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Journal" sheetId="2" state="visible" r:id="rId4"/>
    <sheet name="Daily" sheetId="3" state="visible" r:id="rId5"/>
    <sheet name="Dashboard" sheetId="4" state="visible" r:id="rId6"/>
    <sheet name="Example Journal" sheetId="5" state="visible" r:id="rId7"/>
    <sheet name="Example Daily" sheetId="6" state="visible" r:id="rId8"/>
    <sheet name="Example Dashboard" sheetId="7" state="visible" r:id="rId9"/>
    <sheet name="List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<sst xmlns="http://schemas.openxmlformats.org/spreadsheetml/2006/main" count="385" uniqueCount="139">
  <si>
    <t xml:space="preserve">Day Trading Journal Template - BeCoin</t>
  </si>
  <si>
    <t xml:space="preserve">Version 1.0, 27 October 2026. Free; no macros. Works in Excel 2016+, Google Sheets and LibreOffice.</t>
  </si>
  <si>
    <t xml:space="preserve">How to use it</t>
  </si>
  <si>
    <t xml:space="preserve">1. On Journal, type your starting balance, max daily loss ($) and max trades per day in C3:C5.</t>
  </si>
  <si>
    <t xml:space="preserve">2. Log every trade in the order you took it: date, entry and exit time, symbol, Long/Short, setup, entry, stop, exit, quantity, multiplier (blank = 1 for shares; e.g. the contract point value for futures), fees and a mistake tag ("None" if clean).</t>
  </si>
  <si>
    <t xml:space="preserve">3. Grey columns calculate: session (from entry time), hold minutes, trade number of the day, risk $, net P/L $, R-multiple, running day P/L and a rule check.</t>
  </si>
  <si>
    <t xml:space="preserve">4. Daily lists each trading day automatically: trades, win rate, net P/L, profit factor, average R, whether the daily loss limit was hit, trades after it, trade cap, balance and drawdown.</t>
  </si>
  <si>
    <t xml:space="preserve">5. Dashboard shows totals, results by session, setup and mistake tag, an equity curve and a P/L-by-session chart.</t>
  </si>
  <si>
    <t xml:space="preserve">6. Session cut-off times and the setup / mistake lists are on Lists. Change them to fit your market and time zone.</t>
  </si>
  <si>
    <t xml:space="preserve">Definitions</t>
  </si>
  <si>
    <t xml:space="preserve">Risk $ = |entry - stop| x qty x multiplier.  Net P/L $ = (exit - entry) x qty x multiplier (sign flipped for shorts) - fees.  R-multiple = net P/L / risk $.</t>
  </si>
  <si>
    <t xml:space="preserve">Day P/L after trade = sum of net P/L for that date up to this row. "Hit loss limit" = this trade took the day to -max loss or below; "After loss limit" = the day was already at or below -max loss before this trade.</t>
  </si>
  <si>
    <t xml:space="preserve">Profit factor = gross profit / gross loss. Win rate = trades with net P/L &gt; 0 / all trades.</t>
  </si>
  <si>
    <t xml:space="preserve">Colour key: yellow = input, grey = formula. Do not type over grey cells. The "chart helper" column on Daily shows #N/A on purpose for empty days.</t>
  </si>
  <si>
    <t xml:space="preserve">Example Journal / Example Daily / Example Dashboard: 34 fictional trades over 10 days so you can see every formula working. Example data is fictional (symbols TKR-A..D, IDX-FUT and all prices are made up).</t>
  </si>
  <si>
    <t xml:space="preserve">Limits</t>
  </si>
  <si>
    <t xml:space="preserve">No live prices or broker import. Rows must be logged in time order for the running day P/L and trade # to be right. Max 1,000 trades and 300 days per copy (start a new copy each year or extend the ranges).</t>
  </si>
  <si>
    <t xml:space="preserve">Sessions default to US Eastern time (NYSE core session 9:30 a.m. to 4:00 p.m. ET). Trades that cross midnight are not supported.</t>
  </si>
  <si>
    <t xml:space="preserve">Disclaimer: educational template only, not financial, tax or investment advice. Day trading involves substantial risk of loss. A journal records results; it does not improve them by itself.</t>
  </si>
  <si>
    <t xml:space="preserve">Day trading journal</t>
  </si>
  <si>
    <t xml:space="preserve">Yellow = you type. Grey = formulas, do not type over them. Log trades in the order you took them.</t>
  </si>
  <si>
    <t xml:space="preserve">Starting balance $</t>
  </si>
  <si>
    <t xml:space="preserve">Your daily rules. The Daily and Dashboard tabs use them to flag days where the loss limit was hit and trades taken after it.</t>
  </si>
  <si>
    <t xml:space="preserve">Max daily loss $ (positive number)</t>
  </si>
  <si>
    <t xml:space="preserve">Session is set from the entry time using the cut-off times on the Lists tab (default: US Eastern time).</t>
  </si>
  <si>
    <t xml:space="preserve">Max trades per day</t>
  </si>
  <si>
    <t xml:space="preserve">Date</t>
  </si>
  <si>
    <t xml:space="preserve">Entry time</t>
  </si>
  <si>
    <t xml:space="preserve">Exit time</t>
  </si>
  <si>
    <t xml:space="preserve">Symbol</t>
  </si>
  <si>
    <t xml:space="preserve">Long / Short</t>
  </si>
  <si>
    <t xml:space="preserve">Setup</t>
  </si>
  <si>
    <t xml:space="preserve">Entry price</t>
  </si>
  <si>
    <t xml:space="preserve">Stop price</t>
  </si>
  <si>
    <t xml:space="preserve">Exit price</t>
  </si>
  <si>
    <t xml:space="preserve">Qty (shares / contracts)</t>
  </si>
  <si>
    <t xml:space="preserve">Multiplier (blank = 1)</t>
  </si>
  <si>
    <t xml:space="preserve">Fees $ (round trip)</t>
  </si>
  <si>
    <t xml:space="preserve">Mistake tag</t>
  </si>
  <si>
    <t xml:space="preserve">Notes</t>
  </si>
  <si>
    <t xml:space="preserve">Session</t>
  </si>
  <si>
    <t xml:space="preserve">Hold (min)</t>
  </si>
  <si>
    <t xml:space="preserve">Trade # today</t>
  </si>
  <si>
    <t xml:space="preserve">Risk $</t>
  </si>
  <si>
    <t xml:space="preserve">Net P/L $</t>
  </si>
  <si>
    <t xml:space="preserve">R-multiple</t>
  </si>
  <si>
    <t xml:space="preserve">Day P/L after trade</t>
  </si>
  <si>
    <t xml:space="preserve">Rule check</t>
  </si>
  <si>
    <t xml:space="preserve">Daily summary</t>
  </si>
  <si>
    <t xml:space="preserve">Fills itself from the journal: one row per trading day, oldest first. Nothing to type here.</t>
  </si>
  <si>
    <t xml:space="preserve">Loss limit and trade cap come from the rules at the top of the journal tab.</t>
  </si>
  <si>
    <t xml:space="preserve">Q = chart helper (#N/A on empty rows so the chart skips them)</t>
  </si>
  <si>
    <t xml:space="preserve">Trades</t>
  </si>
  <si>
    <t xml:space="preserve">Wins</t>
  </si>
  <si>
    <t xml:space="preserve">Losses</t>
  </si>
  <si>
    <t xml:space="preserve">Win rate</t>
  </si>
  <si>
    <t xml:space="preserve">Gross profit $</t>
  </si>
  <si>
    <t xml:space="preserve">Gross loss $</t>
  </si>
  <si>
    <t xml:space="preserve">Profit factor</t>
  </si>
  <si>
    <t xml:space="preserve">Avg R</t>
  </si>
  <si>
    <t xml:space="preserve">Fees $</t>
  </si>
  <si>
    <t xml:space="preserve">Daily loss limit hit?</t>
  </si>
  <si>
    <t xml:space="preserve">Trades after limit</t>
  </si>
  <si>
    <t xml:space="preserve">Over trade cap?</t>
  </si>
  <si>
    <t xml:space="preserve">Balance (equity)</t>
  </si>
  <si>
    <t xml:space="preserve">Drawdown from peak $</t>
  </si>
  <si>
    <t xml:space="preserve">chart helper</t>
  </si>
  <si>
    <t xml:space="preserve">Dashboard</t>
  </si>
  <si>
    <t xml:space="preserve">All formulas. Win rate, P/L and R come from the journal; day metrics from the daily summary.</t>
  </si>
  <si>
    <t xml:space="preserve">Metric</t>
  </si>
  <si>
    <t xml:space="preserve">Value</t>
  </si>
  <si>
    <t xml:space="preserve">Trading days</t>
  </si>
  <si>
    <t xml:space="preserve">Average trades per day</t>
  </si>
  <si>
    <t xml:space="preserve">Net P/L $ (after fees)</t>
  </si>
  <si>
    <t xml:space="preserve">Average R per trade</t>
  </si>
  <si>
    <t xml:space="preserve">Expectancy $ per trade</t>
  </si>
  <si>
    <t xml:space="preserve">Total fees $</t>
  </si>
  <si>
    <t xml:space="preserve">Green days / red days</t>
  </si>
  <si>
    <t xml:space="preserve">Best day $</t>
  </si>
  <si>
    <t xml:space="preserve">Worst day $</t>
  </si>
  <si>
    <t xml:space="preserve">Days the daily loss limit was hit</t>
  </si>
  <si>
    <t xml:space="preserve">Trades taken after the limit was hit</t>
  </si>
  <si>
    <t xml:space="preserve">Days over the trade cap</t>
  </si>
  <si>
    <t xml:space="preserve">Max drawdown $ (end-of-day balance)</t>
  </si>
  <si>
    <t xml:space="preserve">Ending balance $</t>
  </si>
  <si>
    <t xml:space="preserve">Win = net P/L above $0 after fees; a $0.00 scratch is neither a win nor a loss.</t>
  </si>
  <si>
    <t xml:space="preserve">Average R counts only trades with a stop (Risk $ above 0).</t>
  </si>
  <si>
    <t xml:space="preserve">Profit factor = gross profit / gross loss. Blank when there are no losses.</t>
  </si>
  <si>
    <t xml:space="preserve">Max drawdown uses end-of-day balances, not intraday swings.</t>
  </si>
  <si>
    <t xml:space="preserve">Day trading journal - EXAMPLE (fictional data)</t>
  </si>
  <si>
    <t xml:space="preserve">TKR-A</t>
  </si>
  <si>
    <t xml:space="preserve">Long</t>
  </si>
  <si>
    <t xml:space="preserve">Opening range breakout</t>
  </si>
  <si>
    <t xml:space="preserve">None</t>
  </si>
  <si>
    <t xml:space="preserve">Clean break of 15-min range</t>
  </si>
  <si>
    <t xml:space="preserve">TKR-B</t>
  </si>
  <si>
    <t xml:space="preserve">Short</t>
  </si>
  <si>
    <t xml:space="preserve">Reversal</t>
  </si>
  <si>
    <t xml:space="preserve">Stopped; trend day up</t>
  </si>
  <si>
    <t xml:space="preserve">Pullback</t>
  </si>
  <si>
    <t xml:space="preserve">TKR-C</t>
  </si>
  <si>
    <t xml:space="preserve">Chased entry</t>
  </si>
  <si>
    <t xml:space="preserve">Entered 2 min after the break</t>
  </si>
  <si>
    <t xml:space="preserve">Momentum</t>
  </si>
  <si>
    <t xml:space="preserve">Revenge trade</t>
  </si>
  <si>
    <t xml:space="preserve">Re-entered right after a stop</t>
  </si>
  <si>
    <t xml:space="preserve">IDX-FUT</t>
  </si>
  <si>
    <t xml:space="preserve">VWAP reclaim</t>
  </si>
  <si>
    <t xml:space="preserve">Futures-style row: multiplier 5</t>
  </si>
  <si>
    <t xml:space="preserve">Gap fade</t>
  </si>
  <si>
    <t xml:space="preserve">Exited early</t>
  </si>
  <si>
    <t xml:space="preserve">Cut before stop</t>
  </si>
  <si>
    <t xml:space="preserve">TKR-D</t>
  </si>
  <si>
    <t xml:space="preserve">Third loss: daily limit reached</t>
  </si>
  <si>
    <t xml:space="preserve">Ignored daily limit</t>
  </si>
  <si>
    <t xml:space="preserve">Traded after the limit</t>
  </si>
  <si>
    <t xml:space="preserve">No valid setup</t>
  </si>
  <si>
    <t xml:space="preserve">Bored at midday</t>
  </si>
  <si>
    <t xml:space="preserve">Overtrading</t>
  </si>
  <si>
    <t xml:space="preserve">Sixth trade, over the cap of 5</t>
  </si>
  <si>
    <t xml:space="preserve">Scratch at entry</t>
  </si>
  <si>
    <t xml:space="preserve">Moved stop</t>
  </si>
  <si>
    <t xml:space="preserve">Widened stop once, then hit</t>
  </si>
  <si>
    <t xml:space="preserve">Pre-market, thin volume</t>
  </si>
  <si>
    <t xml:space="preserve">Held runner to target</t>
  </si>
  <si>
    <t xml:space="preserve">Daily summary - EXAMPLE</t>
  </si>
  <si>
    <t xml:space="preserve">Dashboard - EXAMPLE</t>
  </si>
  <si>
    <t xml:space="preserve">Lists and session cut-offs</t>
  </si>
  <si>
    <t xml:space="preserve">Edit these to match your market. Keep the session times in ascending order.</t>
  </si>
  <si>
    <t xml:space="preserve">Session starts at</t>
  </si>
  <si>
    <t xml:space="preserve">Session name</t>
  </si>
  <si>
    <t xml:space="preserve">Setups (dropdown)</t>
  </si>
  <si>
    <t xml:space="preserve">Mistake tags (dropdown)</t>
  </si>
  <si>
    <t xml:space="preserve">Pre-market</t>
  </si>
  <si>
    <t xml:space="preserve">Open</t>
  </si>
  <si>
    <t xml:space="preserve">Midday</t>
  </si>
  <si>
    <t xml:space="preserve">Close</t>
  </si>
  <si>
    <t xml:space="preserve">After-hours</t>
  </si>
  <si>
    <t xml:space="preserve">Default: US Eastern time. NYSE core session 9:30-16:00 ET.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</si>
</sst>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\$#,##0.00;[RED]&quot;-$&quot;#,##0.00"/>
    <numFmt numFmtId="166" formatCode="0"/>
    <numFmt numFmtId="167" formatCode="yyyy\-mm\-dd"/>
    <numFmt numFmtId="168" formatCode="hh:mm"/>
    <numFmt numFmtId="169" formatCode="#,##0.00"/>
    <numFmt numFmtId="170" formatCode="0.00\R;[RED]\-0.00\R"/>
    <numFmt numFmtId="171" formatCode="0.0%"/>
    <numFmt numFmtId="172" formatCode="\$#,##0;[RED]&quot;-$&quot;#,##0"/>
    <numFmt numFmtId="173" formatCode="0.0"/>
    <numFmt numFmtId="174" formatCode="@"/>
    <numFmt numFmtId="175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i val="true"/>
      <sz val="11"/>
      <color rgb="FF555566"/>
      <name val="Cambria"/>
      <family val="0"/>
      <charset val="1"/>
    </font>
    <font>
      <b val="true"/>
      <sz val="13"/>
      <color rgb="FF4847C1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9"/>
      <color rgb="FF9A9AB0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E0"/>
        <bgColor rgb="FFFFFFFF"/>
      </patternFill>
    </fill>
    <fill>
      <patternFill patternType="solid">
        <fgColor rgb="FF4847C1"/>
        <bgColor rgb="FF555566"/>
      </patternFill>
    </fill>
    <fill>
      <patternFill patternType="solid">
        <fgColor rgb="FFEEEEF5"/>
        <bgColor rgb="FFFFF7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EEC"/>
      </left>
      <right style="thin">
        <color rgb="FFDEDEEC"/>
      </right>
      <top style="thin">
        <color rgb="FFDEDEEC"/>
      </top>
      <bottom style="thin">
        <color rgb="FFDEDE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7E0"/>
      <rgbColor rgb="FFEEEE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DEEC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C98A00"/>
      <rgbColor rgb="FFFF6600"/>
      <rgbColor rgb="FF555566"/>
      <rgbColor rgb="FF9A9AB0"/>
      <rgbColor rgb="FF003366"/>
      <rgbColor rgb="FF339966"/>
      <rgbColor rgb="FF003300"/>
      <rgbColor rgb="FF333300"/>
      <rgbColor rgb="FF993300"/>
      <rgbColor rgb="FF993366"/>
      <rgbColor rgb="FF4847C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 curve (end-of-day balance)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847c1"/>
            </a:solidFill>
            <a:ln w="2808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Daily!$A$7:$A$306</c:f>
              <c:strCache>
                <c:ptCount val="3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</c:strCache>
            </c:strRef>
          </c:cat>
          <c:val>
            <c:numRef>
              <c:f>Daily!$Q$7:$Q$306</c:f>
              <c:numCache>
                <c:formatCode>\$#,##0;[RED]"-$"#,##0</c:formatCode>
                <c:ptCount val="3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7025546"/>
        <c:axId val="47769061"/>
      </c:lineChart>
      <c:catAx>
        <c:axId val="5702554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Trading 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\-d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69061"/>
        <c:crosses val="autoZero"/>
        <c:auto val="1"/>
        <c:lblAlgn val="ctr"/>
        <c:lblOffset val="100"/>
        <c:noMultiLvlLbl val="0"/>
      </c:catAx>
      <c:valAx>
        <c:axId val="477690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Balance 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2554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session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847c1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Dashboard!$D$4:$D$8</c:f>
              <c:strCache>
                <c:ptCount val="5"/>
                <c:pt idx="0">
                  <c:v>Pre-market</c:v>
                </c:pt>
                <c:pt idx="1">
                  <c:v>Open</c:v>
                </c:pt>
                <c:pt idx="2">
                  <c:v>Midday</c:v>
                </c:pt>
                <c:pt idx="3">
                  <c:v>Close</c:v>
                </c:pt>
                <c:pt idx="4">
                  <c:v>After-hours</c:v>
                </c:pt>
              </c:strCache>
            </c:strRef>
          </c:cat>
          <c:val>
            <c:numRef>
              <c:f>Dashboard!$G$4:$G$8</c:f>
              <c:numCache>
                <c:formatCode>\$#,##0.00;[RED]"-$"#,##0.00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89934252"/>
        <c:axId val="54807800"/>
      </c:barChart>
      <c:catAx>
        <c:axId val="899342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807800"/>
        <c:crosses val="autoZero"/>
        <c:auto val="1"/>
        <c:lblAlgn val="ctr"/>
        <c:lblOffset val="100"/>
        <c:noMultiLvlLbl val="0"/>
      </c:catAx>
      <c:valAx>
        <c:axId val="548078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93425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 curve (end-of-day balance)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847c1"/>
            </a:solidFill>
            <a:ln w="2808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Daily'!$A$7:$A$16</c:f>
              <c:strCache>
                <c:ptCount val="10"/>
                <c:pt idx="0">
                  <c:v>2026-09-14</c:v>
                </c:pt>
                <c:pt idx="1">
                  <c:v>2026-09-15</c:v>
                </c:pt>
                <c:pt idx="2">
                  <c:v>2026-09-16</c:v>
                </c:pt>
                <c:pt idx="3">
                  <c:v>2026-09-17</c:v>
                </c:pt>
                <c:pt idx="4">
                  <c:v>2026-09-18</c:v>
                </c:pt>
                <c:pt idx="5">
                  <c:v>2026-09-21</c:v>
                </c:pt>
                <c:pt idx="6">
                  <c:v>2026-09-22</c:v>
                </c:pt>
                <c:pt idx="7">
                  <c:v>2026-09-23</c:v>
                </c:pt>
                <c:pt idx="8">
                  <c:v>2026-09-24</c:v>
                </c:pt>
                <c:pt idx="9">
                  <c:v>2026-09-25</c:v>
                </c:pt>
              </c:strCache>
            </c:strRef>
          </c:cat>
          <c:val>
            <c:numRef>
              <c:f>'Example Daily'!$Q$7:$Q$16</c:f>
              <c:numCache>
                <c:formatCode>\$#,##0;[RED]"-$"#,##0</c:formatCode>
                <c:ptCount val="10"/>
                <c:pt idx="0">
                  <c:v>10249</c:v>
                </c:pt>
                <c:pt idx="1">
                  <c:v>10291.8</c:v>
                </c:pt>
                <c:pt idx="2">
                  <c:v>10037.8</c:v>
                </c:pt>
                <c:pt idx="3">
                  <c:v>10335.8</c:v>
                </c:pt>
                <c:pt idx="4">
                  <c:v>10279.8</c:v>
                </c:pt>
                <c:pt idx="5">
                  <c:v>10426.8</c:v>
                </c:pt>
                <c:pt idx="6">
                  <c:v>10600.6</c:v>
                </c:pt>
                <c:pt idx="7">
                  <c:v>10546.6</c:v>
                </c:pt>
                <c:pt idx="8">
                  <c:v>10844.6</c:v>
                </c:pt>
                <c:pt idx="9">
                  <c:v>10961.6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1938779"/>
        <c:axId val="89285554"/>
      </c:lineChart>
      <c:catAx>
        <c:axId val="3193877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Trading 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\-d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285554"/>
        <c:crosses val="autoZero"/>
        <c:auto val="1"/>
        <c:lblAlgn val="ctr"/>
        <c:lblOffset val="100"/>
        <c:noMultiLvlLbl val="0"/>
      </c:catAx>
      <c:valAx>
        <c:axId val="892855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Balance 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3877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P/L by session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847c1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Dashboard'!$D$4:$D$8</c:f>
              <c:strCache>
                <c:ptCount val="5"/>
                <c:pt idx="0">
                  <c:v>Pre-market</c:v>
                </c:pt>
                <c:pt idx="1">
                  <c:v>Open</c:v>
                </c:pt>
                <c:pt idx="2">
                  <c:v>Midday</c:v>
                </c:pt>
                <c:pt idx="3">
                  <c:v>Close</c:v>
                </c:pt>
                <c:pt idx="4">
                  <c:v>After-hours</c:v>
                </c:pt>
              </c:strCache>
            </c:strRef>
          </c:cat>
          <c:val>
            <c:numRef>
              <c:f>'Example Dashboard'!$G$4:$G$8</c:f>
              <c:numCache>
                <c:formatCode>\$#,##0.00;[RED]"-$"#,##0.00</c:formatCode>
                <c:ptCount val="5"/>
                <c:pt idx="0">
                  <c:v>-101</c:v>
                </c:pt>
                <c:pt idx="1">
                  <c:v>481.8</c:v>
                </c:pt>
                <c:pt idx="2">
                  <c:v>-65.2</c:v>
                </c:pt>
                <c:pt idx="3">
                  <c:v>645.999999999997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87107686"/>
        <c:axId val="34714397"/>
      </c:barChart>
      <c:catAx>
        <c:axId val="871076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714397"/>
        <c:crosses val="autoZero"/>
        <c:auto val="1"/>
        <c:lblAlgn val="ctr"/>
        <c:lblOffset val="100"/>
        <c:noMultiLvlLbl val="0"/>
      </c:catAx>
      <c:valAx>
        <c:axId val="347143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1076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130680</xdr:rowOff>
    </xdr:from>
    <xdr:to>
      <xdr:col>19</xdr:col>
      <xdr:colOff>4680</xdr:colOff>
      <xdr:row>15</xdr:row>
      <xdr:rowOff>163440</xdr:rowOff>
    </xdr:to>
    <xdr:graphicFrame>
      <xdr:nvGraphicFramePr>
        <xdr:cNvPr id="0" name="Chart 1"/>
        <xdr:cNvGraphicFramePr/>
      </xdr:nvGraphicFramePr>
      <xdr:xfrm>
        <a:off x="8717400" y="380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18</xdr:row>
      <xdr:rowOff>130680</xdr:rowOff>
    </xdr:from>
    <xdr:to>
      <xdr:col>19</xdr:col>
      <xdr:colOff>4680</xdr:colOff>
      <xdr:row>30</xdr:row>
      <xdr:rowOff>35640</xdr:rowOff>
    </xdr:to>
    <xdr:graphicFrame>
      <xdr:nvGraphicFramePr>
        <xdr:cNvPr id="1" name="Chart 2"/>
        <xdr:cNvGraphicFramePr/>
      </xdr:nvGraphicFramePr>
      <xdr:xfrm>
        <a:off x="8717400" y="361944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130680</xdr:rowOff>
    </xdr:from>
    <xdr:to>
      <xdr:col>19</xdr:col>
      <xdr:colOff>4680</xdr:colOff>
      <xdr:row>15</xdr:row>
      <xdr:rowOff>163440</xdr:rowOff>
    </xdr:to>
    <xdr:graphicFrame>
      <xdr:nvGraphicFramePr>
        <xdr:cNvPr id="2" name="Chart 1"/>
        <xdr:cNvGraphicFramePr/>
      </xdr:nvGraphicFramePr>
      <xdr:xfrm>
        <a:off x="8717400" y="380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18</xdr:row>
      <xdr:rowOff>130680</xdr:rowOff>
    </xdr:from>
    <xdr:to>
      <xdr:col>19</xdr:col>
      <xdr:colOff>4680</xdr:colOff>
      <xdr:row>30</xdr:row>
      <xdr:rowOff>35640</xdr:rowOff>
    </xdr:to>
    <xdr:graphicFrame>
      <xdr:nvGraphicFramePr>
        <xdr:cNvPr id="3" name="Chart 2"/>
        <xdr:cNvGraphicFramePr/>
      </xdr:nvGraphicFramePr>
      <xdr:xfrm>
        <a:off x="8717400" y="361944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28.35" hidden="false" customHeight="false" outlineLevel="0" collapsed="false">
      <c r="A6" s="4" t="s">
        <v>4</v>
      </c>
    </row>
    <row r="7" customFormat="false" ht="28.35" hidden="false" customHeight="false" outlineLevel="0" collapsed="false">
      <c r="A7" s="4" t="s">
        <v>5</v>
      </c>
    </row>
    <row r="8" customFormat="false" ht="28.3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/>
    </row>
    <row r="12" customFormat="false" ht="16.15" hidden="false" customHeight="false" outlineLevel="0" collapsed="false">
      <c r="A12" s="3" t="s">
        <v>9</v>
      </c>
    </row>
    <row r="13" customFormat="false" ht="28.35" hidden="false" customHeight="false" outlineLevel="0" collapsed="false">
      <c r="A13" s="4" t="s">
        <v>10</v>
      </c>
    </row>
    <row r="14" customFormat="false" ht="28.3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/>
    </row>
    <row r="17" customFormat="false" ht="28.35" hidden="false" customHeight="false" outlineLevel="0" collapsed="false">
      <c r="A17" s="4" t="s">
        <v>13</v>
      </c>
    </row>
    <row r="18" customFormat="false" ht="28.3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/>
    </row>
    <row r="20" customFormat="false" ht="16.15" hidden="false" customHeight="false" outlineLevel="0" collapsed="false">
      <c r="A20" s="3" t="s">
        <v>15</v>
      </c>
    </row>
    <row r="21" customFormat="false" ht="28.3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4"/>
    </row>
    <row r="24" customFormat="false" ht="28.35" hidden="false" customHeight="false" outlineLevel="0" collapsed="false">
      <c r="A2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8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20"/>
    <col collapsed="false" customWidth="true" hidden="false" outlineLevel="0" max="12" min="7" style="0" width="10"/>
    <col collapsed="false" customWidth="true" hidden="false" outlineLevel="0" max="13" min="13" style="0" width="16"/>
    <col collapsed="false" customWidth="true" hidden="false" outlineLevel="0" max="14" min="14" style="0" width="28"/>
    <col collapsed="false" customWidth="true" hidden="false" outlineLevel="0" max="15" min="15" style="0" width="11"/>
    <col collapsed="false" customWidth="true" hidden="false" outlineLevel="0" max="17" min="16" style="0" width="8"/>
    <col collapsed="false" customWidth="true" hidden="false" outlineLevel="0" max="18" min="18" style="0" width="10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1" min="21" style="0" width="11"/>
    <col collapsed="false" customWidth="true" hidden="false" outlineLevel="0" max="22" min="22" style="0" width="15"/>
  </cols>
  <sheetData>
    <row r="1" customFormat="false" ht="19.7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5" t="s">
        <v>21</v>
      </c>
      <c r="B3" s="5"/>
      <c r="C3" s="6"/>
      <c r="E3" s="2" t="s">
        <v>22</v>
      </c>
    </row>
    <row r="4" customFormat="false" ht="15" hidden="false" customHeight="false" outlineLevel="0" collapsed="false">
      <c r="A4" s="5" t="s">
        <v>23</v>
      </c>
      <c r="B4" s="5"/>
      <c r="C4" s="6"/>
      <c r="E4" s="2" t="s">
        <v>24</v>
      </c>
    </row>
    <row r="5" customFormat="false" ht="15" hidden="false" customHeight="false" outlineLevel="0" collapsed="false">
      <c r="A5" s="5" t="s">
        <v>25</v>
      </c>
      <c r="B5" s="5"/>
      <c r="C5" s="7"/>
    </row>
    <row r="6" customFormat="false" ht="45" hidden="false" customHeight="true" outlineLevel="0" collapsed="false">
      <c r="A6" s="8" t="s">
        <v>26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33</v>
      </c>
      <c r="I6" s="8" t="s">
        <v>34</v>
      </c>
      <c r="J6" s="8" t="s">
        <v>35</v>
      </c>
      <c r="K6" s="8" t="s">
        <v>36</v>
      </c>
      <c r="L6" s="8" t="s">
        <v>37</v>
      </c>
      <c r="M6" s="8" t="s">
        <v>38</v>
      </c>
      <c r="N6" s="8" t="s">
        <v>39</v>
      </c>
      <c r="O6" s="8" t="s">
        <v>40</v>
      </c>
      <c r="P6" s="8" t="s">
        <v>41</v>
      </c>
      <c r="Q6" s="8" t="s">
        <v>42</v>
      </c>
      <c r="R6" s="8" t="s">
        <v>43</v>
      </c>
      <c r="S6" s="8" t="s">
        <v>44</v>
      </c>
      <c r="T6" s="8" t="s">
        <v>45</v>
      </c>
      <c r="U6" s="8" t="s">
        <v>46</v>
      </c>
      <c r="V6" s="8" t="s">
        <v>47</v>
      </c>
    </row>
    <row r="7" customFormat="false" ht="15" hidden="false" customHeight="false" outlineLevel="0" collapsed="false">
      <c r="A7" s="9"/>
      <c r="B7" s="10"/>
      <c r="C7" s="10"/>
      <c r="D7" s="11"/>
      <c r="E7" s="11"/>
      <c r="F7" s="11"/>
      <c r="G7" s="12"/>
      <c r="H7" s="12"/>
      <c r="I7" s="12"/>
      <c r="J7" s="11"/>
      <c r="K7" s="11"/>
      <c r="L7" s="13"/>
      <c r="M7" s="11"/>
      <c r="N7" s="11"/>
      <c r="O7" s="14" t="str">
        <f aca="false">IF(OR(A7="",B7=""),"",LOOKUP(MOD(B7,1),Lists!$A$5:$A$9,Lists!$B$5:$B$9))</f>
        <v/>
      </c>
      <c r="P7" s="14" t="str">
        <f aca="false">IF(OR(B7="",C7=""),"",ROUND(MOD(C7-B7,1)*1440,0))</f>
        <v/>
      </c>
      <c r="Q7" s="14" t="str">
        <f aca="false">IF(A7="","",COUNTIF($A$7:A7,A7))</f>
        <v/>
      </c>
      <c r="R7" s="15" t="str">
        <f aca="false">IF(OR(G7="",H7="",J7=""),"",ABS(G7-H7)*J7*IF(K7="",1,K7))</f>
        <v/>
      </c>
      <c r="S7" s="15" t="str">
        <f aca="false">IF(OR(G7="",I7="",J7=""),"",(I7-G7)*J7*IF(K7="",1,K7)*IF(E7="Short",-1,1)-N(L7))</f>
        <v/>
      </c>
      <c r="T7" s="16" t="str">
        <f aca="false">IF(OR(S7="",N(R7)=0),"",S7/R7)</f>
        <v/>
      </c>
      <c r="U7" s="15" t="str">
        <f aca="false">IF(S7="","",SUMIFS($S$7:S7,$A$7:A7,A7))</f>
        <v/>
      </c>
      <c r="V7" s="14" t="str">
        <f aca="false">IF(S7="","",IF(AND($C$4&gt;0,U7-S7&lt;=-$C$4),"After loss limit",IF(AND($C$4&gt;0,U7&lt;=-$C$4),"Hit loss limit",IF(AND($C$5&gt;0,Q7&gt;$C$5),"Over trade cap","OK"))))</f>
        <v/>
      </c>
    </row>
    <row r="8" customFormat="false" ht="15" hidden="false" customHeight="false" outlineLevel="0" collapsed="false">
      <c r="A8" s="9"/>
      <c r="B8" s="10"/>
      <c r="C8" s="10"/>
      <c r="D8" s="11"/>
      <c r="E8" s="11"/>
      <c r="F8" s="11"/>
      <c r="G8" s="12"/>
      <c r="H8" s="12"/>
      <c r="I8" s="12"/>
      <c r="J8" s="11"/>
      <c r="K8" s="11"/>
      <c r="L8" s="13"/>
      <c r="M8" s="11"/>
      <c r="N8" s="11"/>
      <c r="O8" s="14" t="str">
        <f aca="false">IF(OR(A8="",B8=""),"",LOOKUP(MOD(B8,1),Lists!$A$5:$A$9,Lists!$B$5:$B$9))</f>
        <v/>
      </c>
      <c r="P8" s="14" t="str">
        <f aca="false">IF(OR(B8="",C8=""),"",ROUND(MOD(C8-B8,1)*1440,0))</f>
        <v/>
      </c>
      <c r="Q8" s="14" t="str">
        <f aca="false">IF(A8="","",COUNTIF($A$7:A8,A8))</f>
        <v/>
      </c>
      <c r="R8" s="15" t="str">
        <f aca="false">IF(OR(G8="",H8="",J8=""),"",ABS(G8-H8)*J8*IF(K8="",1,K8))</f>
        <v/>
      </c>
      <c r="S8" s="15" t="str">
        <f aca="false">IF(OR(G8="",I8="",J8=""),"",(I8-G8)*J8*IF(K8="",1,K8)*IF(E8="Short",-1,1)-N(L8))</f>
        <v/>
      </c>
      <c r="T8" s="16" t="str">
        <f aca="false">IF(OR(S8="",N(R8)=0),"",S8/R8)</f>
        <v/>
      </c>
      <c r="U8" s="15" t="str">
        <f aca="false">IF(S8="","",SUMIFS($S$7:S8,$A$7:A8,A8))</f>
        <v/>
      </c>
      <c r="V8" s="14" t="str">
        <f aca="false">IF(S8="","",IF(AND($C$4&gt;0,U8-S8&lt;=-$C$4),"After loss limit",IF(AND($C$4&gt;0,U8&lt;=-$C$4),"Hit loss limit",IF(AND($C$5&gt;0,Q8&gt;$C$5),"Over trade cap","OK"))))</f>
        <v/>
      </c>
    </row>
    <row r="9" customFormat="false" ht="15" hidden="false" customHeight="false" outlineLevel="0" collapsed="false">
      <c r="A9" s="9"/>
      <c r="B9" s="10"/>
      <c r="C9" s="10"/>
      <c r="D9" s="11"/>
      <c r="E9" s="11"/>
      <c r="F9" s="11"/>
      <c r="G9" s="12"/>
      <c r="H9" s="12"/>
      <c r="I9" s="12"/>
      <c r="J9" s="11"/>
      <c r="K9" s="11"/>
      <c r="L9" s="13"/>
      <c r="M9" s="11"/>
      <c r="N9" s="11"/>
      <c r="O9" s="14" t="str">
        <f aca="false">IF(OR(A9="",B9=""),"",LOOKUP(MOD(B9,1),Lists!$A$5:$A$9,Lists!$B$5:$B$9))</f>
        <v/>
      </c>
      <c r="P9" s="14" t="str">
        <f aca="false">IF(OR(B9="",C9=""),"",ROUND(MOD(C9-B9,1)*1440,0))</f>
        <v/>
      </c>
      <c r="Q9" s="14" t="str">
        <f aca="false">IF(A9="","",COUNTIF($A$7:A9,A9))</f>
        <v/>
      </c>
      <c r="R9" s="15" t="str">
        <f aca="false">IF(OR(G9="",H9="",J9=""),"",ABS(G9-H9)*J9*IF(K9="",1,K9))</f>
        <v/>
      </c>
      <c r="S9" s="15" t="str">
        <f aca="false">IF(OR(G9="",I9="",J9=""),"",(I9-G9)*J9*IF(K9="",1,K9)*IF(E9="Short",-1,1)-N(L9))</f>
        <v/>
      </c>
      <c r="T9" s="16" t="str">
        <f aca="false">IF(OR(S9="",N(R9)=0),"",S9/R9)</f>
        <v/>
      </c>
      <c r="U9" s="15" t="str">
        <f aca="false">IF(S9="","",SUMIFS($S$7:S9,$A$7:A9,A9))</f>
        <v/>
      </c>
      <c r="V9" s="14" t="str">
        <f aca="false">IF(S9="","",IF(AND($C$4&gt;0,U9-S9&lt;=-$C$4),"After loss limit",IF(AND($C$4&gt;0,U9&lt;=-$C$4),"Hit loss limit",IF(AND($C$5&gt;0,Q9&gt;$C$5),"Over trade cap","OK"))))</f>
        <v/>
      </c>
    </row>
    <row r="10" customFormat="false" ht="15" hidden="false" customHeight="false" outlineLevel="0" collapsed="false">
      <c r="A10" s="9"/>
      <c r="B10" s="10"/>
      <c r="C10" s="10"/>
      <c r="D10" s="11"/>
      <c r="E10" s="11"/>
      <c r="F10" s="11"/>
      <c r="G10" s="12"/>
      <c r="H10" s="12"/>
      <c r="I10" s="12"/>
      <c r="J10" s="11"/>
      <c r="K10" s="11"/>
      <c r="L10" s="13"/>
      <c r="M10" s="11"/>
      <c r="N10" s="11"/>
      <c r="O10" s="14" t="str">
        <f aca="false">IF(OR(A10="",B10=""),"",LOOKUP(MOD(B10,1),Lists!$A$5:$A$9,Lists!$B$5:$B$9))</f>
        <v/>
      </c>
      <c r="P10" s="14" t="str">
        <f aca="false">IF(OR(B10="",C10=""),"",ROUND(MOD(C10-B10,1)*1440,0))</f>
        <v/>
      </c>
      <c r="Q10" s="14" t="str">
        <f aca="false">IF(A10="","",COUNTIF($A$7:A10,A10))</f>
        <v/>
      </c>
      <c r="R10" s="15" t="str">
        <f aca="false">IF(OR(G10="",H10="",J10=""),"",ABS(G10-H10)*J10*IF(K10="",1,K10))</f>
        <v/>
      </c>
      <c r="S10" s="15" t="str">
        <f aca="false">IF(OR(G10="",I10="",J10=""),"",(I10-G10)*J10*IF(K10="",1,K10)*IF(E10="Short",-1,1)-N(L10))</f>
        <v/>
      </c>
      <c r="T10" s="16" t="str">
        <f aca="false">IF(OR(S10="",N(R10)=0),"",S10/R10)</f>
        <v/>
      </c>
      <c r="U10" s="15" t="str">
        <f aca="false">IF(S10="","",SUMIFS($S$7:S10,$A$7:A10,A10))</f>
        <v/>
      </c>
      <c r="V10" s="14" t="str">
        <f aca="false">IF(S10="","",IF(AND($C$4&gt;0,U10-S10&lt;=-$C$4),"After loss limit",IF(AND($C$4&gt;0,U10&lt;=-$C$4),"Hit loss limit",IF(AND($C$5&gt;0,Q10&gt;$C$5),"Over trade cap","OK"))))</f>
        <v/>
      </c>
    </row>
    <row r="11" customFormat="false" ht="15" hidden="false" customHeight="false" outlineLevel="0" collapsed="false">
      <c r="A11" s="9"/>
      <c r="B11" s="10"/>
      <c r="C11" s="10"/>
      <c r="D11" s="11"/>
      <c r="E11" s="11"/>
      <c r="F11" s="11"/>
      <c r="G11" s="12"/>
      <c r="H11" s="12"/>
      <c r="I11" s="12"/>
      <c r="J11" s="11"/>
      <c r="K11" s="11"/>
      <c r="L11" s="13"/>
      <c r="M11" s="11"/>
      <c r="N11" s="11"/>
      <c r="O11" s="14" t="str">
        <f aca="false">IF(OR(A11="",B11=""),"",LOOKUP(MOD(B11,1),Lists!$A$5:$A$9,Lists!$B$5:$B$9))</f>
        <v/>
      </c>
      <c r="P11" s="14" t="str">
        <f aca="false">IF(OR(B11="",C11=""),"",ROUND(MOD(C11-B11,1)*1440,0))</f>
        <v/>
      </c>
      <c r="Q11" s="14" t="str">
        <f aca="false">IF(A11="","",COUNTIF($A$7:A11,A11))</f>
        <v/>
      </c>
      <c r="R11" s="15" t="str">
        <f aca="false">IF(OR(G11="",H11="",J11=""),"",ABS(G11-H11)*J11*IF(K11="",1,K11))</f>
        <v/>
      </c>
      <c r="S11" s="15" t="str">
        <f aca="false">IF(OR(G11="",I11="",J11=""),"",(I11-G11)*J11*IF(K11="",1,K11)*IF(E11="Short",-1,1)-N(L11))</f>
        <v/>
      </c>
      <c r="T11" s="16" t="str">
        <f aca="false">IF(OR(S11="",N(R11)=0),"",S11/R11)</f>
        <v/>
      </c>
      <c r="U11" s="15" t="str">
        <f aca="false">IF(S11="","",SUMIFS($S$7:S11,$A$7:A11,A11))</f>
        <v/>
      </c>
      <c r="V11" s="14" t="str">
        <f aca="false">IF(S11="","",IF(AND($C$4&gt;0,U11-S11&lt;=-$C$4),"After loss limit",IF(AND($C$4&gt;0,U11&lt;=-$C$4),"Hit loss limit",IF(AND($C$5&gt;0,Q11&gt;$C$5),"Over trade cap","OK"))))</f>
        <v/>
      </c>
    </row>
    <row r="12" customFormat="false" ht="15" hidden="false" customHeight="false" outlineLevel="0" collapsed="false">
      <c r="A12" s="9"/>
      <c r="B12" s="10"/>
      <c r="C12" s="10"/>
      <c r="D12" s="11"/>
      <c r="E12" s="11"/>
      <c r="F12" s="11"/>
      <c r="G12" s="12"/>
      <c r="H12" s="12"/>
      <c r="I12" s="12"/>
      <c r="J12" s="11"/>
      <c r="K12" s="11"/>
      <c r="L12" s="13"/>
      <c r="M12" s="11"/>
      <c r="N12" s="11"/>
      <c r="O12" s="14" t="str">
        <f aca="false">IF(OR(A12="",B12=""),"",LOOKUP(MOD(B12,1),Lists!$A$5:$A$9,Lists!$B$5:$B$9))</f>
        <v/>
      </c>
      <c r="P12" s="14" t="str">
        <f aca="false">IF(OR(B12="",C12=""),"",ROUND(MOD(C12-B12,1)*1440,0))</f>
        <v/>
      </c>
      <c r="Q12" s="14" t="str">
        <f aca="false">IF(A12="","",COUNTIF($A$7:A12,A12))</f>
        <v/>
      </c>
      <c r="R12" s="15" t="str">
        <f aca="false">IF(OR(G12="",H12="",J12=""),"",ABS(G12-H12)*J12*IF(K12="",1,K12))</f>
        <v/>
      </c>
      <c r="S12" s="15" t="str">
        <f aca="false">IF(OR(G12="",I12="",J12=""),"",(I12-G12)*J12*IF(K12="",1,K12)*IF(E12="Short",-1,1)-N(L12))</f>
        <v/>
      </c>
      <c r="T12" s="16" t="str">
        <f aca="false">IF(OR(S12="",N(R12)=0),"",S12/R12)</f>
        <v/>
      </c>
      <c r="U12" s="15" t="str">
        <f aca="false">IF(S12="","",SUMIFS($S$7:S12,$A$7:A12,A12))</f>
        <v/>
      </c>
      <c r="V12" s="14" t="str">
        <f aca="false">IF(S12="","",IF(AND($C$4&gt;0,U12-S12&lt;=-$C$4),"After loss limit",IF(AND($C$4&gt;0,U12&lt;=-$C$4),"Hit loss limit",IF(AND($C$5&gt;0,Q12&gt;$C$5),"Over trade cap","OK"))))</f>
        <v/>
      </c>
    </row>
    <row r="13" customFormat="false" ht="15" hidden="false" customHeight="false" outlineLevel="0" collapsed="false">
      <c r="A13" s="9"/>
      <c r="B13" s="10"/>
      <c r="C13" s="10"/>
      <c r="D13" s="11"/>
      <c r="E13" s="11"/>
      <c r="F13" s="11"/>
      <c r="G13" s="12"/>
      <c r="H13" s="12"/>
      <c r="I13" s="12"/>
      <c r="J13" s="11"/>
      <c r="K13" s="11"/>
      <c r="L13" s="13"/>
      <c r="M13" s="11"/>
      <c r="N13" s="11"/>
      <c r="O13" s="14" t="str">
        <f aca="false">IF(OR(A13="",B13=""),"",LOOKUP(MOD(B13,1),Lists!$A$5:$A$9,Lists!$B$5:$B$9))</f>
        <v/>
      </c>
      <c r="P13" s="14" t="str">
        <f aca="false">IF(OR(B13="",C13=""),"",ROUND(MOD(C13-B13,1)*1440,0))</f>
        <v/>
      </c>
      <c r="Q13" s="14" t="str">
        <f aca="false">IF(A13="","",COUNTIF($A$7:A13,A13))</f>
        <v/>
      </c>
      <c r="R13" s="15" t="str">
        <f aca="false">IF(OR(G13="",H13="",J13=""),"",ABS(G13-H13)*J13*IF(K13="",1,K13))</f>
        <v/>
      </c>
      <c r="S13" s="15" t="str">
        <f aca="false">IF(OR(G13="",I13="",J13=""),"",(I13-G13)*J13*IF(K13="",1,K13)*IF(E13="Short",-1,1)-N(L13))</f>
        <v/>
      </c>
      <c r="T13" s="16" t="str">
        <f aca="false">IF(OR(S13="",N(R13)=0),"",S13/R13)</f>
        <v/>
      </c>
      <c r="U13" s="15" t="str">
        <f aca="false">IF(S13="","",SUMIFS($S$7:S13,$A$7:A13,A13))</f>
        <v/>
      </c>
      <c r="V13" s="14" t="str">
        <f aca="false">IF(S13="","",IF(AND($C$4&gt;0,U13-S13&lt;=-$C$4),"After loss limit",IF(AND($C$4&gt;0,U13&lt;=-$C$4),"Hit loss limit",IF(AND($C$5&gt;0,Q13&gt;$C$5),"Over trade cap","OK"))))</f>
        <v/>
      </c>
    </row>
    <row r="14" customFormat="false" ht="15" hidden="false" customHeight="false" outlineLevel="0" collapsed="false">
      <c r="A14" s="9"/>
      <c r="B14" s="10"/>
      <c r="C14" s="10"/>
      <c r="D14" s="11"/>
      <c r="E14" s="11"/>
      <c r="F14" s="11"/>
      <c r="G14" s="12"/>
      <c r="H14" s="12"/>
      <c r="I14" s="12"/>
      <c r="J14" s="11"/>
      <c r="K14" s="11"/>
      <c r="L14" s="13"/>
      <c r="M14" s="11"/>
      <c r="N14" s="11"/>
      <c r="O14" s="14" t="str">
        <f aca="false">IF(OR(A14="",B14=""),"",LOOKUP(MOD(B14,1),Lists!$A$5:$A$9,Lists!$B$5:$B$9))</f>
        <v/>
      </c>
      <c r="P14" s="14" t="str">
        <f aca="false">IF(OR(B14="",C14=""),"",ROUND(MOD(C14-B14,1)*1440,0))</f>
        <v/>
      </c>
      <c r="Q14" s="14" t="str">
        <f aca="false">IF(A14="","",COUNTIF($A$7:A14,A14))</f>
        <v/>
      </c>
      <c r="R14" s="15" t="str">
        <f aca="false">IF(OR(G14="",H14="",J14=""),"",ABS(G14-H14)*J14*IF(K14="",1,K14))</f>
        <v/>
      </c>
      <c r="S14" s="15" t="str">
        <f aca="false">IF(OR(G14="",I14="",J14=""),"",(I14-G14)*J14*IF(K14="",1,K14)*IF(E14="Short",-1,1)-N(L14))</f>
        <v/>
      </c>
      <c r="T14" s="16" t="str">
        <f aca="false">IF(OR(S14="",N(R14)=0),"",S14/R14)</f>
        <v/>
      </c>
      <c r="U14" s="15" t="str">
        <f aca="false">IF(S14="","",SUMIFS($S$7:S14,$A$7:A14,A14))</f>
        <v/>
      </c>
      <c r="V14" s="14" t="str">
        <f aca="false">IF(S14="","",IF(AND($C$4&gt;0,U14-S14&lt;=-$C$4),"After loss limit",IF(AND($C$4&gt;0,U14&lt;=-$C$4),"Hit loss limit",IF(AND($C$5&gt;0,Q14&gt;$C$5),"Over trade cap","OK"))))</f>
        <v/>
      </c>
    </row>
    <row r="15" customFormat="false" ht="15" hidden="false" customHeight="false" outlineLevel="0" collapsed="false">
      <c r="A15" s="9"/>
      <c r="B15" s="10"/>
      <c r="C15" s="10"/>
      <c r="D15" s="11"/>
      <c r="E15" s="11"/>
      <c r="F15" s="11"/>
      <c r="G15" s="12"/>
      <c r="H15" s="12"/>
      <c r="I15" s="12"/>
      <c r="J15" s="11"/>
      <c r="K15" s="11"/>
      <c r="L15" s="13"/>
      <c r="M15" s="11"/>
      <c r="N15" s="11"/>
      <c r="O15" s="14" t="str">
        <f aca="false">IF(OR(A15="",B15=""),"",LOOKUP(MOD(B15,1),Lists!$A$5:$A$9,Lists!$B$5:$B$9))</f>
        <v/>
      </c>
      <c r="P15" s="14" t="str">
        <f aca="false">IF(OR(B15="",C15=""),"",ROUND(MOD(C15-B15,1)*1440,0))</f>
        <v/>
      </c>
      <c r="Q15" s="14" t="str">
        <f aca="false">IF(A15="","",COUNTIF($A$7:A15,A15))</f>
        <v/>
      </c>
      <c r="R15" s="15" t="str">
        <f aca="false">IF(OR(G15="",H15="",J15=""),"",ABS(G15-H15)*J15*IF(K15="",1,K15))</f>
        <v/>
      </c>
      <c r="S15" s="15" t="str">
        <f aca="false">IF(OR(G15="",I15="",J15=""),"",(I15-G15)*J15*IF(K15="",1,K15)*IF(E15="Short",-1,1)-N(L15))</f>
        <v/>
      </c>
      <c r="T15" s="16" t="str">
        <f aca="false">IF(OR(S15="",N(R15)=0),"",S15/R15)</f>
        <v/>
      </c>
      <c r="U15" s="15" t="str">
        <f aca="false">IF(S15="","",SUMIFS($S$7:S15,$A$7:A15,A15))</f>
        <v/>
      </c>
      <c r="V15" s="14" t="str">
        <f aca="false">IF(S15="","",IF(AND($C$4&gt;0,U15-S15&lt;=-$C$4),"After loss limit",IF(AND($C$4&gt;0,U15&lt;=-$C$4),"Hit loss limit",IF(AND($C$5&gt;0,Q15&gt;$C$5),"Over trade cap","OK"))))</f>
        <v/>
      </c>
    </row>
    <row r="16" customFormat="false" ht="15" hidden="false" customHeight="false" outlineLevel="0" collapsed="false">
      <c r="A16" s="9"/>
      <c r="B16" s="10"/>
      <c r="C16" s="10"/>
      <c r="D16" s="11"/>
      <c r="E16" s="11"/>
      <c r="F16" s="11"/>
      <c r="G16" s="12"/>
      <c r="H16" s="12"/>
      <c r="I16" s="12"/>
      <c r="J16" s="11"/>
      <c r="K16" s="11"/>
      <c r="L16" s="13"/>
      <c r="M16" s="11"/>
      <c r="N16" s="11"/>
      <c r="O16" s="14" t="str">
        <f aca="false">IF(OR(A16="",B16=""),"",LOOKUP(MOD(B16,1),Lists!$A$5:$A$9,Lists!$B$5:$B$9))</f>
        <v/>
      </c>
      <c r="P16" s="14" t="str">
        <f aca="false">IF(OR(B16="",C16=""),"",ROUND(MOD(C16-B16,1)*1440,0))</f>
        <v/>
      </c>
      <c r="Q16" s="14" t="str">
        <f aca="false">IF(A16="","",COUNTIF($A$7:A16,A16))</f>
        <v/>
      </c>
      <c r="R16" s="15" t="str">
        <f aca="false">IF(OR(G16="",H16="",J16=""),"",ABS(G16-H16)*J16*IF(K16="",1,K16))</f>
        <v/>
      </c>
      <c r="S16" s="15" t="str">
        <f aca="false">IF(OR(G16="",I16="",J16=""),"",(I16-G16)*J16*IF(K16="",1,K16)*IF(E16="Short",-1,1)-N(L16))</f>
        <v/>
      </c>
      <c r="T16" s="16" t="str">
        <f aca="false">IF(OR(S16="",N(R16)=0),"",S16/R16)</f>
        <v/>
      </c>
      <c r="U16" s="15" t="str">
        <f aca="false">IF(S16="","",SUMIFS($S$7:S16,$A$7:A16,A16))</f>
        <v/>
      </c>
      <c r="V16" s="14" t="str">
        <f aca="false">IF(S16="","",IF(AND($C$4&gt;0,U16-S16&lt;=-$C$4),"After loss limit",IF(AND($C$4&gt;0,U16&lt;=-$C$4),"Hit loss limit",IF(AND($C$5&gt;0,Q16&gt;$C$5),"Over trade cap","OK"))))</f>
        <v/>
      </c>
    </row>
    <row r="17" customFormat="false" ht="15" hidden="false" customHeight="false" outlineLevel="0" collapsed="false">
      <c r="A17" s="9"/>
      <c r="B17" s="10"/>
      <c r="C17" s="10"/>
      <c r="D17" s="11"/>
      <c r="E17" s="11"/>
      <c r="F17" s="11"/>
      <c r="G17" s="12"/>
      <c r="H17" s="12"/>
      <c r="I17" s="12"/>
      <c r="J17" s="11"/>
      <c r="K17" s="11"/>
      <c r="L17" s="13"/>
      <c r="M17" s="11"/>
      <c r="N17" s="11"/>
      <c r="O17" s="14" t="str">
        <f aca="false">IF(OR(A17="",B17=""),"",LOOKUP(MOD(B17,1),Lists!$A$5:$A$9,Lists!$B$5:$B$9))</f>
        <v/>
      </c>
      <c r="P17" s="14" t="str">
        <f aca="false">IF(OR(B17="",C17=""),"",ROUND(MOD(C17-B17,1)*1440,0))</f>
        <v/>
      </c>
      <c r="Q17" s="14" t="str">
        <f aca="false">IF(A17="","",COUNTIF($A$7:A17,A17))</f>
        <v/>
      </c>
      <c r="R17" s="15" t="str">
        <f aca="false">IF(OR(G17="",H17="",J17=""),"",ABS(G17-H17)*J17*IF(K17="",1,K17))</f>
        <v/>
      </c>
      <c r="S17" s="15" t="str">
        <f aca="false">IF(OR(G17="",I17="",J17=""),"",(I17-G17)*J17*IF(K17="",1,K17)*IF(E17="Short",-1,1)-N(L17))</f>
        <v/>
      </c>
      <c r="T17" s="16" t="str">
        <f aca="false">IF(OR(S17="",N(R17)=0),"",S17/R17)</f>
        <v/>
      </c>
      <c r="U17" s="15" t="str">
        <f aca="false">IF(S17="","",SUMIFS($S$7:S17,$A$7:A17,A17))</f>
        <v/>
      </c>
      <c r="V17" s="14" t="str">
        <f aca="false">IF(S17="","",IF(AND($C$4&gt;0,U17-S17&lt;=-$C$4),"After loss limit",IF(AND($C$4&gt;0,U17&lt;=-$C$4),"Hit loss limit",IF(AND($C$5&gt;0,Q17&gt;$C$5),"Over trade cap","OK"))))</f>
        <v/>
      </c>
    </row>
    <row r="18" customFormat="false" ht="15" hidden="false" customHeight="false" outlineLevel="0" collapsed="false">
      <c r="A18" s="9"/>
      <c r="B18" s="10"/>
      <c r="C18" s="10"/>
      <c r="D18" s="11"/>
      <c r="E18" s="11"/>
      <c r="F18" s="11"/>
      <c r="G18" s="12"/>
      <c r="H18" s="12"/>
      <c r="I18" s="12"/>
      <c r="J18" s="11"/>
      <c r="K18" s="11"/>
      <c r="L18" s="13"/>
      <c r="M18" s="11"/>
      <c r="N18" s="11"/>
      <c r="O18" s="14" t="str">
        <f aca="false">IF(OR(A18="",B18=""),"",LOOKUP(MOD(B18,1),Lists!$A$5:$A$9,Lists!$B$5:$B$9))</f>
        <v/>
      </c>
      <c r="P18" s="14" t="str">
        <f aca="false">IF(OR(B18="",C18=""),"",ROUND(MOD(C18-B18,1)*1440,0))</f>
        <v/>
      </c>
      <c r="Q18" s="14" t="str">
        <f aca="false">IF(A18="","",COUNTIF($A$7:A18,A18))</f>
        <v/>
      </c>
      <c r="R18" s="15" t="str">
        <f aca="false">IF(OR(G18="",H18="",J18=""),"",ABS(G18-H18)*J18*IF(K18="",1,K18))</f>
        <v/>
      </c>
      <c r="S18" s="15" t="str">
        <f aca="false">IF(OR(G18="",I18="",J18=""),"",(I18-G18)*J18*IF(K18="",1,K18)*IF(E18="Short",-1,1)-N(L18))</f>
        <v/>
      </c>
      <c r="T18" s="16" t="str">
        <f aca="false">IF(OR(S18="",N(R18)=0),"",S18/R18)</f>
        <v/>
      </c>
      <c r="U18" s="15" t="str">
        <f aca="false">IF(S18="","",SUMIFS($S$7:S18,$A$7:A18,A18))</f>
        <v/>
      </c>
      <c r="V18" s="14" t="str">
        <f aca="false">IF(S18="","",IF(AND($C$4&gt;0,U18-S18&lt;=-$C$4),"After loss limit",IF(AND($C$4&gt;0,U18&lt;=-$C$4),"Hit loss limit",IF(AND($C$5&gt;0,Q18&gt;$C$5),"Over trade cap","OK"))))</f>
        <v/>
      </c>
    </row>
    <row r="19" customFormat="false" ht="15" hidden="false" customHeight="false" outlineLevel="0" collapsed="false">
      <c r="A19" s="9"/>
      <c r="B19" s="10"/>
      <c r="C19" s="10"/>
      <c r="D19" s="11"/>
      <c r="E19" s="11"/>
      <c r="F19" s="11"/>
      <c r="G19" s="12"/>
      <c r="H19" s="12"/>
      <c r="I19" s="12"/>
      <c r="J19" s="11"/>
      <c r="K19" s="11"/>
      <c r="L19" s="13"/>
      <c r="M19" s="11"/>
      <c r="N19" s="11"/>
      <c r="O19" s="14" t="str">
        <f aca="false">IF(OR(A19="",B19=""),"",LOOKUP(MOD(B19,1),Lists!$A$5:$A$9,Lists!$B$5:$B$9))</f>
        <v/>
      </c>
      <c r="P19" s="14" t="str">
        <f aca="false">IF(OR(B19="",C19=""),"",ROUND(MOD(C19-B19,1)*1440,0))</f>
        <v/>
      </c>
      <c r="Q19" s="14" t="str">
        <f aca="false">IF(A19="","",COUNTIF($A$7:A19,A19))</f>
        <v/>
      </c>
      <c r="R19" s="15" t="str">
        <f aca="false">IF(OR(G19="",H19="",J19=""),"",ABS(G19-H19)*J19*IF(K19="",1,K19))</f>
        <v/>
      </c>
      <c r="S19" s="15" t="str">
        <f aca="false">IF(OR(G19="",I19="",J19=""),"",(I19-G19)*J19*IF(K19="",1,K19)*IF(E19="Short",-1,1)-N(L19))</f>
        <v/>
      </c>
      <c r="T19" s="16" t="str">
        <f aca="false">IF(OR(S19="",N(R19)=0),"",S19/R19)</f>
        <v/>
      </c>
      <c r="U19" s="15" t="str">
        <f aca="false">IF(S19="","",SUMIFS($S$7:S19,$A$7:A19,A19))</f>
        <v/>
      </c>
      <c r="V19" s="14" t="str">
        <f aca="false">IF(S19="","",IF(AND($C$4&gt;0,U19-S19&lt;=-$C$4),"After loss limit",IF(AND($C$4&gt;0,U19&lt;=-$C$4),"Hit loss limit",IF(AND($C$5&gt;0,Q19&gt;$C$5),"Over trade cap","OK"))))</f>
        <v/>
      </c>
    </row>
    <row r="20" customFormat="false" ht="15" hidden="false" customHeight="false" outlineLevel="0" collapsed="false">
      <c r="A20" s="9"/>
      <c r="B20" s="10"/>
      <c r="C20" s="10"/>
      <c r="D20" s="11"/>
      <c r="E20" s="11"/>
      <c r="F20" s="11"/>
      <c r="G20" s="12"/>
      <c r="H20" s="12"/>
      <c r="I20" s="12"/>
      <c r="J20" s="11"/>
      <c r="K20" s="11"/>
      <c r="L20" s="13"/>
      <c r="M20" s="11"/>
      <c r="N20" s="11"/>
      <c r="O20" s="14" t="str">
        <f aca="false">IF(OR(A20="",B20=""),"",LOOKUP(MOD(B20,1),Lists!$A$5:$A$9,Lists!$B$5:$B$9))</f>
        <v/>
      </c>
      <c r="P20" s="14" t="str">
        <f aca="false">IF(OR(B20="",C20=""),"",ROUND(MOD(C20-B20,1)*1440,0))</f>
        <v/>
      </c>
      <c r="Q20" s="14" t="str">
        <f aca="false">IF(A20="","",COUNTIF($A$7:A20,A20))</f>
        <v/>
      </c>
      <c r="R20" s="15" t="str">
        <f aca="false">IF(OR(G20="",H20="",J20=""),"",ABS(G20-H20)*J20*IF(K20="",1,K20))</f>
        <v/>
      </c>
      <c r="S20" s="15" t="str">
        <f aca="false">IF(OR(G20="",I20="",J20=""),"",(I20-G20)*J20*IF(K20="",1,K20)*IF(E20="Short",-1,1)-N(L20))</f>
        <v/>
      </c>
      <c r="T20" s="16" t="str">
        <f aca="false">IF(OR(S20="",N(R20)=0),"",S20/R20)</f>
        <v/>
      </c>
      <c r="U20" s="15" t="str">
        <f aca="false">IF(S20="","",SUMIFS($S$7:S20,$A$7:A20,A20))</f>
        <v/>
      </c>
      <c r="V20" s="14" t="str">
        <f aca="false">IF(S20="","",IF(AND($C$4&gt;0,U20-S20&lt;=-$C$4),"After loss limit",IF(AND($C$4&gt;0,U20&lt;=-$C$4),"Hit loss limit",IF(AND($C$5&gt;0,Q20&gt;$C$5),"Over trade cap","OK"))))</f>
        <v/>
      </c>
    </row>
    <row r="21" customFormat="false" ht="15" hidden="false" customHeight="false" outlineLevel="0" collapsed="false">
      <c r="A21" s="9"/>
      <c r="B21" s="10"/>
      <c r="C21" s="10"/>
      <c r="D21" s="11"/>
      <c r="E21" s="11"/>
      <c r="F21" s="11"/>
      <c r="G21" s="12"/>
      <c r="H21" s="12"/>
      <c r="I21" s="12"/>
      <c r="J21" s="11"/>
      <c r="K21" s="11"/>
      <c r="L21" s="13"/>
      <c r="M21" s="11"/>
      <c r="N21" s="11"/>
      <c r="O21" s="14" t="str">
        <f aca="false">IF(OR(A21="",B21=""),"",LOOKUP(MOD(B21,1),Lists!$A$5:$A$9,Lists!$B$5:$B$9))</f>
        <v/>
      </c>
      <c r="P21" s="14" t="str">
        <f aca="false">IF(OR(B21="",C21=""),"",ROUND(MOD(C21-B21,1)*1440,0))</f>
        <v/>
      </c>
      <c r="Q21" s="14" t="str">
        <f aca="false">IF(A21="","",COUNTIF($A$7:A21,A21))</f>
        <v/>
      </c>
      <c r="R21" s="15" t="str">
        <f aca="false">IF(OR(G21="",H21="",J21=""),"",ABS(G21-H21)*J21*IF(K21="",1,K21))</f>
        <v/>
      </c>
      <c r="S21" s="15" t="str">
        <f aca="false">IF(OR(G21="",I21="",J21=""),"",(I21-G21)*J21*IF(K21="",1,K21)*IF(E21="Short",-1,1)-N(L21))</f>
        <v/>
      </c>
      <c r="T21" s="16" t="str">
        <f aca="false">IF(OR(S21="",N(R21)=0),"",S21/R21)</f>
        <v/>
      </c>
      <c r="U21" s="15" t="str">
        <f aca="false">IF(S21="","",SUMIFS($S$7:S21,$A$7:A21,A21))</f>
        <v/>
      </c>
      <c r="V21" s="14" t="str">
        <f aca="false">IF(S21="","",IF(AND($C$4&gt;0,U21-S21&lt;=-$C$4),"After loss limit",IF(AND($C$4&gt;0,U21&lt;=-$C$4),"Hit loss limit",IF(AND($C$5&gt;0,Q21&gt;$C$5),"Over trade cap","OK"))))</f>
        <v/>
      </c>
    </row>
    <row r="22" customFormat="false" ht="15" hidden="false" customHeight="false" outlineLevel="0" collapsed="false">
      <c r="A22" s="9"/>
      <c r="B22" s="10"/>
      <c r="C22" s="10"/>
      <c r="D22" s="11"/>
      <c r="E22" s="11"/>
      <c r="F22" s="11"/>
      <c r="G22" s="12"/>
      <c r="H22" s="12"/>
      <c r="I22" s="12"/>
      <c r="J22" s="11"/>
      <c r="K22" s="11"/>
      <c r="L22" s="13"/>
      <c r="M22" s="11"/>
      <c r="N22" s="11"/>
      <c r="O22" s="14" t="str">
        <f aca="false">IF(OR(A22="",B22=""),"",LOOKUP(MOD(B22,1),Lists!$A$5:$A$9,Lists!$B$5:$B$9))</f>
        <v/>
      </c>
      <c r="P22" s="14" t="str">
        <f aca="false">IF(OR(B22="",C22=""),"",ROUND(MOD(C22-B22,1)*1440,0))</f>
        <v/>
      </c>
      <c r="Q22" s="14" t="str">
        <f aca="false">IF(A22="","",COUNTIF($A$7:A22,A22))</f>
        <v/>
      </c>
      <c r="R22" s="15" t="str">
        <f aca="false">IF(OR(G22="",H22="",J22=""),"",ABS(G22-H22)*J22*IF(K22="",1,K22))</f>
        <v/>
      </c>
      <c r="S22" s="15" t="str">
        <f aca="false">IF(OR(G22="",I22="",J22=""),"",(I22-G22)*J22*IF(K22="",1,K22)*IF(E22="Short",-1,1)-N(L22))</f>
        <v/>
      </c>
      <c r="T22" s="16" t="str">
        <f aca="false">IF(OR(S22="",N(R22)=0),"",S22/R22)</f>
        <v/>
      </c>
      <c r="U22" s="15" t="str">
        <f aca="false">IF(S22="","",SUMIFS($S$7:S22,$A$7:A22,A22))</f>
        <v/>
      </c>
      <c r="V22" s="14" t="str">
        <f aca="false">IF(S22="","",IF(AND($C$4&gt;0,U22-S22&lt;=-$C$4),"After loss limit",IF(AND($C$4&gt;0,U22&lt;=-$C$4),"Hit loss limit",IF(AND($C$5&gt;0,Q22&gt;$C$5),"Over trade cap","OK"))))</f>
        <v/>
      </c>
    </row>
    <row r="23" customFormat="false" ht="15" hidden="false" customHeight="false" outlineLevel="0" collapsed="false">
      <c r="A23" s="9"/>
      <c r="B23" s="10"/>
      <c r="C23" s="10"/>
      <c r="D23" s="11"/>
      <c r="E23" s="11"/>
      <c r="F23" s="11"/>
      <c r="G23" s="12"/>
      <c r="H23" s="12"/>
      <c r="I23" s="12"/>
      <c r="J23" s="11"/>
      <c r="K23" s="11"/>
      <c r="L23" s="13"/>
      <c r="M23" s="11"/>
      <c r="N23" s="11"/>
      <c r="O23" s="14" t="str">
        <f aca="false">IF(OR(A23="",B23=""),"",LOOKUP(MOD(B23,1),Lists!$A$5:$A$9,Lists!$B$5:$B$9))</f>
        <v/>
      </c>
      <c r="P23" s="14" t="str">
        <f aca="false">IF(OR(B23="",C23=""),"",ROUND(MOD(C23-B23,1)*1440,0))</f>
        <v/>
      </c>
      <c r="Q23" s="14" t="str">
        <f aca="false">IF(A23="","",COUNTIF($A$7:A23,A23))</f>
        <v/>
      </c>
      <c r="R23" s="15" t="str">
        <f aca="false">IF(OR(G23="",H23="",J23=""),"",ABS(G23-H23)*J23*IF(K23="",1,K23))</f>
        <v/>
      </c>
      <c r="S23" s="15" t="str">
        <f aca="false">IF(OR(G23="",I23="",J23=""),"",(I23-G23)*J23*IF(K23="",1,K23)*IF(E23="Short",-1,1)-N(L23))</f>
        <v/>
      </c>
      <c r="T23" s="16" t="str">
        <f aca="false">IF(OR(S23="",N(R23)=0),"",S23/R23)</f>
        <v/>
      </c>
      <c r="U23" s="15" t="str">
        <f aca="false">IF(S23="","",SUMIFS($S$7:S23,$A$7:A23,A23))</f>
        <v/>
      </c>
      <c r="V23" s="14" t="str">
        <f aca="false">IF(S23="","",IF(AND($C$4&gt;0,U23-S23&lt;=-$C$4),"After loss limit",IF(AND($C$4&gt;0,U23&lt;=-$C$4),"Hit loss limit",IF(AND($C$5&gt;0,Q23&gt;$C$5),"Over trade cap","OK"))))</f>
        <v/>
      </c>
    </row>
    <row r="24" customFormat="false" ht="15" hidden="false" customHeight="false" outlineLevel="0" collapsed="false">
      <c r="A24" s="9"/>
      <c r="B24" s="10"/>
      <c r="C24" s="10"/>
      <c r="D24" s="11"/>
      <c r="E24" s="11"/>
      <c r="F24" s="11"/>
      <c r="G24" s="12"/>
      <c r="H24" s="12"/>
      <c r="I24" s="12"/>
      <c r="J24" s="11"/>
      <c r="K24" s="11"/>
      <c r="L24" s="13"/>
      <c r="M24" s="11"/>
      <c r="N24" s="11"/>
      <c r="O24" s="14" t="str">
        <f aca="false">IF(OR(A24="",B24=""),"",LOOKUP(MOD(B24,1),Lists!$A$5:$A$9,Lists!$B$5:$B$9))</f>
        <v/>
      </c>
      <c r="P24" s="14" t="str">
        <f aca="false">IF(OR(B24="",C24=""),"",ROUND(MOD(C24-B24,1)*1440,0))</f>
        <v/>
      </c>
      <c r="Q24" s="14" t="str">
        <f aca="false">IF(A24="","",COUNTIF($A$7:A24,A24))</f>
        <v/>
      </c>
      <c r="R24" s="15" t="str">
        <f aca="false">IF(OR(G24="",H24="",J24=""),"",ABS(G24-H24)*J24*IF(K24="",1,K24))</f>
        <v/>
      </c>
      <c r="S24" s="15" t="str">
        <f aca="false">IF(OR(G24="",I24="",J24=""),"",(I24-G24)*J24*IF(K24="",1,K24)*IF(E24="Short",-1,1)-N(L24))</f>
        <v/>
      </c>
      <c r="T24" s="16" t="str">
        <f aca="false">IF(OR(S24="",N(R24)=0),"",S24/R24)</f>
        <v/>
      </c>
      <c r="U24" s="15" t="str">
        <f aca="false">IF(S24="","",SUMIFS($S$7:S24,$A$7:A24,A24))</f>
        <v/>
      </c>
      <c r="V24" s="14" t="str">
        <f aca="false">IF(S24="","",IF(AND($C$4&gt;0,U24-S24&lt;=-$C$4),"After loss limit",IF(AND($C$4&gt;0,U24&lt;=-$C$4),"Hit loss limit",IF(AND($C$5&gt;0,Q24&gt;$C$5),"Over trade cap","OK"))))</f>
        <v/>
      </c>
    </row>
    <row r="25" customFormat="false" ht="15" hidden="false" customHeight="false" outlineLevel="0" collapsed="false">
      <c r="A25" s="9"/>
      <c r="B25" s="10"/>
      <c r="C25" s="10"/>
      <c r="D25" s="11"/>
      <c r="E25" s="11"/>
      <c r="F25" s="11"/>
      <c r="G25" s="12"/>
      <c r="H25" s="12"/>
      <c r="I25" s="12"/>
      <c r="J25" s="11"/>
      <c r="K25" s="11"/>
      <c r="L25" s="13"/>
      <c r="M25" s="11"/>
      <c r="N25" s="11"/>
      <c r="O25" s="14" t="str">
        <f aca="false">IF(OR(A25="",B25=""),"",LOOKUP(MOD(B25,1),Lists!$A$5:$A$9,Lists!$B$5:$B$9))</f>
        <v/>
      </c>
      <c r="P25" s="14" t="str">
        <f aca="false">IF(OR(B25="",C25=""),"",ROUND(MOD(C25-B25,1)*1440,0))</f>
        <v/>
      </c>
      <c r="Q25" s="14" t="str">
        <f aca="false">IF(A25="","",COUNTIF($A$7:A25,A25))</f>
        <v/>
      </c>
      <c r="R25" s="15" t="str">
        <f aca="false">IF(OR(G25="",H25="",J25=""),"",ABS(G25-H25)*J25*IF(K25="",1,K25))</f>
        <v/>
      </c>
      <c r="S25" s="15" t="str">
        <f aca="false">IF(OR(G25="",I25="",J25=""),"",(I25-G25)*J25*IF(K25="",1,K25)*IF(E25="Short",-1,1)-N(L25))</f>
        <v/>
      </c>
      <c r="T25" s="16" t="str">
        <f aca="false">IF(OR(S25="",N(R25)=0),"",S25/R25)</f>
        <v/>
      </c>
      <c r="U25" s="15" t="str">
        <f aca="false">IF(S25="","",SUMIFS($S$7:S25,$A$7:A25,A25))</f>
        <v/>
      </c>
      <c r="V25" s="14" t="str">
        <f aca="false">IF(S25="","",IF(AND($C$4&gt;0,U25-S25&lt;=-$C$4),"After loss limit",IF(AND($C$4&gt;0,U25&lt;=-$C$4),"Hit loss limit",IF(AND($C$5&gt;0,Q25&gt;$C$5),"Over trade cap","OK"))))</f>
        <v/>
      </c>
    </row>
    <row r="26" customFormat="false" ht="15" hidden="false" customHeight="false" outlineLevel="0" collapsed="false">
      <c r="A26" s="9"/>
      <c r="B26" s="10"/>
      <c r="C26" s="10"/>
      <c r="D26" s="11"/>
      <c r="E26" s="11"/>
      <c r="F26" s="11"/>
      <c r="G26" s="12"/>
      <c r="H26" s="12"/>
      <c r="I26" s="12"/>
      <c r="J26" s="11"/>
      <c r="K26" s="11"/>
      <c r="L26" s="13"/>
      <c r="M26" s="11"/>
      <c r="N26" s="11"/>
      <c r="O26" s="14" t="str">
        <f aca="false">IF(OR(A26="",B26=""),"",LOOKUP(MOD(B26,1),Lists!$A$5:$A$9,Lists!$B$5:$B$9))</f>
        <v/>
      </c>
      <c r="P26" s="14" t="str">
        <f aca="false">IF(OR(B26="",C26=""),"",ROUND(MOD(C26-B26,1)*1440,0))</f>
        <v/>
      </c>
      <c r="Q26" s="14" t="str">
        <f aca="false">IF(A26="","",COUNTIF($A$7:A26,A26))</f>
        <v/>
      </c>
      <c r="R26" s="15" t="str">
        <f aca="false">IF(OR(G26="",H26="",J26=""),"",ABS(G26-H26)*J26*IF(K26="",1,K26))</f>
        <v/>
      </c>
      <c r="S26" s="15" t="str">
        <f aca="false">IF(OR(G26="",I26="",J26=""),"",(I26-G26)*J26*IF(K26="",1,K26)*IF(E26="Short",-1,1)-N(L26))</f>
        <v/>
      </c>
      <c r="T26" s="16" t="str">
        <f aca="false">IF(OR(S26="",N(R26)=0),"",S26/R26)</f>
        <v/>
      </c>
      <c r="U26" s="15" t="str">
        <f aca="false">IF(S26="","",SUMIFS($S$7:S26,$A$7:A26,A26))</f>
        <v/>
      </c>
      <c r="V26" s="14" t="str">
        <f aca="false">IF(S26="","",IF(AND($C$4&gt;0,U26-S26&lt;=-$C$4),"After loss limit",IF(AND($C$4&gt;0,U26&lt;=-$C$4),"Hit loss limit",IF(AND($C$5&gt;0,Q26&gt;$C$5),"Over trade cap","OK"))))</f>
        <v/>
      </c>
    </row>
    <row r="27" customFormat="false" ht="15" hidden="false" customHeight="false" outlineLevel="0" collapsed="false">
      <c r="A27" s="9"/>
      <c r="B27" s="10"/>
      <c r="C27" s="10"/>
      <c r="D27" s="11"/>
      <c r="E27" s="11"/>
      <c r="F27" s="11"/>
      <c r="G27" s="12"/>
      <c r="H27" s="12"/>
      <c r="I27" s="12"/>
      <c r="J27" s="11"/>
      <c r="K27" s="11"/>
      <c r="L27" s="13"/>
      <c r="M27" s="11"/>
      <c r="N27" s="11"/>
      <c r="O27" s="14" t="str">
        <f aca="false">IF(OR(A27="",B27=""),"",LOOKUP(MOD(B27,1),Lists!$A$5:$A$9,Lists!$B$5:$B$9))</f>
        <v/>
      </c>
      <c r="P27" s="14" t="str">
        <f aca="false">IF(OR(B27="",C27=""),"",ROUND(MOD(C27-B27,1)*1440,0))</f>
        <v/>
      </c>
      <c r="Q27" s="14" t="str">
        <f aca="false">IF(A27="","",COUNTIF($A$7:A27,A27))</f>
        <v/>
      </c>
      <c r="R27" s="15" t="str">
        <f aca="false">IF(OR(G27="",H27="",J27=""),"",ABS(G27-H27)*J27*IF(K27="",1,K27))</f>
        <v/>
      </c>
      <c r="S27" s="15" t="str">
        <f aca="false">IF(OR(G27="",I27="",J27=""),"",(I27-G27)*J27*IF(K27="",1,K27)*IF(E27="Short",-1,1)-N(L27))</f>
        <v/>
      </c>
      <c r="T27" s="16" t="str">
        <f aca="false">IF(OR(S27="",N(R27)=0),"",S27/R27)</f>
        <v/>
      </c>
      <c r="U27" s="15" t="str">
        <f aca="false">IF(S27="","",SUMIFS($S$7:S27,$A$7:A27,A27))</f>
        <v/>
      </c>
      <c r="V27" s="14" t="str">
        <f aca="false">IF(S27="","",IF(AND($C$4&gt;0,U27-S27&lt;=-$C$4),"After loss limit",IF(AND($C$4&gt;0,U27&lt;=-$C$4),"Hit loss limit",IF(AND($C$5&gt;0,Q27&gt;$C$5),"Over trade cap","OK"))))</f>
        <v/>
      </c>
    </row>
    <row r="28" customFormat="false" ht="15" hidden="false" customHeight="false" outlineLevel="0" collapsed="false">
      <c r="A28" s="9"/>
      <c r="B28" s="10"/>
      <c r="C28" s="10"/>
      <c r="D28" s="11"/>
      <c r="E28" s="11"/>
      <c r="F28" s="11"/>
      <c r="G28" s="12"/>
      <c r="H28" s="12"/>
      <c r="I28" s="12"/>
      <c r="J28" s="11"/>
      <c r="K28" s="11"/>
      <c r="L28" s="13"/>
      <c r="M28" s="11"/>
      <c r="N28" s="11"/>
      <c r="O28" s="14" t="str">
        <f aca="false">IF(OR(A28="",B28=""),"",LOOKUP(MOD(B28,1),Lists!$A$5:$A$9,Lists!$B$5:$B$9))</f>
        <v/>
      </c>
      <c r="P28" s="14" t="str">
        <f aca="false">IF(OR(B28="",C28=""),"",ROUND(MOD(C28-B28,1)*1440,0))</f>
        <v/>
      </c>
      <c r="Q28" s="14" t="str">
        <f aca="false">IF(A28="","",COUNTIF($A$7:A28,A28))</f>
        <v/>
      </c>
      <c r="R28" s="15" t="str">
        <f aca="false">IF(OR(G28="",H28="",J28=""),"",ABS(G28-H28)*J28*IF(K28="",1,K28))</f>
        <v/>
      </c>
      <c r="S28" s="15" t="str">
        <f aca="false">IF(OR(G28="",I28="",J28=""),"",(I28-G28)*J28*IF(K28="",1,K28)*IF(E28="Short",-1,1)-N(L28))</f>
        <v/>
      </c>
      <c r="T28" s="16" t="str">
        <f aca="false">IF(OR(S28="",N(R28)=0),"",S28/R28)</f>
        <v/>
      </c>
      <c r="U28" s="15" t="str">
        <f aca="false">IF(S28="","",SUMIFS($S$7:S28,$A$7:A28,A28))</f>
        <v/>
      </c>
      <c r="V28" s="14" t="str">
        <f aca="false">IF(S28="","",IF(AND($C$4&gt;0,U28-S28&lt;=-$C$4),"After loss limit",IF(AND($C$4&gt;0,U28&lt;=-$C$4),"Hit loss limit",IF(AND($C$5&gt;0,Q28&gt;$C$5),"Over trade cap","OK"))))</f>
        <v/>
      </c>
    </row>
    <row r="29" customFormat="false" ht="15" hidden="false" customHeight="false" outlineLevel="0" collapsed="false">
      <c r="A29" s="9"/>
      <c r="B29" s="10"/>
      <c r="C29" s="10"/>
      <c r="D29" s="11"/>
      <c r="E29" s="11"/>
      <c r="F29" s="11"/>
      <c r="G29" s="12"/>
      <c r="H29" s="12"/>
      <c r="I29" s="12"/>
      <c r="J29" s="11"/>
      <c r="K29" s="11"/>
      <c r="L29" s="13"/>
      <c r="M29" s="11"/>
      <c r="N29" s="11"/>
      <c r="O29" s="14" t="str">
        <f aca="false">IF(OR(A29="",B29=""),"",LOOKUP(MOD(B29,1),Lists!$A$5:$A$9,Lists!$B$5:$B$9))</f>
        <v/>
      </c>
      <c r="P29" s="14" t="str">
        <f aca="false">IF(OR(B29="",C29=""),"",ROUND(MOD(C29-B29,1)*1440,0))</f>
        <v/>
      </c>
      <c r="Q29" s="14" t="str">
        <f aca="false">IF(A29="","",COUNTIF($A$7:A29,A29))</f>
        <v/>
      </c>
      <c r="R29" s="15" t="str">
        <f aca="false">IF(OR(G29="",H29="",J29=""),"",ABS(G29-H29)*J29*IF(K29="",1,K29))</f>
        <v/>
      </c>
      <c r="S29" s="15" t="str">
        <f aca="false">IF(OR(G29="",I29="",J29=""),"",(I29-G29)*J29*IF(K29="",1,K29)*IF(E29="Short",-1,1)-N(L29))</f>
        <v/>
      </c>
      <c r="T29" s="16" t="str">
        <f aca="false">IF(OR(S29="",N(R29)=0),"",S29/R29)</f>
        <v/>
      </c>
      <c r="U29" s="15" t="str">
        <f aca="false">IF(S29="","",SUMIFS($S$7:S29,$A$7:A29,A29))</f>
        <v/>
      </c>
      <c r="V29" s="14" t="str">
        <f aca="false">IF(S29="","",IF(AND($C$4&gt;0,U29-S29&lt;=-$C$4),"After loss limit",IF(AND($C$4&gt;0,U29&lt;=-$C$4),"Hit loss limit",IF(AND($C$5&gt;0,Q29&gt;$C$5),"Over trade cap","OK"))))</f>
        <v/>
      </c>
    </row>
    <row r="30" customFormat="false" ht="15" hidden="false" customHeight="false" outlineLevel="0" collapsed="false">
      <c r="A30" s="9"/>
      <c r="B30" s="10"/>
      <c r="C30" s="10"/>
      <c r="D30" s="11"/>
      <c r="E30" s="11"/>
      <c r="F30" s="11"/>
      <c r="G30" s="12"/>
      <c r="H30" s="12"/>
      <c r="I30" s="12"/>
      <c r="J30" s="11"/>
      <c r="K30" s="11"/>
      <c r="L30" s="13"/>
      <c r="M30" s="11"/>
      <c r="N30" s="11"/>
      <c r="O30" s="14" t="str">
        <f aca="false">IF(OR(A30="",B30=""),"",LOOKUP(MOD(B30,1),Lists!$A$5:$A$9,Lists!$B$5:$B$9))</f>
        <v/>
      </c>
      <c r="P30" s="14" t="str">
        <f aca="false">IF(OR(B30="",C30=""),"",ROUND(MOD(C30-B30,1)*1440,0))</f>
        <v/>
      </c>
      <c r="Q30" s="14" t="str">
        <f aca="false">IF(A30="","",COUNTIF($A$7:A30,A30))</f>
        <v/>
      </c>
      <c r="R30" s="15" t="str">
        <f aca="false">IF(OR(G30="",H30="",J30=""),"",ABS(G30-H30)*J30*IF(K30="",1,K30))</f>
        <v/>
      </c>
      <c r="S30" s="15" t="str">
        <f aca="false">IF(OR(G30="",I30="",J30=""),"",(I30-G30)*J30*IF(K30="",1,K30)*IF(E30="Short",-1,1)-N(L30))</f>
        <v/>
      </c>
      <c r="T30" s="16" t="str">
        <f aca="false">IF(OR(S30="",N(R30)=0),"",S30/R30)</f>
        <v/>
      </c>
      <c r="U30" s="15" t="str">
        <f aca="false">IF(S30="","",SUMIFS($S$7:S30,$A$7:A30,A30))</f>
        <v/>
      </c>
      <c r="V30" s="14" t="str">
        <f aca="false">IF(S30="","",IF(AND($C$4&gt;0,U30-S30&lt;=-$C$4),"After loss limit",IF(AND($C$4&gt;0,U30&lt;=-$C$4),"Hit loss limit",IF(AND($C$5&gt;0,Q30&gt;$C$5),"Over trade cap","OK"))))</f>
        <v/>
      </c>
    </row>
    <row r="31" customFormat="false" ht="15" hidden="false" customHeight="false" outlineLevel="0" collapsed="false">
      <c r="A31" s="9"/>
      <c r="B31" s="10"/>
      <c r="C31" s="10"/>
      <c r="D31" s="11"/>
      <c r="E31" s="11"/>
      <c r="F31" s="11"/>
      <c r="G31" s="12"/>
      <c r="H31" s="12"/>
      <c r="I31" s="12"/>
      <c r="J31" s="11"/>
      <c r="K31" s="11"/>
      <c r="L31" s="13"/>
      <c r="M31" s="11"/>
      <c r="N31" s="11"/>
      <c r="O31" s="14" t="str">
        <f aca="false">IF(OR(A31="",B31=""),"",LOOKUP(MOD(B31,1),Lists!$A$5:$A$9,Lists!$B$5:$B$9))</f>
        <v/>
      </c>
      <c r="P31" s="14" t="str">
        <f aca="false">IF(OR(B31="",C31=""),"",ROUND(MOD(C31-B31,1)*1440,0))</f>
        <v/>
      </c>
      <c r="Q31" s="14" t="str">
        <f aca="false">IF(A31="","",COUNTIF($A$7:A31,A31))</f>
        <v/>
      </c>
      <c r="R31" s="15" t="str">
        <f aca="false">IF(OR(G31="",H31="",J31=""),"",ABS(G31-H31)*J31*IF(K31="",1,K31))</f>
        <v/>
      </c>
      <c r="S31" s="15" t="str">
        <f aca="false">IF(OR(G31="",I31="",J31=""),"",(I31-G31)*J31*IF(K31="",1,K31)*IF(E31="Short",-1,1)-N(L31))</f>
        <v/>
      </c>
      <c r="T31" s="16" t="str">
        <f aca="false">IF(OR(S31="",N(R31)=0),"",S31/R31)</f>
        <v/>
      </c>
      <c r="U31" s="15" t="str">
        <f aca="false">IF(S31="","",SUMIFS($S$7:S31,$A$7:A31,A31))</f>
        <v/>
      </c>
      <c r="V31" s="14" t="str">
        <f aca="false">IF(S31="","",IF(AND($C$4&gt;0,U31-S31&lt;=-$C$4),"After loss limit",IF(AND($C$4&gt;0,U31&lt;=-$C$4),"Hit loss limit",IF(AND($C$5&gt;0,Q31&gt;$C$5),"Over trade cap","OK"))))</f>
        <v/>
      </c>
    </row>
    <row r="32" customFormat="false" ht="15" hidden="false" customHeight="false" outlineLevel="0" collapsed="false">
      <c r="A32" s="9"/>
      <c r="B32" s="10"/>
      <c r="C32" s="10"/>
      <c r="D32" s="11"/>
      <c r="E32" s="11"/>
      <c r="F32" s="11"/>
      <c r="G32" s="12"/>
      <c r="H32" s="12"/>
      <c r="I32" s="12"/>
      <c r="J32" s="11"/>
      <c r="K32" s="11"/>
      <c r="L32" s="13"/>
      <c r="M32" s="11"/>
      <c r="N32" s="11"/>
      <c r="O32" s="14" t="str">
        <f aca="false">IF(OR(A32="",B32=""),"",LOOKUP(MOD(B32,1),Lists!$A$5:$A$9,Lists!$B$5:$B$9))</f>
        <v/>
      </c>
      <c r="P32" s="14" t="str">
        <f aca="false">IF(OR(B32="",C32=""),"",ROUND(MOD(C32-B32,1)*1440,0))</f>
        <v/>
      </c>
      <c r="Q32" s="14" t="str">
        <f aca="false">IF(A32="","",COUNTIF($A$7:A32,A32))</f>
        <v/>
      </c>
      <c r="R32" s="15" t="str">
        <f aca="false">IF(OR(G32="",H32="",J32=""),"",ABS(G32-H32)*J32*IF(K32="",1,K32))</f>
        <v/>
      </c>
      <c r="S32" s="15" t="str">
        <f aca="false">IF(OR(G32="",I32="",J32=""),"",(I32-G32)*J32*IF(K32="",1,K32)*IF(E32="Short",-1,1)-N(L32))</f>
        <v/>
      </c>
      <c r="T32" s="16" t="str">
        <f aca="false">IF(OR(S32="",N(R32)=0),"",S32/R32)</f>
        <v/>
      </c>
      <c r="U32" s="15" t="str">
        <f aca="false">IF(S32="","",SUMIFS($S$7:S32,$A$7:A32,A32))</f>
        <v/>
      </c>
      <c r="V32" s="14" t="str">
        <f aca="false">IF(S32="","",IF(AND($C$4&gt;0,U32-S32&lt;=-$C$4),"After loss limit",IF(AND($C$4&gt;0,U32&lt;=-$C$4),"Hit loss limit",IF(AND($C$5&gt;0,Q32&gt;$C$5),"Over trade cap","OK"))))</f>
        <v/>
      </c>
    </row>
    <row r="33" customFormat="false" ht="15" hidden="false" customHeight="false" outlineLevel="0" collapsed="false">
      <c r="A33" s="9"/>
      <c r="B33" s="10"/>
      <c r="C33" s="10"/>
      <c r="D33" s="11"/>
      <c r="E33" s="11"/>
      <c r="F33" s="11"/>
      <c r="G33" s="12"/>
      <c r="H33" s="12"/>
      <c r="I33" s="12"/>
      <c r="J33" s="11"/>
      <c r="K33" s="11"/>
      <c r="L33" s="13"/>
      <c r="M33" s="11"/>
      <c r="N33" s="11"/>
      <c r="O33" s="14" t="str">
        <f aca="false">IF(OR(A33="",B33=""),"",LOOKUP(MOD(B33,1),Lists!$A$5:$A$9,Lists!$B$5:$B$9))</f>
        <v/>
      </c>
      <c r="P33" s="14" t="str">
        <f aca="false">IF(OR(B33="",C33=""),"",ROUND(MOD(C33-B33,1)*1440,0))</f>
        <v/>
      </c>
      <c r="Q33" s="14" t="str">
        <f aca="false">IF(A33="","",COUNTIF($A$7:A33,A33))</f>
        <v/>
      </c>
      <c r="R33" s="15" t="str">
        <f aca="false">IF(OR(G33="",H33="",J33=""),"",ABS(G33-H33)*J33*IF(K33="",1,K33))</f>
        <v/>
      </c>
      <c r="S33" s="15" t="str">
        <f aca="false">IF(OR(G33="",I33="",J33=""),"",(I33-G33)*J33*IF(K33="",1,K33)*IF(E33="Short",-1,1)-N(L33))</f>
        <v/>
      </c>
      <c r="T33" s="16" t="str">
        <f aca="false">IF(OR(S33="",N(R33)=0),"",S33/R33)</f>
        <v/>
      </c>
      <c r="U33" s="15" t="str">
        <f aca="false">IF(S33="","",SUMIFS($S$7:S33,$A$7:A33,A33))</f>
        <v/>
      </c>
      <c r="V33" s="14" t="str">
        <f aca="false">IF(S33="","",IF(AND($C$4&gt;0,U33-S33&lt;=-$C$4),"After loss limit",IF(AND($C$4&gt;0,U33&lt;=-$C$4),"Hit loss limit",IF(AND($C$5&gt;0,Q33&gt;$C$5),"Over trade cap","OK"))))</f>
        <v/>
      </c>
    </row>
    <row r="34" customFormat="false" ht="15" hidden="false" customHeight="false" outlineLevel="0" collapsed="false">
      <c r="A34" s="9"/>
      <c r="B34" s="10"/>
      <c r="C34" s="10"/>
      <c r="D34" s="11"/>
      <c r="E34" s="11"/>
      <c r="F34" s="11"/>
      <c r="G34" s="12"/>
      <c r="H34" s="12"/>
      <c r="I34" s="12"/>
      <c r="J34" s="11"/>
      <c r="K34" s="11"/>
      <c r="L34" s="13"/>
      <c r="M34" s="11"/>
      <c r="N34" s="11"/>
      <c r="O34" s="14" t="str">
        <f aca="false">IF(OR(A34="",B34=""),"",LOOKUP(MOD(B34,1),Lists!$A$5:$A$9,Lists!$B$5:$B$9))</f>
        <v/>
      </c>
      <c r="P34" s="14" t="str">
        <f aca="false">IF(OR(B34="",C34=""),"",ROUND(MOD(C34-B34,1)*1440,0))</f>
        <v/>
      </c>
      <c r="Q34" s="14" t="str">
        <f aca="false">IF(A34="","",COUNTIF($A$7:A34,A34))</f>
        <v/>
      </c>
      <c r="R34" s="15" t="str">
        <f aca="false">IF(OR(G34="",H34="",J34=""),"",ABS(G34-H34)*J34*IF(K34="",1,K34))</f>
        <v/>
      </c>
      <c r="S34" s="15" t="str">
        <f aca="false">IF(OR(G34="",I34="",J34=""),"",(I34-G34)*J34*IF(K34="",1,K34)*IF(E34="Short",-1,1)-N(L34))</f>
        <v/>
      </c>
      <c r="T34" s="16" t="str">
        <f aca="false">IF(OR(S34="",N(R34)=0),"",S34/R34)</f>
        <v/>
      </c>
      <c r="U34" s="15" t="str">
        <f aca="false">IF(S34="","",SUMIFS($S$7:S34,$A$7:A34,A34))</f>
        <v/>
      </c>
      <c r="V34" s="14" t="str">
        <f aca="false">IF(S34="","",IF(AND($C$4&gt;0,U34-S34&lt;=-$C$4),"After loss limit",IF(AND($C$4&gt;0,U34&lt;=-$C$4),"Hit loss limit",IF(AND($C$5&gt;0,Q34&gt;$C$5),"Over trade cap","OK"))))</f>
        <v/>
      </c>
    </row>
    <row r="35" customFormat="false" ht="15" hidden="false" customHeight="false" outlineLevel="0" collapsed="false">
      <c r="A35" s="9"/>
      <c r="B35" s="10"/>
      <c r="C35" s="10"/>
      <c r="D35" s="11"/>
      <c r="E35" s="11"/>
      <c r="F35" s="11"/>
      <c r="G35" s="12"/>
      <c r="H35" s="12"/>
      <c r="I35" s="12"/>
      <c r="J35" s="11"/>
      <c r="K35" s="11"/>
      <c r="L35" s="13"/>
      <c r="M35" s="11"/>
      <c r="N35" s="11"/>
      <c r="O35" s="14" t="str">
        <f aca="false">IF(OR(A35="",B35=""),"",LOOKUP(MOD(B35,1),Lists!$A$5:$A$9,Lists!$B$5:$B$9))</f>
        <v/>
      </c>
      <c r="P35" s="14" t="str">
        <f aca="false">IF(OR(B35="",C35=""),"",ROUND(MOD(C35-B35,1)*1440,0))</f>
        <v/>
      </c>
      <c r="Q35" s="14" t="str">
        <f aca="false">IF(A35="","",COUNTIF($A$7:A35,A35))</f>
        <v/>
      </c>
      <c r="R35" s="15" t="str">
        <f aca="false">IF(OR(G35="",H35="",J35=""),"",ABS(G35-H35)*J35*IF(K35="",1,K35))</f>
        <v/>
      </c>
      <c r="S35" s="15" t="str">
        <f aca="false">IF(OR(G35="",I35="",J35=""),"",(I35-G35)*J35*IF(K35="",1,K35)*IF(E35="Short",-1,1)-N(L35))</f>
        <v/>
      </c>
      <c r="T35" s="16" t="str">
        <f aca="false">IF(OR(S35="",N(R35)=0),"",S35/R35)</f>
        <v/>
      </c>
      <c r="U35" s="15" t="str">
        <f aca="false">IF(S35="","",SUMIFS($S$7:S35,$A$7:A35,A35))</f>
        <v/>
      </c>
      <c r="V35" s="14" t="str">
        <f aca="false">IF(S35="","",IF(AND($C$4&gt;0,U35-S35&lt;=-$C$4),"After loss limit",IF(AND($C$4&gt;0,U35&lt;=-$C$4),"Hit loss limit",IF(AND($C$5&gt;0,Q35&gt;$C$5),"Over trade cap","OK"))))</f>
        <v/>
      </c>
    </row>
    <row r="36" customFormat="false" ht="15" hidden="false" customHeight="false" outlineLevel="0" collapsed="false">
      <c r="A36" s="9"/>
      <c r="B36" s="10"/>
      <c r="C36" s="10"/>
      <c r="D36" s="11"/>
      <c r="E36" s="11"/>
      <c r="F36" s="11"/>
      <c r="G36" s="12"/>
      <c r="H36" s="12"/>
      <c r="I36" s="12"/>
      <c r="J36" s="11"/>
      <c r="K36" s="11"/>
      <c r="L36" s="13"/>
      <c r="M36" s="11"/>
      <c r="N36" s="11"/>
      <c r="O36" s="14" t="str">
        <f aca="false">IF(OR(A36="",B36=""),"",LOOKUP(MOD(B36,1),Lists!$A$5:$A$9,Lists!$B$5:$B$9))</f>
        <v/>
      </c>
      <c r="P36" s="14" t="str">
        <f aca="false">IF(OR(B36="",C36=""),"",ROUND(MOD(C36-B36,1)*1440,0))</f>
        <v/>
      </c>
      <c r="Q36" s="14" t="str">
        <f aca="false">IF(A36="","",COUNTIF($A$7:A36,A36))</f>
        <v/>
      </c>
      <c r="R36" s="15" t="str">
        <f aca="false">IF(OR(G36="",H36="",J36=""),"",ABS(G36-H36)*J36*IF(K36="",1,K36))</f>
        <v/>
      </c>
      <c r="S36" s="15" t="str">
        <f aca="false">IF(OR(G36="",I36="",J36=""),"",(I36-G36)*J36*IF(K36="",1,K36)*IF(E36="Short",-1,1)-N(L36))</f>
        <v/>
      </c>
      <c r="T36" s="16" t="str">
        <f aca="false">IF(OR(S36="",N(R36)=0),"",S36/R36)</f>
        <v/>
      </c>
      <c r="U36" s="15" t="str">
        <f aca="false">IF(S36="","",SUMIFS($S$7:S36,$A$7:A36,A36))</f>
        <v/>
      </c>
      <c r="V36" s="14" t="str">
        <f aca="false">IF(S36="","",IF(AND($C$4&gt;0,U36-S36&lt;=-$C$4),"After loss limit",IF(AND($C$4&gt;0,U36&lt;=-$C$4),"Hit loss limit",IF(AND($C$5&gt;0,Q36&gt;$C$5),"Over trade cap","OK"))))</f>
        <v/>
      </c>
    </row>
    <row r="37" customFormat="false" ht="15" hidden="false" customHeight="false" outlineLevel="0" collapsed="false">
      <c r="A37" s="9"/>
      <c r="B37" s="10"/>
      <c r="C37" s="10"/>
      <c r="D37" s="11"/>
      <c r="E37" s="11"/>
      <c r="F37" s="11"/>
      <c r="G37" s="12"/>
      <c r="H37" s="12"/>
      <c r="I37" s="12"/>
      <c r="J37" s="11"/>
      <c r="K37" s="11"/>
      <c r="L37" s="13"/>
      <c r="M37" s="11"/>
      <c r="N37" s="11"/>
      <c r="O37" s="14" t="str">
        <f aca="false">IF(OR(A37="",B37=""),"",LOOKUP(MOD(B37,1),Lists!$A$5:$A$9,Lists!$B$5:$B$9))</f>
        <v/>
      </c>
      <c r="P37" s="14" t="str">
        <f aca="false">IF(OR(B37="",C37=""),"",ROUND(MOD(C37-B37,1)*1440,0))</f>
        <v/>
      </c>
      <c r="Q37" s="14" t="str">
        <f aca="false">IF(A37="","",COUNTIF($A$7:A37,A37))</f>
        <v/>
      </c>
      <c r="R37" s="15" t="str">
        <f aca="false">IF(OR(G37="",H37="",J37=""),"",ABS(G37-H37)*J37*IF(K37="",1,K37))</f>
        <v/>
      </c>
      <c r="S37" s="15" t="str">
        <f aca="false">IF(OR(G37="",I37="",J37=""),"",(I37-G37)*J37*IF(K37="",1,K37)*IF(E37="Short",-1,1)-N(L37))</f>
        <v/>
      </c>
      <c r="T37" s="16" t="str">
        <f aca="false">IF(OR(S37="",N(R37)=0),"",S37/R37)</f>
        <v/>
      </c>
      <c r="U37" s="15" t="str">
        <f aca="false">IF(S37="","",SUMIFS($S$7:S37,$A$7:A37,A37))</f>
        <v/>
      </c>
      <c r="V37" s="14" t="str">
        <f aca="false">IF(S37="","",IF(AND($C$4&gt;0,U37-S37&lt;=-$C$4),"After loss limit",IF(AND($C$4&gt;0,U37&lt;=-$C$4),"Hit loss limit",IF(AND($C$5&gt;0,Q37&gt;$C$5),"Over trade cap","OK"))))</f>
        <v/>
      </c>
    </row>
    <row r="38" customFormat="false" ht="15" hidden="false" customHeight="false" outlineLevel="0" collapsed="false">
      <c r="A38" s="9"/>
      <c r="B38" s="10"/>
      <c r="C38" s="10"/>
      <c r="D38" s="11"/>
      <c r="E38" s="11"/>
      <c r="F38" s="11"/>
      <c r="G38" s="12"/>
      <c r="H38" s="12"/>
      <c r="I38" s="12"/>
      <c r="J38" s="11"/>
      <c r="K38" s="11"/>
      <c r="L38" s="13"/>
      <c r="M38" s="11"/>
      <c r="N38" s="11"/>
      <c r="O38" s="14" t="str">
        <f aca="false">IF(OR(A38="",B38=""),"",LOOKUP(MOD(B38,1),Lists!$A$5:$A$9,Lists!$B$5:$B$9))</f>
        <v/>
      </c>
      <c r="P38" s="14" t="str">
        <f aca="false">IF(OR(B38="",C38=""),"",ROUND(MOD(C38-B38,1)*1440,0))</f>
        <v/>
      </c>
      <c r="Q38" s="14" t="str">
        <f aca="false">IF(A38="","",COUNTIF($A$7:A38,A38))</f>
        <v/>
      </c>
      <c r="R38" s="15" t="str">
        <f aca="false">IF(OR(G38="",H38="",J38=""),"",ABS(G38-H38)*J38*IF(K38="",1,K38))</f>
        <v/>
      </c>
      <c r="S38" s="15" t="str">
        <f aca="false">IF(OR(G38="",I38="",J38=""),"",(I38-G38)*J38*IF(K38="",1,K38)*IF(E38="Short",-1,1)-N(L38))</f>
        <v/>
      </c>
      <c r="T38" s="16" t="str">
        <f aca="false">IF(OR(S38="",N(R38)=0),"",S38/R38)</f>
        <v/>
      </c>
      <c r="U38" s="15" t="str">
        <f aca="false">IF(S38="","",SUMIFS($S$7:S38,$A$7:A38,A38))</f>
        <v/>
      </c>
      <c r="V38" s="14" t="str">
        <f aca="false">IF(S38="","",IF(AND($C$4&gt;0,U38-S38&lt;=-$C$4),"After loss limit",IF(AND($C$4&gt;0,U38&lt;=-$C$4),"Hit loss limit",IF(AND($C$5&gt;0,Q38&gt;$C$5),"Over trade cap","OK"))))</f>
        <v/>
      </c>
    </row>
    <row r="39" customFormat="false" ht="15" hidden="false" customHeight="false" outlineLevel="0" collapsed="false">
      <c r="A39" s="9"/>
      <c r="B39" s="10"/>
      <c r="C39" s="10"/>
      <c r="D39" s="11"/>
      <c r="E39" s="11"/>
      <c r="F39" s="11"/>
      <c r="G39" s="12"/>
      <c r="H39" s="12"/>
      <c r="I39" s="12"/>
      <c r="J39" s="11"/>
      <c r="K39" s="11"/>
      <c r="L39" s="13"/>
      <c r="M39" s="11"/>
      <c r="N39" s="11"/>
      <c r="O39" s="14" t="str">
        <f aca="false">IF(OR(A39="",B39=""),"",LOOKUP(MOD(B39,1),Lists!$A$5:$A$9,Lists!$B$5:$B$9))</f>
        <v/>
      </c>
      <c r="P39" s="14" t="str">
        <f aca="false">IF(OR(B39="",C39=""),"",ROUND(MOD(C39-B39,1)*1440,0))</f>
        <v/>
      </c>
      <c r="Q39" s="14" t="str">
        <f aca="false">IF(A39="","",COUNTIF($A$7:A39,A39))</f>
        <v/>
      </c>
      <c r="R39" s="15" t="str">
        <f aca="false">IF(OR(G39="",H39="",J39=""),"",ABS(G39-H39)*J39*IF(K39="",1,K39))</f>
        <v/>
      </c>
      <c r="S39" s="15" t="str">
        <f aca="false">IF(OR(G39="",I39="",J39=""),"",(I39-G39)*J39*IF(K39="",1,K39)*IF(E39="Short",-1,1)-N(L39))</f>
        <v/>
      </c>
      <c r="T39" s="16" t="str">
        <f aca="false">IF(OR(S39="",N(R39)=0),"",S39/R39)</f>
        <v/>
      </c>
      <c r="U39" s="15" t="str">
        <f aca="false">IF(S39="","",SUMIFS($S$7:S39,$A$7:A39,A39))</f>
        <v/>
      </c>
      <c r="V39" s="14" t="str">
        <f aca="false">IF(S39="","",IF(AND($C$4&gt;0,U39-S39&lt;=-$C$4),"After loss limit",IF(AND($C$4&gt;0,U39&lt;=-$C$4),"Hit loss limit",IF(AND($C$5&gt;0,Q39&gt;$C$5),"Over trade cap","OK"))))</f>
        <v/>
      </c>
    </row>
    <row r="40" customFormat="false" ht="15" hidden="false" customHeight="false" outlineLevel="0" collapsed="false">
      <c r="A40" s="9"/>
      <c r="B40" s="10"/>
      <c r="C40" s="10"/>
      <c r="D40" s="11"/>
      <c r="E40" s="11"/>
      <c r="F40" s="11"/>
      <c r="G40" s="12"/>
      <c r="H40" s="12"/>
      <c r="I40" s="12"/>
      <c r="J40" s="11"/>
      <c r="K40" s="11"/>
      <c r="L40" s="13"/>
      <c r="M40" s="11"/>
      <c r="N40" s="11"/>
      <c r="O40" s="14" t="str">
        <f aca="false">IF(OR(A40="",B40=""),"",LOOKUP(MOD(B40,1),Lists!$A$5:$A$9,Lists!$B$5:$B$9))</f>
        <v/>
      </c>
      <c r="P40" s="14" t="str">
        <f aca="false">IF(OR(B40="",C40=""),"",ROUND(MOD(C40-B40,1)*1440,0))</f>
        <v/>
      </c>
      <c r="Q40" s="14" t="str">
        <f aca="false">IF(A40="","",COUNTIF($A$7:A40,A40))</f>
        <v/>
      </c>
      <c r="R40" s="15" t="str">
        <f aca="false">IF(OR(G40="",H40="",J40=""),"",ABS(G40-H40)*J40*IF(K40="",1,K40))</f>
        <v/>
      </c>
      <c r="S40" s="15" t="str">
        <f aca="false">IF(OR(G40="",I40="",J40=""),"",(I40-G40)*J40*IF(K40="",1,K40)*IF(E40="Short",-1,1)-N(L40))</f>
        <v/>
      </c>
      <c r="T40" s="16" t="str">
        <f aca="false">IF(OR(S40="",N(R40)=0),"",S40/R40)</f>
        <v/>
      </c>
      <c r="U40" s="15" t="str">
        <f aca="false">IF(S40="","",SUMIFS($S$7:S40,$A$7:A40,A40))</f>
        <v/>
      </c>
      <c r="V40" s="14" t="str">
        <f aca="false">IF(S40="","",IF(AND($C$4&gt;0,U40-S40&lt;=-$C$4),"After loss limit",IF(AND($C$4&gt;0,U40&lt;=-$C$4),"Hit loss limit",IF(AND($C$5&gt;0,Q40&gt;$C$5),"Over trade cap","OK"))))</f>
        <v/>
      </c>
    </row>
    <row r="41" customFormat="false" ht="15" hidden="false" customHeight="false" outlineLevel="0" collapsed="false">
      <c r="A41" s="9"/>
      <c r="B41" s="10"/>
      <c r="C41" s="10"/>
      <c r="D41" s="11"/>
      <c r="E41" s="11"/>
      <c r="F41" s="11"/>
      <c r="G41" s="12"/>
      <c r="H41" s="12"/>
      <c r="I41" s="12"/>
      <c r="J41" s="11"/>
      <c r="K41" s="11"/>
      <c r="L41" s="13"/>
      <c r="M41" s="11"/>
      <c r="N41" s="11"/>
      <c r="O41" s="14" t="str">
        <f aca="false">IF(OR(A41="",B41=""),"",LOOKUP(MOD(B41,1),Lists!$A$5:$A$9,Lists!$B$5:$B$9))</f>
        <v/>
      </c>
      <c r="P41" s="14" t="str">
        <f aca="false">IF(OR(B41="",C41=""),"",ROUND(MOD(C41-B41,1)*1440,0))</f>
        <v/>
      </c>
      <c r="Q41" s="14" t="str">
        <f aca="false">IF(A41="","",COUNTIF($A$7:A41,A41))</f>
        <v/>
      </c>
      <c r="R41" s="15" t="str">
        <f aca="false">IF(OR(G41="",H41="",J41=""),"",ABS(G41-H41)*J41*IF(K41="",1,K41))</f>
        <v/>
      </c>
      <c r="S41" s="15" t="str">
        <f aca="false">IF(OR(G41="",I41="",J41=""),"",(I41-G41)*J41*IF(K41="",1,K41)*IF(E41="Short",-1,1)-N(L41))</f>
        <v/>
      </c>
      <c r="T41" s="16" t="str">
        <f aca="false">IF(OR(S41="",N(R41)=0),"",S41/R41)</f>
        <v/>
      </c>
      <c r="U41" s="15" t="str">
        <f aca="false">IF(S41="","",SUMIFS($S$7:S41,$A$7:A41,A41))</f>
        <v/>
      </c>
      <c r="V41" s="14" t="str">
        <f aca="false">IF(S41="","",IF(AND($C$4&gt;0,U41-S41&lt;=-$C$4),"After loss limit",IF(AND($C$4&gt;0,U41&lt;=-$C$4),"Hit loss limit",IF(AND($C$5&gt;0,Q41&gt;$C$5),"Over trade cap","OK"))))</f>
        <v/>
      </c>
    </row>
    <row r="42" customFormat="false" ht="15" hidden="false" customHeight="false" outlineLevel="0" collapsed="false">
      <c r="A42" s="9"/>
      <c r="B42" s="10"/>
      <c r="C42" s="10"/>
      <c r="D42" s="11"/>
      <c r="E42" s="11"/>
      <c r="F42" s="11"/>
      <c r="G42" s="12"/>
      <c r="H42" s="12"/>
      <c r="I42" s="12"/>
      <c r="J42" s="11"/>
      <c r="K42" s="11"/>
      <c r="L42" s="13"/>
      <c r="M42" s="11"/>
      <c r="N42" s="11"/>
      <c r="O42" s="14" t="str">
        <f aca="false">IF(OR(A42="",B42=""),"",LOOKUP(MOD(B42,1),Lists!$A$5:$A$9,Lists!$B$5:$B$9))</f>
        <v/>
      </c>
      <c r="P42" s="14" t="str">
        <f aca="false">IF(OR(B42="",C42=""),"",ROUND(MOD(C42-B42,1)*1440,0))</f>
        <v/>
      </c>
      <c r="Q42" s="14" t="str">
        <f aca="false">IF(A42="","",COUNTIF($A$7:A42,A42))</f>
        <v/>
      </c>
      <c r="R42" s="15" t="str">
        <f aca="false">IF(OR(G42="",H42="",J42=""),"",ABS(G42-H42)*J42*IF(K42="",1,K42))</f>
        <v/>
      </c>
      <c r="S42" s="15" t="str">
        <f aca="false">IF(OR(G42="",I42="",J42=""),"",(I42-G42)*J42*IF(K42="",1,K42)*IF(E42="Short",-1,1)-N(L42))</f>
        <v/>
      </c>
      <c r="T42" s="16" t="str">
        <f aca="false">IF(OR(S42="",N(R42)=0),"",S42/R42)</f>
        <v/>
      </c>
      <c r="U42" s="15" t="str">
        <f aca="false">IF(S42="","",SUMIFS($S$7:S42,$A$7:A42,A42))</f>
        <v/>
      </c>
      <c r="V42" s="14" t="str">
        <f aca="false">IF(S42="","",IF(AND($C$4&gt;0,U42-S42&lt;=-$C$4),"After loss limit",IF(AND($C$4&gt;0,U42&lt;=-$C$4),"Hit loss limit",IF(AND($C$5&gt;0,Q42&gt;$C$5),"Over trade cap","OK"))))</f>
        <v/>
      </c>
    </row>
    <row r="43" customFormat="false" ht="15" hidden="false" customHeight="false" outlineLevel="0" collapsed="false">
      <c r="A43" s="9"/>
      <c r="B43" s="10"/>
      <c r="C43" s="10"/>
      <c r="D43" s="11"/>
      <c r="E43" s="11"/>
      <c r="F43" s="11"/>
      <c r="G43" s="12"/>
      <c r="H43" s="12"/>
      <c r="I43" s="12"/>
      <c r="J43" s="11"/>
      <c r="K43" s="11"/>
      <c r="L43" s="13"/>
      <c r="M43" s="11"/>
      <c r="N43" s="11"/>
      <c r="O43" s="14" t="str">
        <f aca="false">IF(OR(A43="",B43=""),"",LOOKUP(MOD(B43,1),Lists!$A$5:$A$9,Lists!$B$5:$B$9))</f>
        <v/>
      </c>
      <c r="P43" s="14" t="str">
        <f aca="false">IF(OR(B43="",C43=""),"",ROUND(MOD(C43-B43,1)*1440,0))</f>
        <v/>
      </c>
      <c r="Q43" s="14" t="str">
        <f aca="false">IF(A43="","",COUNTIF($A$7:A43,A43))</f>
        <v/>
      </c>
      <c r="R43" s="15" t="str">
        <f aca="false">IF(OR(G43="",H43="",J43=""),"",ABS(G43-H43)*J43*IF(K43="",1,K43))</f>
        <v/>
      </c>
      <c r="S43" s="15" t="str">
        <f aca="false">IF(OR(G43="",I43="",J43=""),"",(I43-G43)*J43*IF(K43="",1,K43)*IF(E43="Short",-1,1)-N(L43))</f>
        <v/>
      </c>
      <c r="T43" s="16" t="str">
        <f aca="false">IF(OR(S43="",N(R43)=0),"",S43/R43)</f>
        <v/>
      </c>
      <c r="U43" s="15" t="str">
        <f aca="false">IF(S43="","",SUMIFS($S$7:S43,$A$7:A43,A43))</f>
        <v/>
      </c>
      <c r="V43" s="14" t="str">
        <f aca="false">IF(S43="","",IF(AND($C$4&gt;0,U43-S43&lt;=-$C$4),"After loss limit",IF(AND($C$4&gt;0,U43&lt;=-$C$4),"Hit loss limit",IF(AND($C$5&gt;0,Q43&gt;$C$5),"Over trade cap","OK"))))</f>
        <v/>
      </c>
    </row>
    <row r="44" customFormat="false" ht="15" hidden="false" customHeight="false" outlineLevel="0" collapsed="false">
      <c r="A44" s="9"/>
      <c r="B44" s="10"/>
      <c r="C44" s="10"/>
      <c r="D44" s="11"/>
      <c r="E44" s="11"/>
      <c r="F44" s="11"/>
      <c r="G44" s="12"/>
      <c r="H44" s="12"/>
      <c r="I44" s="12"/>
      <c r="J44" s="11"/>
      <c r="K44" s="11"/>
      <c r="L44" s="13"/>
      <c r="M44" s="11"/>
      <c r="N44" s="11"/>
      <c r="O44" s="14" t="str">
        <f aca="false">IF(OR(A44="",B44=""),"",LOOKUP(MOD(B44,1),Lists!$A$5:$A$9,Lists!$B$5:$B$9))</f>
        <v/>
      </c>
      <c r="P44" s="14" t="str">
        <f aca="false">IF(OR(B44="",C44=""),"",ROUND(MOD(C44-B44,1)*1440,0))</f>
        <v/>
      </c>
      <c r="Q44" s="14" t="str">
        <f aca="false">IF(A44="","",COUNTIF($A$7:A44,A44))</f>
        <v/>
      </c>
      <c r="R44" s="15" t="str">
        <f aca="false">IF(OR(G44="",H44="",J44=""),"",ABS(G44-H44)*J44*IF(K44="",1,K44))</f>
        <v/>
      </c>
      <c r="S44" s="15" t="str">
        <f aca="false">IF(OR(G44="",I44="",J44=""),"",(I44-G44)*J44*IF(K44="",1,K44)*IF(E44="Short",-1,1)-N(L44))</f>
        <v/>
      </c>
      <c r="T44" s="16" t="str">
        <f aca="false">IF(OR(S44="",N(R44)=0),"",S44/R44)</f>
        <v/>
      </c>
      <c r="U44" s="15" t="str">
        <f aca="false">IF(S44="","",SUMIFS($S$7:S44,$A$7:A44,A44))</f>
        <v/>
      </c>
      <c r="V44" s="14" t="str">
        <f aca="false">IF(S44="","",IF(AND($C$4&gt;0,U44-S44&lt;=-$C$4),"After loss limit",IF(AND($C$4&gt;0,U44&lt;=-$C$4),"Hit loss limit",IF(AND($C$5&gt;0,Q44&gt;$C$5),"Over trade cap","OK"))))</f>
        <v/>
      </c>
    </row>
    <row r="45" customFormat="false" ht="15" hidden="false" customHeight="false" outlineLevel="0" collapsed="false">
      <c r="A45" s="9"/>
      <c r="B45" s="10"/>
      <c r="C45" s="10"/>
      <c r="D45" s="11"/>
      <c r="E45" s="11"/>
      <c r="F45" s="11"/>
      <c r="G45" s="12"/>
      <c r="H45" s="12"/>
      <c r="I45" s="12"/>
      <c r="J45" s="11"/>
      <c r="K45" s="11"/>
      <c r="L45" s="13"/>
      <c r="M45" s="11"/>
      <c r="N45" s="11"/>
      <c r="O45" s="14" t="str">
        <f aca="false">IF(OR(A45="",B45=""),"",LOOKUP(MOD(B45,1),Lists!$A$5:$A$9,Lists!$B$5:$B$9))</f>
        <v/>
      </c>
      <c r="P45" s="14" t="str">
        <f aca="false">IF(OR(B45="",C45=""),"",ROUND(MOD(C45-B45,1)*1440,0))</f>
        <v/>
      </c>
      <c r="Q45" s="14" t="str">
        <f aca="false">IF(A45="","",COUNTIF($A$7:A45,A45))</f>
        <v/>
      </c>
      <c r="R45" s="15" t="str">
        <f aca="false">IF(OR(G45="",H45="",J45=""),"",ABS(G45-H45)*J45*IF(K45="",1,K45))</f>
        <v/>
      </c>
      <c r="S45" s="15" t="str">
        <f aca="false">IF(OR(G45="",I45="",J45=""),"",(I45-G45)*J45*IF(K45="",1,K45)*IF(E45="Short",-1,1)-N(L45))</f>
        <v/>
      </c>
      <c r="T45" s="16" t="str">
        <f aca="false">IF(OR(S45="",N(R45)=0),"",S45/R45)</f>
        <v/>
      </c>
      <c r="U45" s="15" t="str">
        <f aca="false">IF(S45="","",SUMIFS($S$7:S45,$A$7:A45,A45))</f>
        <v/>
      </c>
      <c r="V45" s="14" t="str">
        <f aca="false">IF(S45="","",IF(AND($C$4&gt;0,U45-S45&lt;=-$C$4),"After loss limit",IF(AND($C$4&gt;0,U45&lt;=-$C$4),"Hit loss limit",IF(AND($C$5&gt;0,Q45&gt;$C$5),"Over trade cap","OK"))))</f>
        <v/>
      </c>
    </row>
    <row r="46" customFormat="false" ht="15" hidden="false" customHeight="false" outlineLevel="0" collapsed="false">
      <c r="A46" s="9"/>
      <c r="B46" s="10"/>
      <c r="C46" s="10"/>
      <c r="D46" s="11"/>
      <c r="E46" s="11"/>
      <c r="F46" s="11"/>
      <c r="G46" s="12"/>
      <c r="H46" s="12"/>
      <c r="I46" s="12"/>
      <c r="J46" s="11"/>
      <c r="K46" s="11"/>
      <c r="L46" s="13"/>
      <c r="M46" s="11"/>
      <c r="N46" s="11"/>
      <c r="O46" s="14" t="str">
        <f aca="false">IF(OR(A46="",B46=""),"",LOOKUP(MOD(B46,1),Lists!$A$5:$A$9,Lists!$B$5:$B$9))</f>
        <v/>
      </c>
      <c r="P46" s="14" t="str">
        <f aca="false">IF(OR(B46="",C46=""),"",ROUND(MOD(C46-B46,1)*1440,0))</f>
        <v/>
      </c>
      <c r="Q46" s="14" t="str">
        <f aca="false">IF(A46="","",COUNTIF($A$7:A46,A46))</f>
        <v/>
      </c>
      <c r="R46" s="15" t="str">
        <f aca="false">IF(OR(G46="",H46="",J46=""),"",ABS(G46-H46)*J46*IF(K46="",1,K46))</f>
        <v/>
      </c>
      <c r="S46" s="15" t="str">
        <f aca="false">IF(OR(G46="",I46="",J46=""),"",(I46-G46)*J46*IF(K46="",1,K46)*IF(E46="Short",-1,1)-N(L46))</f>
        <v/>
      </c>
      <c r="T46" s="16" t="str">
        <f aca="false">IF(OR(S46="",N(R46)=0),"",S46/R46)</f>
        <v/>
      </c>
      <c r="U46" s="15" t="str">
        <f aca="false">IF(S46="","",SUMIFS($S$7:S46,$A$7:A46,A46))</f>
        <v/>
      </c>
      <c r="V46" s="14" t="str">
        <f aca="false">IF(S46="","",IF(AND($C$4&gt;0,U46-S46&lt;=-$C$4),"After loss limit",IF(AND($C$4&gt;0,U46&lt;=-$C$4),"Hit loss limit",IF(AND($C$5&gt;0,Q46&gt;$C$5),"Over trade cap","OK"))))</f>
        <v/>
      </c>
    </row>
    <row r="47" customFormat="false" ht="15" hidden="false" customHeight="false" outlineLevel="0" collapsed="false">
      <c r="A47" s="9"/>
      <c r="B47" s="10"/>
      <c r="C47" s="10"/>
      <c r="D47" s="11"/>
      <c r="E47" s="11"/>
      <c r="F47" s="11"/>
      <c r="G47" s="12"/>
      <c r="H47" s="12"/>
      <c r="I47" s="12"/>
      <c r="J47" s="11"/>
      <c r="K47" s="11"/>
      <c r="L47" s="13"/>
      <c r="M47" s="11"/>
      <c r="N47" s="11"/>
      <c r="O47" s="14" t="str">
        <f aca="false">IF(OR(A47="",B47=""),"",LOOKUP(MOD(B47,1),Lists!$A$5:$A$9,Lists!$B$5:$B$9))</f>
        <v/>
      </c>
      <c r="P47" s="14" t="str">
        <f aca="false">IF(OR(B47="",C47=""),"",ROUND(MOD(C47-B47,1)*1440,0))</f>
        <v/>
      </c>
      <c r="Q47" s="14" t="str">
        <f aca="false">IF(A47="","",COUNTIF($A$7:A47,A47))</f>
        <v/>
      </c>
      <c r="R47" s="15" t="str">
        <f aca="false">IF(OR(G47="",H47="",J47=""),"",ABS(G47-H47)*J47*IF(K47="",1,K47))</f>
        <v/>
      </c>
      <c r="S47" s="15" t="str">
        <f aca="false">IF(OR(G47="",I47="",J47=""),"",(I47-G47)*J47*IF(K47="",1,K47)*IF(E47="Short",-1,1)-N(L47))</f>
        <v/>
      </c>
      <c r="T47" s="16" t="str">
        <f aca="false">IF(OR(S47="",N(R47)=0),"",S47/R47)</f>
        <v/>
      </c>
      <c r="U47" s="15" t="str">
        <f aca="false">IF(S47="","",SUMIFS($S$7:S47,$A$7:A47,A47))</f>
        <v/>
      </c>
      <c r="V47" s="14" t="str">
        <f aca="false">IF(S47="","",IF(AND($C$4&gt;0,U47-S47&lt;=-$C$4),"After loss limit",IF(AND($C$4&gt;0,U47&lt;=-$C$4),"Hit loss limit",IF(AND($C$5&gt;0,Q47&gt;$C$5),"Over trade cap","OK"))))</f>
        <v/>
      </c>
    </row>
    <row r="48" customFormat="false" ht="15" hidden="false" customHeight="false" outlineLevel="0" collapsed="false">
      <c r="A48" s="9"/>
      <c r="B48" s="10"/>
      <c r="C48" s="10"/>
      <c r="D48" s="11"/>
      <c r="E48" s="11"/>
      <c r="F48" s="11"/>
      <c r="G48" s="12"/>
      <c r="H48" s="12"/>
      <c r="I48" s="12"/>
      <c r="J48" s="11"/>
      <c r="K48" s="11"/>
      <c r="L48" s="13"/>
      <c r="M48" s="11"/>
      <c r="N48" s="11"/>
      <c r="O48" s="14" t="str">
        <f aca="false">IF(OR(A48="",B48=""),"",LOOKUP(MOD(B48,1),Lists!$A$5:$A$9,Lists!$B$5:$B$9))</f>
        <v/>
      </c>
      <c r="P48" s="14" t="str">
        <f aca="false">IF(OR(B48="",C48=""),"",ROUND(MOD(C48-B48,1)*1440,0))</f>
        <v/>
      </c>
      <c r="Q48" s="14" t="str">
        <f aca="false">IF(A48="","",COUNTIF($A$7:A48,A48))</f>
        <v/>
      </c>
      <c r="R48" s="15" t="str">
        <f aca="false">IF(OR(G48="",H48="",J48=""),"",ABS(G48-H48)*J48*IF(K48="",1,K48))</f>
        <v/>
      </c>
      <c r="S48" s="15" t="str">
        <f aca="false">IF(OR(G48="",I48="",J48=""),"",(I48-G48)*J48*IF(K48="",1,K48)*IF(E48="Short",-1,1)-N(L48))</f>
        <v/>
      </c>
      <c r="T48" s="16" t="str">
        <f aca="false">IF(OR(S48="",N(R48)=0),"",S48/R48)</f>
        <v/>
      </c>
      <c r="U48" s="15" t="str">
        <f aca="false">IF(S48="","",SUMIFS($S$7:S48,$A$7:A48,A48))</f>
        <v/>
      </c>
      <c r="V48" s="14" t="str">
        <f aca="false">IF(S48="","",IF(AND($C$4&gt;0,U48-S48&lt;=-$C$4),"After loss limit",IF(AND($C$4&gt;0,U48&lt;=-$C$4),"Hit loss limit",IF(AND($C$5&gt;0,Q48&gt;$C$5),"Over trade cap","OK"))))</f>
        <v/>
      </c>
    </row>
    <row r="49" customFormat="false" ht="15" hidden="false" customHeight="false" outlineLevel="0" collapsed="false">
      <c r="A49" s="9"/>
      <c r="B49" s="10"/>
      <c r="C49" s="10"/>
      <c r="D49" s="11"/>
      <c r="E49" s="11"/>
      <c r="F49" s="11"/>
      <c r="G49" s="12"/>
      <c r="H49" s="12"/>
      <c r="I49" s="12"/>
      <c r="J49" s="11"/>
      <c r="K49" s="11"/>
      <c r="L49" s="13"/>
      <c r="M49" s="11"/>
      <c r="N49" s="11"/>
      <c r="O49" s="14" t="str">
        <f aca="false">IF(OR(A49="",B49=""),"",LOOKUP(MOD(B49,1),Lists!$A$5:$A$9,Lists!$B$5:$B$9))</f>
        <v/>
      </c>
      <c r="P49" s="14" t="str">
        <f aca="false">IF(OR(B49="",C49=""),"",ROUND(MOD(C49-B49,1)*1440,0))</f>
        <v/>
      </c>
      <c r="Q49" s="14" t="str">
        <f aca="false">IF(A49="","",COUNTIF($A$7:A49,A49))</f>
        <v/>
      </c>
      <c r="R49" s="15" t="str">
        <f aca="false">IF(OR(G49="",H49="",J49=""),"",ABS(G49-H49)*J49*IF(K49="",1,K49))</f>
        <v/>
      </c>
      <c r="S49" s="15" t="str">
        <f aca="false">IF(OR(G49="",I49="",J49=""),"",(I49-G49)*J49*IF(K49="",1,K49)*IF(E49="Short",-1,1)-N(L49))</f>
        <v/>
      </c>
      <c r="T49" s="16" t="str">
        <f aca="false">IF(OR(S49="",N(R49)=0),"",S49/R49)</f>
        <v/>
      </c>
      <c r="U49" s="15" t="str">
        <f aca="false">IF(S49="","",SUMIFS($S$7:S49,$A$7:A49,A49))</f>
        <v/>
      </c>
      <c r="V49" s="14" t="str">
        <f aca="false">IF(S49="","",IF(AND($C$4&gt;0,U49-S49&lt;=-$C$4),"After loss limit",IF(AND($C$4&gt;0,U49&lt;=-$C$4),"Hit loss limit",IF(AND($C$5&gt;0,Q49&gt;$C$5),"Over trade cap","OK"))))</f>
        <v/>
      </c>
    </row>
    <row r="50" customFormat="false" ht="15" hidden="false" customHeight="false" outlineLevel="0" collapsed="false">
      <c r="A50" s="9"/>
      <c r="B50" s="10"/>
      <c r="C50" s="10"/>
      <c r="D50" s="11"/>
      <c r="E50" s="11"/>
      <c r="F50" s="11"/>
      <c r="G50" s="12"/>
      <c r="H50" s="12"/>
      <c r="I50" s="12"/>
      <c r="J50" s="11"/>
      <c r="K50" s="11"/>
      <c r="L50" s="13"/>
      <c r="M50" s="11"/>
      <c r="N50" s="11"/>
      <c r="O50" s="14" t="str">
        <f aca="false">IF(OR(A50="",B50=""),"",LOOKUP(MOD(B50,1),Lists!$A$5:$A$9,Lists!$B$5:$B$9))</f>
        <v/>
      </c>
      <c r="P50" s="14" t="str">
        <f aca="false">IF(OR(B50="",C50=""),"",ROUND(MOD(C50-B50,1)*1440,0))</f>
        <v/>
      </c>
      <c r="Q50" s="14" t="str">
        <f aca="false">IF(A50="","",COUNTIF($A$7:A50,A50))</f>
        <v/>
      </c>
      <c r="R50" s="15" t="str">
        <f aca="false">IF(OR(G50="",H50="",J50=""),"",ABS(G50-H50)*J50*IF(K50="",1,K50))</f>
        <v/>
      </c>
      <c r="S50" s="15" t="str">
        <f aca="false">IF(OR(G50="",I50="",J50=""),"",(I50-G50)*J50*IF(K50="",1,K50)*IF(E50="Short",-1,1)-N(L50))</f>
        <v/>
      </c>
      <c r="T50" s="16" t="str">
        <f aca="false">IF(OR(S50="",N(R50)=0),"",S50/R50)</f>
        <v/>
      </c>
      <c r="U50" s="15" t="str">
        <f aca="false">IF(S50="","",SUMIFS($S$7:S50,$A$7:A50,A50))</f>
        <v/>
      </c>
      <c r="V50" s="14" t="str">
        <f aca="false">IF(S50="","",IF(AND($C$4&gt;0,U50-S50&lt;=-$C$4),"After loss limit",IF(AND($C$4&gt;0,U50&lt;=-$C$4),"Hit loss limit",IF(AND($C$5&gt;0,Q50&gt;$C$5),"Over trade cap","OK"))))</f>
        <v/>
      </c>
    </row>
    <row r="51" customFormat="false" ht="15" hidden="false" customHeight="false" outlineLevel="0" collapsed="false">
      <c r="A51" s="9"/>
      <c r="B51" s="10"/>
      <c r="C51" s="10"/>
      <c r="D51" s="11"/>
      <c r="E51" s="11"/>
      <c r="F51" s="11"/>
      <c r="G51" s="12"/>
      <c r="H51" s="12"/>
      <c r="I51" s="12"/>
      <c r="J51" s="11"/>
      <c r="K51" s="11"/>
      <c r="L51" s="13"/>
      <c r="M51" s="11"/>
      <c r="N51" s="11"/>
      <c r="O51" s="14" t="str">
        <f aca="false">IF(OR(A51="",B51=""),"",LOOKUP(MOD(B51,1),Lists!$A$5:$A$9,Lists!$B$5:$B$9))</f>
        <v/>
      </c>
      <c r="P51" s="14" t="str">
        <f aca="false">IF(OR(B51="",C51=""),"",ROUND(MOD(C51-B51,1)*1440,0))</f>
        <v/>
      </c>
      <c r="Q51" s="14" t="str">
        <f aca="false">IF(A51="","",COUNTIF($A$7:A51,A51))</f>
        <v/>
      </c>
      <c r="R51" s="15" t="str">
        <f aca="false">IF(OR(G51="",H51="",J51=""),"",ABS(G51-H51)*J51*IF(K51="",1,K51))</f>
        <v/>
      </c>
      <c r="S51" s="15" t="str">
        <f aca="false">IF(OR(G51="",I51="",J51=""),"",(I51-G51)*J51*IF(K51="",1,K51)*IF(E51="Short",-1,1)-N(L51))</f>
        <v/>
      </c>
      <c r="T51" s="16" t="str">
        <f aca="false">IF(OR(S51="",N(R51)=0),"",S51/R51)</f>
        <v/>
      </c>
      <c r="U51" s="15" t="str">
        <f aca="false">IF(S51="","",SUMIFS($S$7:S51,$A$7:A51,A51))</f>
        <v/>
      </c>
      <c r="V51" s="14" t="str">
        <f aca="false">IF(S51="","",IF(AND($C$4&gt;0,U51-S51&lt;=-$C$4),"After loss limit",IF(AND($C$4&gt;0,U51&lt;=-$C$4),"Hit loss limit",IF(AND($C$5&gt;0,Q51&gt;$C$5),"Over trade cap","OK"))))</f>
        <v/>
      </c>
    </row>
    <row r="52" customFormat="false" ht="15" hidden="false" customHeight="false" outlineLevel="0" collapsed="false">
      <c r="A52" s="9"/>
      <c r="B52" s="10"/>
      <c r="C52" s="10"/>
      <c r="D52" s="11"/>
      <c r="E52" s="11"/>
      <c r="F52" s="11"/>
      <c r="G52" s="12"/>
      <c r="H52" s="12"/>
      <c r="I52" s="12"/>
      <c r="J52" s="11"/>
      <c r="K52" s="11"/>
      <c r="L52" s="13"/>
      <c r="M52" s="11"/>
      <c r="N52" s="11"/>
      <c r="O52" s="14" t="str">
        <f aca="false">IF(OR(A52="",B52=""),"",LOOKUP(MOD(B52,1),Lists!$A$5:$A$9,Lists!$B$5:$B$9))</f>
        <v/>
      </c>
      <c r="P52" s="14" t="str">
        <f aca="false">IF(OR(B52="",C52=""),"",ROUND(MOD(C52-B52,1)*1440,0))</f>
        <v/>
      </c>
      <c r="Q52" s="14" t="str">
        <f aca="false">IF(A52="","",COUNTIF($A$7:A52,A52))</f>
        <v/>
      </c>
      <c r="R52" s="15" t="str">
        <f aca="false">IF(OR(G52="",H52="",J52=""),"",ABS(G52-H52)*J52*IF(K52="",1,K52))</f>
        <v/>
      </c>
      <c r="S52" s="15" t="str">
        <f aca="false">IF(OR(G52="",I52="",J52=""),"",(I52-G52)*J52*IF(K52="",1,K52)*IF(E52="Short",-1,1)-N(L52))</f>
        <v/>
      </c>
      <c r="T52" s="16" t="str">
        <f aca="false">IF(OR(S52="",N(R52)=0),"",S52/R52)</f>
        <v/>
      </c>
      <c r="U52" s="15" t="str">
        <f aca="false">IF(S52="","",SUMIFS($S$7:S52,$A$7:A52,A52))</f>
        <v/>
      </c>
      <c r="V52" s="14" t="str">
        <f aca="false">IF(S52="","",IF(AND($C$4&gt;0,U52-S52&lt;=-$C$4),"After loss limit",IF(AND($C$4&gt;0,U52&lt;=-$C$4),"Hit loss limit",IF(AND($C$5&gt;0,Q52&gt;$C$5),"Over trade cap","OK"))))</f>
        <v/>
      </c>
    </row>
    <row r="53" customFormat="false" ht="15" hidden="false" customHeight="false" outlineLevel="0" collapsed="false">
      <c r="A53" s="9"/>
      <c r="B53" s="10"/>
      <c r="C53" s="10"/>
      <c r="D53" s="11"/>
      <c r="E53" s="11"/>
      <c r="F53" s="11"/>
      <c r="G53" s="12"/>
      <c r="H53" s="12"/>
      <c r="I53" s="12"/>
      <c r="J53" s="11"/>
      <c r="K53" s="11"/>
      <c r="L53" s="13"/>
      <c r="M53" s="11"/>
      <c r="N53" s="11"/>
      <c r="O53" s="14" t="str">
        <f aca="false">IF(OR(A53="",B53=""),"",LOOKUP(MOD(B53,1),Lists!$A$5:$A$9,Lists!$B$5:$B$9))</f>
        <v/>
      </c>
      <c r="P53" s="14" t="str">
        <f aca="false">IF(OR(B53="",C53=""),"",ROUND(MOD(C53-B53,1)*1440,0))</f>
        <v/>
      </c>
      <c r="Q53" s="14" t="str">
        <f aca="false">IF(A53="","",COUNTIF($A$7:A53,A53))</f>
        <v/>
      </c>
      <c r="R53" s="15" t="str">
        <f aca="false">IF(OR(G53="",H53="",J53=""),"",ABS(G53-H53)*J53*IF(K53="",1,K53))</f>
        <v/>
      </c>
      <c r="S53" s="15" t="str">
        <f aca="false">IF(OR(G53="",I53="",J53=""),"",(I53-G53)*J53*IF(K53="",1,K53)*IF(E53="Short",-1,1)-N(L53))</f>
        <v/>
      </c>
      <c r="T53" s="16" t="str">
        <f aca="false">IF(OR(S53="",N(R53)=0),"",S53/R53)</f>
        <v/>
      </c>
      <c r="U53" s="15" t="str">
        <f aca="false">IF(S53="","",SUMIFS($S$7:S53,$A$7:A53,A53))</f>
        <v/>
      </c>
      <c r="V53" s="14" t="str">
        <f aca="false">IF(S53="","",IF(AND($C$4&gt;0,U53-S53&lt;=-$C$4),"After loss limit",IF(AND($C$4&gt;0,U53&lt;=-$C$4),"Hit loss limit",IF(AND($C$5&gt;0,Q53&gt;$C$5),"Over trade cap","OK"))))</f>
        <v/>
      </c>
    </row>
    <row r="54" customFormat="false" ht="15" hidden="false" customHeight="false" outlineLevel="0" collapsed="false">
      <c r="A54" s="9"/>
      <c r="B54" s="10"/>
      <c r="C54" s="10"/>
      <c r="D54" s="11"/>
      <c r="E54" s="11"/>
      <c r="F54" s="11"/>
      <c r="G54" s="12"/>
      <c r="H54" s="12"/>
      <c r="I54" s="12"/>
      <c r="J54" s="11"/>
      <c r="K54" s="11"/>
      <c r="L54" s="13"/>
      <c r="M54" s="11"/>
      <c r="N54" s="11"/>
      <c r="O54" s="14" t="str">
        <f aca="false">IF(OR(A54="",B54=""),"",LOOKUP(MOD(B54,1),Lists!$A$5:$A$9,Lists!$B$5:$B$9))</f>
        <v/>
      </c>
      <c r="P54" s="14" t="str">
        <f aca="false">IF(OR(B54="",C54=""),"",ROUND(MOD(C54-B54,1)*1440,0))</f>
        <v/>
      </c>
      <c r="Q54" s="14" t="str">
        <f aca="false">IF(A54="","",COUNTIF($A$7:A54,A54))</f>
        <v/>
      </c>
      <c r="R54" s="15" t="str">
        <f aca="false">IF(OR(G54="",H54="",J54=""),"",ABS(G54-H54)*J54*IF(K54="",1,K54))</f>
        <v/>
      </c>
      <c r="S54" s="15" t="str">
        <f aca="false">IF(OR(G54="",I54="",J54=""),"",(I54-G54)*J54*IF(K54="",1,K54)*IF(E54="Short",-1,1)-N(L54))</f>
        <v/>
      </c>
      <c r="T54" s="16" t="str">
        <f aca="false">IF(OR(S54="",N(R54)=0),"",S54/R54)</f>
        <v/>
      </c>
      <c r="U54" s="15" t="str">
        <f aca="false">IF(S54="","",SUMIFS($S$7:S54,$A$7:A54,A54))</f>
        <v/>
      </c>
      <c r="V54" s="14" t="str">
        <f aca="false">IF(S54="","",IF(AND($C$4&gt;0,U54-S54&lt;=-$C$4),"After loss limit",IF(AND($C$4&gt;0,U54&lt;=-$C$4),"Hit loss limit",IF(AND($C$5&gt;0,Q54&gt;$C$5),"Over trade cap","OK"))))</f>
        <v/>
      </c>
    </row>
    <row r="55" customFormat="false" ht="15" hidden="false" customHeight="false" outlineLevel="0" collapsed="false">
      <c r="A55" s="9"/>
      <c r="B55" s="10"/>
      <c r="C55" s="10"/>
      <c r="D55" s="11"/>
      <c r="E55" s="11"/>
      <c r="F55" s="11"/>
      <c r="G55" s="12"/>
      <c r="H55" s="12"/>
      <c r="I55" s="12"/>
      <c r="J55" s="11"/>
      <c r="K55" s="11"/>
      <c r="L55" s="13"/>
      <c r="M55" s="11"/>
      <c r="N55" s="11"/>
      <c r="O55" s="14" t="str">
        <f aca="false">IF(OR(A55="",B55=""),"",LOOKUP(MOD(B55,1),Lists!$A$5:$A$9,Lists!$B$5:$B$9))</f>
        <v/>
      </c>
      <c r="P55" s="14" t="str">
        <f aca="false">IF(OR(B55="",C55=""),"",ROUND(MOD(C55-B55,1)*1440,0))</f>
        <v/>
      </c>
      <c r="Q55" s="14" t="str">
        <f aca="false">IF(A55="","",COUNTIF($A$7:A55,A55))</f>
        <v/>
      </c>
      <c r="R55" s="15" t="str">
        <f aca="false">IF(OR(G55="",H55="",J55=""),"",ABS(G55-H55)*J55*IF(K55="",1,K55))</f>
        <v/>
      </c>
      <c r="S55" s="15" t="str">
        <f aca="false">IF(OR(G55="",I55="",J55=""),"",(I55-G55)*J55*IF(K55="",1,K55)*IF(E55="Short",-1,1)-N(L55))</f>
        <v/>
      </c>
      <c r="T55" s="16" t="str">
        <f aca="false">IF(OR(S55="",N(R55)=0),"",S55/R55)</f>
        <v/>
      </c>
      <c r="U55" s="15" t="str">
        <f aca="false">IF(S55="","",SUMIFS($S$7:S55,$A$7:A55,A55))</f>
        <v/>
      </c>
      <c r="V55" s="14" t="str">
        <f aca="false">IF(S55="","",IF(AND($C$4&gt;0,U55-S55&lt;=-$C$4),"After loss limit",IF(AND($C$4&gt;0,U55&lt;=-$C$4),"Hit loss limit",IF(AND($C$5&gt;0,Q55&gt;$C$5),"Over trade cap","OK"))))</f>
        <v/>
      </c>
    </row>
    <row r="56" customFormat="false" ht="15" hidden="false" customHeight="false" outlineLevel="0" collapsed="false">
      <c r="A56" s="9"/>
      <c r="B56" s="10"/>
      <c r="C56" s="10"/>
      <c r="D56" s="11"/>
      <c r="E56" s="11"/>
      <c r="F56" s="11"/>
      <c r="G56" s="12"/>
      <c r="H56" s="12"/>
      <c r="I56" s="12"/>
      <c r="J56" s="11"/>
      <c r="K56" s="11"/>
      <c r="L56" s="13"/>
      <c r="M56" s="11"/>
      <c r="N56" s="11"/>
      <c r="O56" s="14" t="str">
        <f aca="false">IF(OR(A56="",B56=""),"",LOOKUP(MOD(B56,1),Lists!$A$5:$A$9,Lists!$B$5:$B$9))</f>
        <v/>
      </c>
      <c r="P56" s="14" t="str">
        <f aca="false">IF(OR(B56="",C56=""),"",ROUND(MOD(C56-B56,1)*1440,0))</f>
        <v/>
      </c>
      <c r="Q56" s="14" t="str">
        <f aca="false">IF(A56="","",COUNTIF($A$7:A56,A56))</f>
        <v/>
      </c>
      <c r="R56" s="15" t="str">
        <f aca="false">IF(OR(G56="",H56="",J56=""),"",ABS(G56-H56)*J56*IF(K56="",1,K56))</f>
        <v/>
      </c>
      <c r="S56" s="15" t="str">
        <f aca="false">IF(OR(G56="",I56="",J56=""),"",(I56-G56)*J56*IF(K56="",1,K56)*IF(E56="Short",-1,1)-N(L56))</f>
        <v/>
      </c>
      <c r="T56" s="16" t="str">
        <f aca="false">IF(OR(S56="",N(R56)=0),"",S56/R56)</f>
        <v/>
      </c>
      <c r="U56" s="15" t="str">
        <f aca="false">IF(S56="","",SUMIFS($S$7:S56,$A$7:A56,A56))</f>
        <v/>
      </c>
      <c r="V56" s="14" t="str">
        <f aca="false">IF(S56="","",IF(AND($C$4&gt;0,U56-S56&lt;=-$C$4),"After loss limit",IF(AND($C$4&gt;0,U56&lt;=-$C$4),"Hit loss limit",IF(AND($C$5&gt;0,Q56&gt;$C$5),"Over trade cap","OK"))))</f>
        <v/>
      </c>
    </row>
    <row r="57" customFormat="false" ht="15" hidden="false" customHeight="false" outlineLevel="0" collapsed="false">
      <c r="A57" s="9"/>
      <c r="B57" s="10"/>
      <c r="C57" s="10"/>
      <c r="D57" s="11"/>
      <c r="E57" s="11"/>
      <c r="F57" s="11"/>
      <c r="G57" s="12"/>
      <c r="H57" s="12"/>
      <c r="I57" s="12"/>
      <c r="J57" s="11"/>
      <c r="K57" s="11"/>
      <c r="L57" s="13"/>
      <c r="M57" s="11"/>
      <c r="N57" s="11"/>
      <c r="O57" s="14" t="str">
        <f aca="false">IF(OR(A57="",B57=""),"",LOOKUP(MOD(B57,1),Lists!$A$5:$A$9,Lists!$B$5:$B$9))</f>
        <v/>
      </c>
      <c r="P57" s="14" t="str">
        <f aca="false">IF(OR(B57="",C57=""),"",ROUND(MOD(C57-B57,1)*1440,0))</f>
        <v/>
      </c>
      <c r="Q57" s="14" t="str">
        <f aca="false">IF(A57="","",COUNTIF($A$7:A57,A57))</f>
        <v/>
      </c>
      <c r="R57" s="15" t="str">
        <f aca="false">IF(OR(G57="",H57="",J57=""),"",ABS(G57-H57)*J57*IF(K57="",1,K57))</f>
        <v/>
      </c>
      <c r="S57" s="15" t="str">
        <f aca="false">IF(OR(G57="",I57="",J57=""),"",(I57-G57)*J57*IF(K57="",1,K57)*IF(E57="Short",-1,1)-N(L57))</f>
        <v/>
      </c>
      <c r="T57" s="16" t="str">
        <f aca="false">IF(OR(S57="",N(R57)=0),"",S57/R57)</f>
        <v/>
      </c>
      <c r="U57" s="15" t="str">
        <f aca="false">IF(S57="","",SUMIFS($S$7:S57,$A$7:A57,A57))</f>
        <v/>
      </c>
      <c r="V57" s="14" t="str">
        <f aca="false">IF(S57="","",IF(AND($C$4&gt;0,U57-S57&lt;=-$C$4),"After loss limit",IF(AND($C$4&gt;0,U57&lt;=-$C$4),"Hit loss limit",IF(AND($C$5&gt;0,Q57&gt;$C$5),"Over trade cap","OK"))))</f>
        <v/>
      </c>
    </row>
    <row r="58" customFormat="false" ht="15" hidden="false" customHeight="false" outlineLevel="0" collapsed="false">
      <c r="A58" s="9"/>
      <c r="B58" s="10"/>
      <c r="C58" s="10"/>
      <c r="D58" s="11"/>
      <c r="E58" s="11"/>
      <c r="F58" s="11"/>
      <c r="G58" s="12"/>
      <c r="H58" s="12"/>
      <c r="I58" s="12"/>
      <c r="J58" s="11"/>
      <c r="K58" s="11"/>
      <c r="L58" s="13"/>
      <c r="M58" s="11"/>
      <c r="N58" s="11"/>
      <c r="O58" s="14" t="str">
        <f aca="false">IF(OR(A58="",B58=""),"",LOOKUP(MOD(B58,1),Lists!$A$5:$A$9,Lists!$B$5:$B$9))</f>
        <v/>
      </c>
      <c r="P58" s="14" t="str">
        <f aca="false">IF(OR(B58="",C58=""),"",ROUND(MOD(C58-B58,1)*1440,0))</f>
        <v/>
      </c>
      <c r="Q58" s="14" t="str">
        <f aca="false">IF(A58="","",COUNTIF($A$7:A58,A58))</f>
        <v/>
      </c>
      <c r="R58" s="15" t="str">
        <f aca="false">IF(OR(G58="",H58="",J58=""),"",ABS(G58-H58)*J58*IF(K58="",1,K58))</f>
        <v/>
      </c>
      <c r="S58" s="15" t="str">
        <f aca="false">IF(OR(G58="",I58="",J58=""),"",(I58-G58)*J58*IF(K58="",1,K58)*IF(E58="Short",-1,1)-N(L58))</f>
        <v/>
      </c>
      <c r="T58" s="16" t="str">
        <f aca="false">IF(OR(S58="",N(R58)=0),"",S58/R58)</f>
        <v/>
      </c>
      <c r="U58" s="15" t="str">
        <f aca="false">IF(S58="","",SUMIFS($S$7:S58,$A$7:A58,A58))</f>
        <v/>
      </c>
      <c r="V58" s="14" t="str">
        <f aca="false">IF(S58="","",IF(AND($C$4&gt;0,U58-S58&lt;=-$C$4),"After loss limit",IF(AND($C$4&gt;0,U58&lt;=-$C$4),"Hit loss limit",IF(AND($C$5&gt;0,Q58&gt;$C$5),"Over trade cap","OK"))))</f>
        <v/>
      </c>
    </row>
    <row r="59" customFormat="false" ht="15" hidden="false" customHeight="false" outlineLevel="0" collapsed="false">
      <c r="A59" s="9"/>
      <c r="B59" s="10"/>
      <c r="C59" s="10"/>
      <c r="D59" s="11"/>
      <c r="E59" s="11"/>
      <c r="F59" s="11"/>
      <c r="G59" s="12"/>
      <c r="H59" s="12"/>
      <c r="I59" s="12"/>
      <c r="J59" s="11"/>
      <c r="K59" s="11"/>
      <c r="L59" s="13"/>
      <c r="M59" s="11"/>
      <c r="N59" s="11"/>
      <c r="O59" s="14" t="str">
        <f aca="false">IF(OR(A59="",B59=""),"",LOOKUP(MOD(B59,1),Lists!$A$5:$A$9,Lists!$B$5:$B$9))</f>
        <v/>
      </c>
      <c r="P59" s="14" t="str">
        <f aca="false">IF(OR(B59="",C59=""),"",ROUND(MOD(C59-B59,1)*1440,0))</f>
        <v/>
      </c>
      <c r="Q59" s="14" t="str">
        <f aca="false">IF(A59="","",COUNTIF($A$7:A59,A59))</f>
        <v/>
      </c>
      <c r="R59" s="15" t="str">
        <f aca="false">IF(OR(G59="",H59="",J59=""),"",ABS(G59-H59)*J59*IF(K59="",1,K59))</f>
        <v/>
      </c>
      <c r="S59" s="15" t="str">
        <f aca="false">IF(OR(G59="",I59="",J59=""),"",(I59-G59)*J59*IF(K59="",1,K59)*IF(E59="Short",-1,1)-N(L59))</f>
        <v/>
      </c>
      <c r="T59" s="16" t="str">
        <f aca="false">IF(OR(S59="",N(R59)=0),"",S59/R59)</f>
        <v/>
      </c>
      <c r="U59" s="15" t="str">
        <f aca="false">IF(S59="","",SUMIFS($S$7:S59,$A$7:A59,A59))</f>
        <v/>
      </c>
      <c r="V59" s="14" t="str">
        <f aca="false">IF(S59="","",IF(AND($C$4&gt;0,U59-S59&lt;=-$C$4),"After loss limit",IF(AND($C$4&gt;0,U59&lt;=-$C$4),"Hit loss limit",IF(AND($C$5&gt;0,Q59&gt;$C$5),"Over trade cap","OK"))))</f>
        <v/>
      </c>
    </row>
    <row r="60" customFormat="false" ht="15" hidden="false" customHeight="false" outlineLevel="0" collapsed="false">
      <c r="A60" s="9"/>
      <c r="B60" s="10"/>
      <c r="C60" s="10"/>
      <c r="D60" s="11"/>
      <c r="E60" s="11"/>
      <c r="F60" s="11"/>
      <c r="G60" s="12"/>
      <c r="H60" s="12"/>
      <c r="I60" s="12"/>
      <c r="J60" s="11"/>
      <c r="K60" s="11"/>
      <c r="L60" s="13"/>
      <c r="M60" s="11"/>
      <c r="N60" s="11"/>
      <c r="O60" s="14" t="str">
        <f aca="false">IF(OR(A60="",B60=""),"",LOOKUP(MOD(B60,1),Lists!$A$5:$A$9,Lists!$B$5:$B$9))</f>
        <v/>
      </c>
      <c r="P60" s="14" t="str">
        <f aca="false">IF(OR(B60="",C60=""),"",ROUND(MOD(C60-B60,1)*1440,0))</f>
        <v/>
      </c>
      <c r="Q60" s="14" t="str">
        <f aca="false">IF(A60="","",COUNTIF($A$7:A60,A60))</f>
        <v/>
      </c>
      <c r="R60" s="15" t="str">
        <f aca="false">IF(OR(G60="",H60="",J60=""),"",ABS(G60-H60)*J60*IF(K60="",1,K60))</f>
        <v/>
      </c>
      <c r="S60" s="15" t="str">
        <f aca="false">IF(OR(G60="",I60="",J60=""),"",(I60-G60)*J60*IF(K60="",1,K60)*IF(E60="Short",-1,1)-N(L60))</f>
        <v/>
      </c>
      <c r="T60" s="16" t="str">
        <f aca="false">IF(OR(S60="",N(R60)=0),"",S60/R60)</f>
        <v/>
      </c>
      <c r="U60" s="15" t="str">
        <f aca="false">IF(S60="","",SUMIFS($S$7:S60,$A$7:A60,A60))</f>
        <v/>
      </c>
      <c r="V60" s="14" t="str">
        <f aca="false">IF(S60="","",IF(AND($C$4&gt;0,U60-S60&lt;=-$C$4),"After loss limit",IF(AND($C$4&gt;0,U60&lt;=-$C$4),"Hit loss limit",IF(AND($C$5&gt;0,Q60&gt;$C$5),"Over trade cap","OK"))))</f>
        <v/>
      </c>
    </row>
    <row r="61" customFormat="false" ht="15" hidden="false" customHeight="false" outlineLevel="0" collapsed="false">
      <c r="A61" s="9"/>
      <c r="B61" s="10"/>
      <c r="C61" s="10"/>
      <c r="D61" s="11"/>
      <c r="E61" s="11"/>
      <c r="F61" s="11"/>
      <c r="G61" s="12"/>
      <c r="H61" s="12"/>
      <c r="I61" s="12"/>
      <c r="J61" s="11"/>
      <c r="K61" s="11"/>
      <c r="L61" s="13"/>
      <c r="M61" s="11"/>
      <c r="N61" s="11"/>
      <c r="O61" s="14" t="str">
        <f aca="false">IF(OR(A61="",B61=""),"",LOOKUP(MOD(B61,1),Lists!$A$5:$A$9,Lists!$B$5:$B$9))</f>
        <v/>
      </c>
      <c r="P61" s="14" t="str">
        <f aca="false">IF(OR(B61="",C61=""),"",ROUND(MOD(C61-B61,1)*1440,0))</f>
        <v/>
      </c>
      <c r="Q61" s="14" t="str">
        <f aca="false">IF(A61="","",COUNTIF($A$7:A61,A61))</f>
        <v/>
      </c>
      <c r="R61" s="15" t="str">
        <f aca="false">IF(OR(G61="",H61="",J61=""),"",ABS(G61-H61)*J61*IF(K61="",1,K61))</f>
        <v/>
      </c>
      <c r="S61" s="15" t="str">
        <f aca="false">IF(OR(G61="",I61="",J61=""),"",(I61-G61)*J61*IF(K61="",1,K61)*IF(E61="Short",-1,1)-N(L61))</f>
        <v/>
      </c>
      <c r="T61" s="16" t="str">
        <f aca="false">IF(OR(S61="",N(R61)=0),"",S61/R61)</f>
        <v/>
      </c>
      <c r="U61" s="15" t="str">
        <f aca="false">IF(S61="","",SUMIFS($S$7:S61,$A$7:A61,A61))</f>
        <v/>
      </c>
      <c r="V61" s="14" t="str">
        <f aca="false">IF(S61="","",IF(AND($C$4&gt;0,U61-S61&lt;=-$C$4),"After loss limit",IF(AND($C$4&gt;0,U61&lt;=-$C$4),"Hit loss limit",IF(AND($C$5&gt;0,Q61&gt;$C$5),"Over trade cap","OK"))))</f>
        <v/>
      </c>
    </row>
    <row r="62" customFormat="false" ht="15" hidden="false" customHeight="false" outlineLevel="0" collapsed="false">
      <c r="A62" s="9"/>
      <c r="B62" s="10"/>
      <c r="C62" s="10"/>
      <c r="D62" s="11"/>
      <c r="E62" s="11"/>
      <c r="F62" s="11"/>
      <c r="G62" s="12"/>
      <c r="H62" s="12"/>
      <c r="I62" s="12"/>
      <c r="J62" s="11"/>
      <c r="K62" s="11"/>
      <c r="L62" s="13"/>
      <c r="M62" s="11"/>
      <c r="N62" s="11"/>
      <c r="O62" s="14" t="str">
        <f aca="false">IF(OR(A62="",B62=""),"",LOOKUP(MOD(B62,1),Lists!$A$5:$A$9,Lists!$B$5:$B$9))</f>
        <v/>
      </c>
      <c r="P62" s="14" t="str">
        <f aca="false">IF(OR(B62="",C62=""),"",ROUND(MOD(C62-B62,1)*1440,0))</f>
        <v/>
      </c>
      <c r="Q62" s="14" t="str">
        <f aca="false">IF(A62="","",COUNTIF($A$7:A62,A62))</f>
        <v/>
      </c>
      <c r="R62" s="15" t="str">
        <f aca="false">IF(OR(G62="",H62="",J62=""),"",ABS(G62-H62)*J62*IF(K62="",1,K62))</f>
        <v/>
      </c>
      <c r="S62" s="15" t="str">
        <f aca="false">IF(OR(G62="",I62="",J62=""),"",(I62-G62)*J62*IF(K62="",1,K62)*IF(E62="Short",-1,1)-N(L62))</f>
        <v/>
      </c>
      <c r="T62" s="16" t="str">
        <f aca="false">IF(OR(S62="",N(R62)=0),"",S62/R62)</f>
        <v/>
      </c>
      <c r="U62" s="15" t="str">
        <f aca="false">IF(S62="","",SUMIFS($S$7:S62,$A$7:A62,A62))</f>
        <v/>
      </c>
      <c r="V62" s="14" t="str">
        <f aca="false">IF(S62="","",IF(AND($C$4&gt;0,U62-S62&lt;=-$C$4),"After loss limit",IF(AND($C$4&gt;0,U62&lt;=-$C$4),"Hit loss limit",IF(AND($C$5&gt;0,Q62&gt;$C$5),"Over trade cap","OK"))))</f>
        <v/>
      </c>
    </row>
    <row r="63" customFormat="false" ht="15" hidden="false" customHeight="false" outlineLevel="0" collapsed="false">
      <c r="A63" s="9"/>
      <c r="B63" s="10"/>
      <c r="C63" s="10"/>
      <c r="D63" s="11"/>
      <c r="E63" s="11"/>
      <c r="F63" s="11"/>
      <c r="G63" s="12"/>
      <c r="H63" s="12"/>
      <c r="I63" s="12"/>
      <c r="J63" s="11"/>
      <c r="K63" s="11"/>
      <c r="L63" s="13"/>
      <c r="M63" s="11"/>
      <c r="N63" s="11"/>
      <c r="O63" s="14" t="str">
        <f aca="false">IF(OR(A63="",B63=""),"",LOOKUP(MOD(B63,1),Lists!$A$5:$A$9,Lists!$B$5:$B$9))</f>
        <v/>
      </c>
      <c r="P63" s="14" t="str">
        <f aca="false">IF(OR(B63="",C63=""),"",ROUND(MOD(C63-B63,1)*1440,0))</f>
        <v/>
      </c>
      <c r="Q63" s="14" t="str">
        <f aca="false">IF(A63="","",COUNTIF($A$7:A63,A63))</f>
        <v/>
      </c>
      <c r="R63" s="15" t="str">
        <f aca="false">IF(OR(G63="",H63="",J63=""),"",ABS(G63-H63)*J63*IF(K63="",1,K63))</f>
        <v/>
      </c>
      <c r="S63" s="15" t="str">
        <f aca="false">IF(OR(G63="",I63="",J63=""),"",(I63-G63)*J63*IF(K63="",1,K63)*IF(E63="Short",-1,1)-N(L63))</f>
        <v/>
      </c>
      <c r="T63" s="16" t="str">
        <f aca="false">IF(OR(S63="",N(R63)=0),"",S63/R63)</f>
        <v/>
      </c>
      <c r="U63" s="15" t="str">
        <f aca="false">IF(S63="","",SUMIFS($S$7:S63,$A$7:A63,A63))</f>
        <v/>
      </c>
      <c r="V63" s="14" t="str">
        <f aca="false">IF(S63="","",IF(AND($C$4&gt;0,U63-S63&lt;=-$C$4),"After loss limit",IF(AND($C$4&gt;0,U63&lt;=-$C$4),"Hit loss limit",IF(AND($C$5&gt;0,Q63&gt;$C$5),"Over trade cap","OK"))))</f>
        <v/>
      </c>
    </row>
    <row r="64" customFormat="false" ht="15" hidden="false" customHeight="false" outlineLevel="0" collapsed="false">
      <c r="A64" s="9"/>
      <c r="B64" s="10"/>
      <c r="C64" s="10"/>
      <c r="D64" s="11"/>
      <c r="E64" s="11"/>
      <c r="F64" s="11"/>
      <c r="G64" s="12"/>
      <c r="H64" s="12"/>
      <c r="I64" s="12"/>
      <c r="J64" s="11"/>
      <c r="K64" s="11"/>
      <c r="L64" s="13"/>
      <c r="M64" s="11"/>
      <c r="N64" s="11"/>
      <c r="O64" s="14" t="str">
        <f aca="false">IF(OR(A64="",B64=""),"",LOOKUP(MOD(B64,1),Lists!$A$5:$A$9,Lists!$B$5:$B$9))</f>
        <v/>
      </c>
      <c r="P64" s="14" t="str">
        <f aca="false">IF(OR(B64="",C64=""),"",ROUND(MOD(C64-B64,1)*1440,0))</f>
        <v/>
      </c>
      <c r="Q64" s="14" t="str">
        <f aca="false">IF(A64="","",COUNTIF($A$7:A64,A64))</f>
        <v/>
      </c>
      <c r="R64" s="15" t="str">
        <f aca="false">IF(OR(G64="",H64="",J64=""),"",ABS(G64-H64)*J64*IF(K64="",1,K64))</f>
        <v/>
      </c>
      <c r="S64" s="15" t="str">
        <f aca="false">IF(OR(G64="",I64="",J64=""),"",(I64-G64)*J64*IF(K64="",1,K64)*IF(E64="Short",-1,1)-N(L64))</f>
        <v/>
      </c>
      <c r="T64" s="16" t="str">
        <f aca="false">IF(OR(S64="",N(R64)=0),"",S64/R64)</f>
        <v/>
      </c>
      <c r="U64" s="15" t="str">
        <f aca="false">IF(S64="","",SUMIFS($S$7:S64,$A$7:A64,A64))</f>
        <v/>
      </c>
      <c r="V64" s="14" t="str">
        <f aca="false">IF(S64="","",IF(AND($C$4&gt;0,U64-S64&lt;=-$C$4),"After loss limit",IF(AND($C$4&gt;0,U64&lt;=-$C$4),"Hit loss limit",IF(AND($C$5&gt;0,Q64&gt;$C$5),"Over trade cap","OK"))))</f>
        <v/>
      </c>
    </row>
    <row r="65" customFormat="false" ht="15" hidden="false" customHeight="false" outlineLevel="0" collapsed="false">
      <c r="A65" s="9"/>
      <c r="B65" s="10"/>
      <c r="C65" s="10"/>
      <c r="D65" s="11"/>
      <c r="E65" s="11"/>
      <c r="F65" s="11"/>
      <c r="G65" s="12"/>
      <c r="H65" s="12"/>
      <c r="I65" s="12"/>
      <c r="J65" s="11"/>
      <c r="K65" s="11"/>
      <c r="L65" s="13"/>
      <c r="M65" s="11"/>
      <c r="N65" s="11"/>
      <c r="O65" s="14" t="str">
        <f aca="false">IF(OR(A65="",B65=""),"",LOOKUP(MOD(B65,1),Lists!$A$5:$A$9,Lists!$B$5:$B$9))</f>
        <v/>
      </c>
      <c r="P65" s="14" t="str">
        <f aca="false">IF(OR(B65="",C65=""),"",ROUND(MOD(C65-B65,1)*1440,0))</f>
        <v/>
      </c>
      <c r="Q65" s="14" t="str">
        <f aca="false">IF(A65="","",COUNTIF($A$7:A65,A65))</f>
        <v/>
      </c>
      <c r="R65" s="15" t="str">
        <f aca="false">IF(OR(G65="",H65="",J65=""),"",ABS(G65-H65)*J65*IF(K65="",1,K65))</f>
        <v/>
      </c>
      <c r="S65" s="15" t="str">
        <f aca="false">IF(OR(G65="",I65="",J65=""),"",(I65-G65)*J65*IF(K65="",1,K65)*IF(E65="Short",-1,1)-N(L65))</f>
        <v/>
      </c>
      <c r="T65" s="16" t="str">
        <f aca="false">IF(OR(S65="",N(R65)=0),"",S65/R65)</f>
        <v/>
      </c>
      <c r="U65" s="15" t="str">
        <f aca="false">IF(S65="","",SUMIFS($S$7:S65,$A$7:A65,A65))</f>
        <v/>
      </c>
      <c r="V65" s="14" t="str">
        <f aca="false">IF(S65="","",IF(AND($C$4&gt;0,U65-S65&lt;=-$C$4),"After loss limit",IF(AND($C$4&gt;0,U65&lt;=-$C$4),"Hit loss limit",IF(AND($C$5&gt;0,Q65&gt;$C$5),"Over trade cap","OK"))))</f>
        <v/>
      </c>
    </row>
    <row r="66" customFormat="false" ht="15" hidden="false" customHeight="false" outlineLevel="0" collapsed="false">
      <c r="A66" s="9"/>
      <c r="B66" s="10"/>
      <c r="C66" s="10"/>
      <c r="D66" s="11"/>
      <c r="E66" s="11"/>
      <c r="F66" s="11"/>
      <c r="G66" s="12"/>
      <c r="H66" s="12"/>
      <c r="I66" s="12"/>
      <c r="J66" s="11"/>
      <c r="K66" s="11"/>
      <c r="L66" s="13"/>
      <c r="M66" s="11"/>
      <c r="N66" s="11"/>
      <c r="O66" s="14" t="str">
        <f aca="false">IF(OR(A66="",B66=""),"",LOOKUP(MOD(B66,1),Lists!$A$5:$A$9,Lists!$B$5:$B$9))</f>
        <v/>
      </c>
      <c r="P66" s="14" t="str">
        <f aca="false">IF(OR(B66="",C66=""),"",ROUND(MOD(C66-B66,1)*1440,0))</f>
        <v/>
      </c>
      <c r="Q66" s="14" t="str">
        <f aca="false">IF(A66="","",COUNTIF($A$7:A66,A66))</f>
        <v/>
      </c>
      <c r="R66" s="15" t="str">
        <f aca="false">IF(OR(G66="",H66="",J66=""),"",ABS(G66-H66)*J66*IF(K66="",1,K66))</f>
        <v/>
      </c>
      <c r="S66" s="15" t="str">
        <f aca="false">IF(OR(G66="",I66="",J66=""),"",(I66-G66)*J66*IF(K66="",1,K66)*IF(E66="Short",-1,1)-N(L66))</f>
        <v/>
      </c>
      <c r="T66" s="16" t="str">
        <f aca="false">IF(OR(S66="",N(R66)=0),"",S66/R66)</f>
        <v/>
      </c>
      <c r="U66" s="15" t="str">
        <f aca="false">IF(S66="","",SUMIFS($S$7:S66,$A$7:A66,A66))</f>
        <v/>
      </c>
      <c r="V66" s="14" t="str">
        <f aca="false">IF(S66="","",IF(AND($C$4&gt;0,U66-S66&lt;=-$C$4),"After loss limit",IF(AND($C$4&gt;0,U66&lt;=-$C$4),"Hit loss limit",IF(AND($C$5&gt;0,Q66&gt;$C$5),"Over trade cap","OK"))))</f>
        <v/>
      </c>
    </row>
    <row r="67" customFormat="false" ht="15" hidden="false" customHeight="false" outlineLevel="0" collapsed="false">
      <c r="A67" s="9"/>
      <c r="B67" s="10"/>
      <c r="C67" s="10"/>
      <c r="D67" s="11"/>
      <c r="E67" s="11"/>
      <c r="F67" s="11"/>
      <c r="G67" s="12"/>
      <c r="H67" s="12"/>
      <c r="I67" s="12"/>
      <c r="J67" s="11"/>
      <c r="K67" s="11"/>
      <c r="L67" s="13"/>
      <c r="M67" s="11"/>
      <c r="N67" s="11"/>
      <c r="O67" s="14" t="str">
        <f aca="false">IF(OR(A67="",B67=""),"",LOOKUP(MOD(B67,1),Lists!$A$5:$A$9,Lists!$B$5:$B$9))</f>
        <v/>
      </c>
      <c r="P67" s="14" t="str">
        <f aca="false">IF(OR(B67="",C67=""),"",ROUND(MOD(C67-B67,1)*1440,0))</f>
        <v/>
      </c>
      <c r="Q67" s="14" t="str">
        <f aca="false">IF(A67="","",COUNTIF($A$7:A67,A67))</f>
        <v/>
      </c>
      <c r="R67" s="15" t="str">
        <f aca="false">IF(OR(G67="",H67="",J67=""),"",ABS(G67-H67)*J67*IF(K67="",1,K67))</f>
        <v/>
      </c>
      <c r="S67" s="15" t="str">
        <f aca="false">IF(OR(G67="",I67="",J67=""),"",(I67-G67)*J67*IF(K67="",1,K67)*IF(E67="Short",-1,1)-N(L67))</f>
        <v/>
      </c>
      <c r="T67" s="16" t="str">
        <f aca="false">IF(OR(S67="",N(R67)=0),"",S67/R67)</f>
        <v/>
      </c>
      <c r="U67" s="15" t="str">
        <f aca="false">IF(S67="","",SUMIFS($S$7:S67,$A$7:A67,A67))</f>
        <v/>
      </c>
      <c r="V67" s="14" t="str">
        <f aca="false">IF(S67="","",IF(AND($C$4&gt;0,U67-S67&lt;=-$C$4),"After loss limit",IF(AND($C$4&gt;0,U67&lt;=-$C$4),"Hit loss limit",IF(AND($C$5&gt;0,Q67&gt;$C$5),"Over trade cap","OK"))))</f>
        <v/>
      </c>
    </row>
    <row r="68" customFormat="false" ht="15" hidden="false" customHeight="false" outlineLevel="0" collapsed="false">
      <c r="A68" s="9"/>
      <c r="B68" s="10"/>
      <c r="C68" s="10"/>
      <c r="D68" s="11"/>
      <c r="E68" s="11"/>
      <c r="F68" s="11"/>
      <c r="G68" s="12"/>
      <c r="H68" s="12"/>
      <c r="I68" s="12"/>
      <c r="J68" s="11"/>
      <c r="K68" s="11"/>
      <c r="L68" s="13"/>
      <c r="M68" s="11"/>
      <c r="N68" s="11"/>
      <c r="O68" s="14" t="str">
        <f aca="false">IF(OR(A68="",B68=""),"",LOOKUP(MOD(B68,1),Lists!$A$5:$A$9,Lists!$B$5:$B$9))</f>
        <v/>
      </c>
      <c r="P68" s="14" t="str">
        <f aca="false">IF(OR(B68="",C68=""),"",ROUND(MOD(C68-B68,1)*1440,0))</f>
        <v/>
      </c>
      <c r="Q68" s="14" t="str">
        <f aca="false">IF(A68="","",COUNTIF($A$7:A68,A68))</f>
        <v/>
      </c>
      <c r="R68" s="15" t="str">
        <f aca="false">IF(OR(G68="",H68="",J68=""),"",ABS(G68-H68)*J68*IF(K68="",1,K68))</f>
        <v/>
      </c>
      <c r="S68" s="15" t="str">
        <f aca="false">IF(OR(G68="",I68="",J68=""),"",(I68-G68)*J68*IF(K68="",1,K68)*IF(E68="Short",-1,1)-N(L68))</f>
        <v/>
      </c>
      <c r="T68" s="16" t="str">
        <f aca="false">IF(OR(S68="",N(R68)=0),"",S68/R68)</f>
        <v/>
      </c>
      <c r="U68" s="15" t="str">
        <f aca="false">IF(S68="","",SUMIFS($S$7:S68,$A$7:A68,A68))</f>
        <v/>
      </c>
      <c r="V68" s="14" t="str">
        <f aca="false">IF(S68="","",IF(AND($C$4&gt;0,U68-S68&lt;=-$C$4),"After loss limit",IF(AND($C$4&gt;0,U68&lt;=-$C$4),"Hit loss limit",IF(AND($C$5&gt;0,Q68&gt;$C$5),"Over trade cap","OK"))))</f>
        <v/>
      </c>
    </row>
    <row r="69" customFormat="false" ht="15" hidden="false" customHeight="false" outlineLevel="0" collapsed="false">
      <c r="A69" s="9"/>
      <c r="B69" s="10"/>
      <c r="C69" s="10"/>
      <c r="D69" s="11"/>
      <c r="E69" s="11"/>
      <c r="F69" s="11"/>
      <c r="G69" s="12"/>
      <c r="H69" s="12"/>
      <c r="I69" s="12"/>
      <c r="J69" s="11"/>
      <c r="K69" s="11"/>
      <c r="L69" s="13"/>
      <c r="M69" s="11"/>
      <c r="N69" s="11"/>
      <c r="O69" s="14" t="str">
        <f aca="false">IF(OR(A69="",B69=""),"",LOOKUP(MOD(B69,1),Lists!$A$5:$A$9,Lists!$B$5:$B$9))</f>
        <v/>
      </c>
      <c r="P69" s="14" t="str">
        <f aca="false">IF(OR(B69="",C69=""),"",ROUND(MOD(C69-B69,1)*1440,0))</f>
        <v/>
      </c>
      <c r="Q69" s="14" t="str">
        <f aca="false">IF(A69="","",COUNTIF($A$7:A69,A69))</f>
        <v/>
      </c>
      <c r="R69" s="15" t="str">
        <f aca="false">IF(OR(G69="",H69="",J69=""),"",ABS(G69-H69)*J69*IF(K69="",1,K69))</f>
        <v/>
      </c>
      <c r="S69" s="15" t="str">
        <f aca="false">IF(OR(G69="",I69="",J69=""),"",(I69-G69)*J69*IF(K69="",1,K69)*IF(E69="Short",-1,1)-N(L69))</f>
        <v/>
      </c>
      <c r="T69" s="16" t="str">
        <f aca="false">IF(OR(S69="",N(R69)=0),"",S69/R69)</f>
        <v/>
      </c>
      <c r="U69" s="15" t="str">
        <f aca="false">IF(S69="","",SUMIFS($S$7:S69,$A$7:A69,A69))</f>
        <v/>
      </c>
      <c r="V69" s="14" t="str">
        <f aca="false">IF(S69="","",IF(AND($C$4&gt;0,U69-S69&lt;=-$C$4),"After loss limit",IF(AND($C$4&gt;0,U69&lt;=-$C$4),"Hit loss limit",IF(AND($C$5&gt;0,Q69&gt;$C$5),"Over trade cap","OK"))))</f>
        <v/>
      </c>
    </row>
    <row r="70" customFormat="false" ht="15" hidden="false" customHeight="false" outlineLevel="0" collapsed="false">
      <c r="A70" s="9"/>
      <c r="B70" s="10"/>
      <c r="C70" s="10"/>
      <c r="D70" s="11"/>
      <c r="E70" s="11"/>
      <c r="F70" s="11"/>
      <c r="G70" s="12"/>
      <c r="H70" s="12"/>
      <c r="I70" s="12"/>
      <c r="J70" s="11"/>
      <c r="K70" s="11"/>
      <c r="L70" s="13"/>
      <c r="M70" s="11"/>
      <c r="N70" s="11"/>
      <c r="O70" s="14" t="str">
        <f aca="false">IF(OR(A70="",B70=""),"",LOOKUP(MOD(B70,1),Lists!$A$5:$A$9,Lists!$B$5:$B$9))</f>
        <v/>
      </c>
      <c r="P70" s="14" t="str">
        <f aca="false">IF(OR(B70="",C70=""),"",ROUND(MOD(C70-B70,1)*1440,0))</f>
        <v/>
      </c>
      <c r="Q70" s="14" t="str">
        <f aca="false">IF(A70="","",COUNTIF($A$7:A70,A70))</f>
        <v/>
      </c>
      <c r="R70" s="15" t="str">
        <f aca="false">IF(OR(G70="",H70="",J70=""),"",ABS(G70-H70)*J70*IF(K70="",1,K70))</f>
        <v/>
      </c>
      <c r="S70" s="15" t="str">
        <f aca="false">IF(OR(G70="",I70="",J70=""),"",(I70-G70)*J70*IF(K70="",1,K70)*IF(E70="Short",-1,1)-N(L70))</f>
        <v/>
      </c>
      <c r="T70" s="16" t="str">
        <f aca="false">IF(OR(S70="",N(R70)=0),"",S70/R70)</f>
        <v/>
      </c>
      <c r="U70" s="15" t="str">
        <f aca="false">IF(S70="","",SUMIFS($S$7:S70,$A$7:A70,A70))</f>
        <v/>
      </c>
      <c r="V70" s="14" t="str">
        <f aca="false">IF(S70="","",IF(AND($C$4&gt;0,U70-S70&lt;=-$C$4),"After loss limit",IF(AND($C$4&gt;0,U70&lt;=-$C$4),"Hit loss limit",IF(AND($C$5&gt;0,Q70&gt;$C$5),"Over trade cap","OK"))))</f>
        <v/>
      </c>
    </row>
    <row r="71" customFormat="false" ht="15" hidden="false" customHeight="false" outlineLevel="0" collapsed="false">
      <c r="A71" s="9"/>
      <c r="B71" s="10"/>
      <c r="C71" s="10"/>
      <c r="D71" s="11"/>
      <c r="E71" s="11"/>
      <c r="F71" s="11"/>
      <c r="G71" s="12"/>
      <c r="H71" s="12"/>
      <c r="I71" s="12"/>
      <c r="J71" s="11"/>
      <c r="K71" s="11"/>
      <c r="L71" s="13"/>
      <c r="M71" s="11"/>
      <c r="N71" s="11"/>
      <c r="O71" s="14" t="str">
        <f aca="false">IF(OR(A71="",B71=""),"",LOOKUP(MOD(B71,1),Lists!$A$5:$A$9,Lists!$B$5:$B$9))</f>
        <v/>
      </c>
      <c r="P71" s="14" t="str">
        <f aca="false">IF(OR(B71="",C71=""),"",ROUND(MOD(C71-B71,1)*1440,0))</f>
        <v/>
      </c>
      <c r="Q71" s="14" t="str">
        <f aca="false">IF(A71="","",COUNTIF($A$7:A71,A71))</f>
        <v/>
      </c>
      <c r="R71" s="15" t="str">
        <f aca="false">IF(OR(G71="",H71="",J71=""),"",ABS(G71-H71)*J71*IF(K71="",1,K71))</f>
        <v/>
      </c>
      <c r="S71" s="15" t="str">
        <f aca="false">IF(OR(G71="",I71="",J71=""),"",(I71-G71)*J71*IF(K71="",1,K71)*IF(E71="Short",-1,1)-N(L71))</f>
        <v/>
      </c>
      <c r="T71" s="16" t="str">
        <f aca="false">IF(OR(S71="",N(R71)=0),"",S71/R71)</f>
        <v/>
      </c>
      <c r="U71" s="15" t="str">
        <f aca="false">IF(S71="","",SUMIFS($S$7:S71,$A$7:A71,A71))</f>
        <v/>
      </c>
      <c r="V71" s="14" t="str">
        <f aca="false">IF(S71="","",IF(AND($C$4&gt;0,U71-S71&lt;=-$C$4),"After loss limit",IF(AND($C$4&gt;0,U71&lt;=-$C$4),"Hit loss limit",IF(AND($C$5&gt;0,Q71&gt;$C$5),"Over trade cap","OK"))))</f>
        <v/>
      </c>
    </row>
    <row r="72" customFormat="false" ht="15" hidden="false" customHeight="false" outlineLevel="0" collapsed="false">
      <c r="A72" s="9"/>
      <c r="B72" s="10"/>
      <c r="C72" s="10"/>
      <c r="D72" s="11"/>
      <c r="E72" s="11"/>
      <c r="F72" s="11"/>
      <c r="G72" s="12"/>
      <c r="H72" s="12"/>
      <c r="I72" s="12"/>
      <c r="J72" s="11"/>
      <c r="K72" s="11"/>
      <c r="L72" s="13"/>
      <c r="M72" s="11"/>
      <c r="N72" s="11"/>
      <c r="O72" s="14" t="str">
        <f aca="false">IF(OR(A72="",B72=""),"",LOOKUP(MOD(B72,1),Lists!$A$5:$A$9,Lists!$B$5:$B$9))</f>
        <v/>
      </c>
      <c r="P72" s="14" t="str">
        <f aca="false">IF(OR(B72="",C72=""),"",ROUND(MOD(C72-B72,1)*1440,0))</f>
        <v/>
      </c>
      <c r="Q72" s="14" t="str">
        <f aca="false">IF(A72="","",COUNTIF($A$7:A72,A72))</f>
        <v/>
      </c>
      <c r="R72" s="15" t="str">
        <f aca="false">IF(OR(G72="",H72="",J72=""),"",ABS(G72-H72)*J72*IF(K72="",1,K72))</f>
        <v/>
      </c>
      <c r="S72" s="15" t="str">
        <f aca="false">IF(OR(G72="",I72="",J72=""),"",(I72-G72)*J72*IF(K72="",1,K72)*IF(E72="Short",-1,1)-N(L72))</f>
        <v/>
      </c>
      <c r="T72" s="16" t="str">
        <f aca="false">IF(OR(S72="",N(R72)=0),"",S72/R72)</f>
        <v/>
      </c>
      <c r="U72" s="15" t="str">
        <f aca="false">IF(S72="","",SUMIFS($S$7:S72,$A$7:A72,A72))</f>
        <v/>
      </c>
      <c r="V72" s="14" t="str">
        <f aca="false">IF(S72="","",IF(AND($C$4&gt;0,U72-S72&lt;=-$C$4),"After loss limit",IF(AND($C$4&gt;0,U72&lt;=-$C$4),"Hit loss limit",IF(AND($C$5&gt;0,Q72&gt;$C$5),"Over trade cap","OK"))))</f>
        <v/>
      </c>
    </row>
    <row r="73" customFormat="false" ht="15" hidden="false" customHeight="false" outlineLevel="0" collapsed="false">
      <c r="A73" s="9"/>
      <c r="B73" s="10"/>
      <c r="C73" s="10"/>
      <c r="D73" s="11"/>
      <c r="E73" s="11"/>
      <c r="F73" s="11"/>
      <c r="G73" s="12"/>
      <c r="H73" s="12"/>
      <c r="I73" s="12"/>
      <c r="J73" s="11"/>
      <c r="K73" s="11"/>
      <c r="L73" s="13"/>
      <c r="M73" s="11"/>
      <c r="N73" s="11"/>
      <c r="O73" s="14" t="str">
        <f aca="false">IF(OR(A73="",B73=""),"",LOOKUP(MOD(B73,1),Lists!$A$5:$A$9,Lists!$B$5:$B$9))</f>
        <v/>
      </c>
      <c r="P73" s="14" t="str">
        <f aca="false">IF(OR(B73="",C73=""),"",ROUND(MOD(C73-B73,1)*1440,0))</f>
        <v/>
      </c>
      <c r="Q73" s="14" t="str">
        <f aca="false">IF(A73="","",COUNTIF($A$7:A73,A73))</f>
        <v/>
      </c>
      <c r="R73" s="15" t="str">
        <f aca="false">IF(OR(G73="",H73="",J73=""),"",ABS(G73-H73)*J73*IF(K73="",1,K73))</f>
        <v/>
      </c>
      <c r="S73" s="15" t="str">
        <f aca="false">IF(OR(G73="",I73="",J73=""),"",(I73-G73)*J73*IF(K73="",1,K73)*IF(E73="Short",-1,1)-N(L73))</f>
        <v/>
      </c>
      <c r="T73" s="16" t="str">
        <f aca="false">IF(OR(S73="",N(R73)=0),"",S73/R73)</f>
        <v/>
      </c>
      <c r="U73" s="15" t="str">
        <f aca="false">IF(S73="","",SUMIFS($S$7:S73,$A$7:A73,A73))</f>
        <v/>
      </c>
      <c r="V73" s="14" t="str">
        <f aca="false">IF(S73="","",IF(AND($C$4&gt;0,U73-S73&lt;=-$C$4),"After loss limit",IF(AND($C$4&gt;0,U73&lt;=-$C$4),"Hit loss limit",IF(AND($C$5&gt;0,Q73&gt;$C$5),"Over trade cap","OK"))))</f>
        <v/>
      </c>
    </row>
    <row r="74" customFormat="false" ht="15" hidden="false" customHeight="false" outlineLevel="0" collapsed="false">
      <c r="A74" s="9"/>
      <c r="B74" s="10"/>
      <c r="C74" s="10"/>
      <c r="D74" s="11"/>
      <c r="E74" s="11"/>
      <c r="F74" s="11"/>
      <c r="G74" s="12"/>
      <c r="H74" s="12"/>
      <c r="I74" s="12"/>
      <c r="J74" s="11"/>
      <c r="K74" s="11"/>
      <c r="L74" s="13"/>
      <c r="M74" s="11"/>
      <c r="N74" s="11"/>
      <c r="O74" s="14" t="str">
        <f aca="false">IF(OR(A74="",B74=""),"",LOOKUP(MOD(B74,1),Lists!$A$5:$A$9,Lists!$B$5:$B$9))</f>
        <v/>
      </c>
      <c r="P74" s="14" t="str">
        <f aca="false">IF(OR(B74="",C74=""),"",ROUND(MOD(C74-B74,1)*1440,0))</f>
        <v/>
      </c>
      <c r="Q74" s="14" t="str">
        <f aca="false">IF(A74="","",COUNTIF($A$7:A74,A74))</f>
        <v/>
      </c>
      <c r="R74" s="15" t="str">
        <f aca="false">IF(OR(G74="",H74="",J74=""),"",ABS(G74-H74)*J74*IF(K74="",1,K74))</f>
        <v/>
      </c>
      <c r="S74" s="15" t="str">
        <f aca="false">IF(OR(G74="",I74="",J74=""),"",(I74-G74)*J74*IF(K74="",1,K74)*IF(E74="Short",-1,1)-N(L74))</f>
        <v/>
      </c>
      <c r="T74" s="16" t="str">
        <f aca="false">IF(OR(S74="",N(R74)=0),"",S74/R74)</f>
        <v/>
      </c>
      <c r="U74" s="15" t="str">
        <f aca="false">IF(S74="","",SUMIFS($S$7:S74,$A$7:A74,A74))</f>
        <v/>
      </c>
      <c r="V74" s="14" t="str">
        <f aca="false">IF(S74="","",IF(AND($C$4&gt;0,U74-S74&lt;=-$C$4),"After loss limit",IF(AND($C$4&gt;0,U74&lt;=-$C$4),"Hit loss limit",IF(AND($C$5&gt;0,Q74&gt;$C$5),"Over trade cap","OK"))))</f>
        <v/>
      </c>
    </row>
    <row r="75" customFormat="false" ht="15" hidden="false" customHeight="false" outlineLevel="0" collapsed="false">
      <c r="A75" s="9"/>
      <c r="B75" s="10"/>
      <c r="C75" s="10"/>
      <c r="D75" s="11"/>
      <c r="E75" s="11"/>
      <c r="F75" s="11"/>
      <c r="G75" s="12"/>
      <c r="H75" s="12"/>
      <c r="I75" s="12"/>
      <c r="J75" s="11"/>
      <c r="K75" s="11"/>
      <c r="L75" s="13"/>
      <c r="M75" s="11"/>
      <c r="N75" s="11"/>
      <c r="O75" s="14" t="str">
        <f aca="false">IF(OR(A75="",B75=""),"",LOOKUP(MOD(B75,1),Lists!$A$5:$A$9,Lists!$B$5:$B$9))</f>
        <v/>
      </c>
      <c r="P75" s="14" t="str">
        <f aca="false">IF(OR(B75="",C75=""),"",ROUND(MOD(C75-B75,1)*1440,0))</f>
        <v/>
      </c>
      <c r="Q75" s="14" t="str">
        <f aca="false">IF(A75="","",COUNTIF($A$7:A75,A75))</f>
        <v/>
      </c>
      <c r="R75" s="15" t="str">
        <f aca="false">IF(OR(G75="",H75="",J75=""),"",ABS(G75-H75)*J75*IF(K75="",1,K75))</f>
        <v/>
      </c>
      <c r="S75" s="15" t="str">
        <f aca="false">IF(OR(G75="",I75="",J75=""),"",(I75-G75)*J75*IF(K75="",1,K75)*IF(E75="Short",-1,1)-N(L75))</f>
        <v/>
      </c>
      <c r="T75" s="16" t="str">
        <f aca="false">IF(OR(S75="",N(R75)=0),"",S75/R75)</f>
        <v/>
      </c>
      <c r="U75" s="15" t="str">
        <f aca="false">IF(S75="","",SUMIFS($S$7:S75,$A$7:A75,A75))</f>
        <v/>
      </c>
      <c r="V75" s="14" t="str">
        <f aca="false">IF(S75="","",IF(AND($C$4&gt;0,U75-S75&lt;=-$C$4),"After loss limit",IF(AND($C$4&gt;0,U75&lt;=-$C$4),"Hit loss limit",IF(AND($C$5&gt;0,Q75&gt;$C$5),"Over trade cap","OK"))))</f>
        <v/>
      </c>
    </row>
    <row r="76" customFormat="false" ht="15" hidden="false" customHeight="false" outlineLevel="0" collapsed="false">
      <c r="A76" s="9"/>
      <c r="B76" s="10"/>
      <c r="C76" s="10"/>
      <c r="D76" s="11"/>
      <c r="E76" s="11"/>
      <c r="F76" s="11"/>
      <c r="G76" s="12"/>
      <c r="H76" s="12"/>
      <c r="I76" s="12"/>
      <c r="J76" s="11"/>
      <c r="K76" s="11"/>
      <c r="L76" s="13"/>
      <c r="M76" s="11"/>
      <c r="N76" s="11"/>
      <c r="O76" s="14" t="str">
        <f aca="false">IF(OR(A76="",B76=""),"",LOOKUP(MOD(B76,1),Lists!$A$5:$A$9,Lists!$B$5:$B$9))</f>
        <v/>
      </c>
      <c r="P76" s="14" t="str">
        <f aca="false">IF(OR(B76="",C76=""),"",ROUND(MOD(C76-B76,1)*1440,0))</f>
        <v/>
      </c>
      <c r="Q76" s="14" t="str">
        <f aca="false">IF(A76="","",COUNTIF($A$7:A76,A76))</f>
        <v/>
      </c>
      <c r="R76" s="15" t="str">
        <f aca="false">IF(OR(G76="",H76="",J76=""),"",ABS(G76-H76)*J76*IF(K76="",1,K76))</f>
        <v/>
      </c>
      <c r="S76" s="15" t="str">
        <f aca="false">IF(OR(G76="",I76="",J76=""),"",(I76-G76)*J76*IF(K76="",1,K76)*IF(E76="Short",-1,1)-N(L76))</f>
        <v/>
      </c>
      <c r="T76" s="16" t="str">
        <f aca="false">IF(OR(S76="",N(R76)=0),"",S76/R76)</f>
        <v/>
      </c>
      <c r="U76" s="15" t="str">
        <f aca="false">IF(S76="","",SUMIFS($S$7:S76,$A$7:A76,A76))</f>
        <v/>
      </c>
      <c r="V76" s="14" t="str">
        <f aca="false">IF(S76="","",IF(AND($C$4&gt;0,U76-S76&lt;=-$C$4),"After loss limit",IF(AND($C$4&gt;0,U76&lt;=-$C$4),"Hit loss limit",IF(AND($C$5&gt;0,Q76&gt;$C$5),"Over trade cap","OK"))))</f>
        <v/>
      </c>
    </row>
    <row r="77" customFormat="false" ht="15" hidden="false" customHeight="false" outlineLevel="0" collapsed="false">
      <c r="A77" s="9"/>
      <c r="B77" s="10"/>
      <c r="C77" s="10"/>
      <c r="D77" s="11"/>
      <c r="E77" s="11"/>
      <c r="F77" s="11"/>
      <c r="G77" s="12"/>
      <c r="H77" s="12"/>
      <c r="I77" s="12"/>
      <c r="J77" s="11"/>
      <c r="K77" s="11"/>
      <c r="L77" s="13"/>
      <c r="M77" s="11"/>
      <c r="N77" s="11"/>
      <c r="O77" s="14" t="str">
        <f aca="false">IF(OR(A77="",B77=""),"",LOOKUP(MOD(B77,1),Lists!$A$5:$A$9,Lists!$B$5:$B$9))</f>
        <v/>
      </c>
      <c r="P77" s="14" t="str">
        <f aca="false">IF(OR(B77="",C77=""),"",ROUND(MOD(C77-B77,1)*1440,0))</f>
        <v/>
      </c>
      <c r="Q77" s="14" t="str">
        <f aca="false">IF(A77="","",COUNTIF($A$7:A77,A77))</f>
        <v/>
      </c>
      <c r="R77" s="15" t="str">
        <f aca="false">IF(OR(G77="",H77="",J77=""),"",ABS(G77-H77)*J77*IF(K77="",1,K77))</f>
        <v/>
      </c>
      <c r="S77" s="15" t="str">
        <f aca="false">IF(OR(G77="",I77="",J77=""),"",(I77-G77)*J77*IF(K77="",1,K77)*IF(E77="Short",-1,1)-N(L77))</f>
        <v/>
      </c>
      <c r="T77" s="16" t="str">
        <f aca="false">IF(OR(S77="",N(R77)=0),"",S77/R77)</f>
        <v/>
      </c>
      <c r="U77" s="15" t="str">
        <f aca="false">IF(S77="","",SUMIFS($S$7:S77,$A$7:A77,A77))</f>
        <v/>
      </c>
      <c r="V77" s="14" t="str">
        <f aca="false">IF(S77="","",IF(AND($C$4&gt;0,U77-S77&lt;=-$C$4),"After loss limit",IF(AND($C$4&gt;0,U77&lt;=-$C$4),"Hit loss limit",IF(AND($C$5&gt;0,Q77&gt;$C$5),"Over trade cap","OK"))))</f>
        <v/>
      </c>
    </row>
    <row r="78" customFormat="false" ht="15" hidden="false" customHeight="false" outlineLevel="0" collapsed="false">
      <c r="A78" s="9"/>
      <c r="B78" s="10"/>
      <c r="C78" s="10"/>
      <c r="D78" s="11"/>
      <c r="E78" s="11"/>
      <c r="F78" s="11"/>
      <c r="G78" s="12"/>
      <c r="H78" s="12"/>
      <c r="I78" s="12"/>
      <c r="J78" s="11"/>
      <c r="K78" s="11"/>
      <c r="L78" s="13"/>
      <c r="M78" s="11"/>
      <c r="N78" s="11"/>
      <c r="O78" s="14" t="str">
        <f aca="false">IF(OR(A78="",B78=""),"",LOOKUP(MOD(B78,1),Lists!$A$5:$A$9,Lists!$B$5:$B$9))</f>
        <v/>
      </c>
      <c r="P78" s="14" t="str">
        <f aca="false">IF(OR(B78="",C78=""),"",ROUND(MOD(C78-B78,1)*1440,0))</f>
        <v/>
      </c>
      <c r="Q78" s="14" t="str">
        <f aca="false">IF(A78="","",COUNTIF($A$7:A78,A78))</f>
        <v/>
      </c>
      <c r="R78" s="15" t="str">
        <f aca="false">IF(OR(G78="",H78="",J78=""),"",ABS(G78-H78)*J78*IF(K78="",1,K78))</f>
        <v/>
      </c>
      <c r="S78" s="15" t="str">
        <f aca="false">IF(OR(G78="",I78="",J78=""),"",(I78-G78)*J78*IF(K78="",1,K78)*IF(E78="Short",-1,1)-N(L78))</f>
        <v/>
      </c>
      <c r="T78" s="16" t="str">
        <f aca="false">IF(OR(S78="",N(R78)=0),"",S78/R78)</f>
        <v/>
      </c>
      <c r="U78" s="15" t="str">
        <f aca="false">IF(S78="","",SUMIFS($S$7:S78,$A$7:A78,A78))</f>
        <v/>
      </c>
      <c r="V78" s="14" t="str">
        <f aca="false">IF(S78="","",IF(AND($C$4&gt;0,U78-S78&lt;=-$C$4),"After loss limit",IF(AND($C$4&gt;0,U78&lt;=-$C$4),"Hit loss limit",IF(AND($C$5&gt;0,Q78&gt;$C$5),"Over trade cap","OK"))))</f>
        <v/>
      </c>
    </row>
    <row r="79" customFormat="false" ht="15" hidden="false" customHeight="false" outlineLevel="0" collapsed="false">
      <c r="A79" s="9"/>
      <c r="B79" s="10"/>
      <c r="C79" s="10"/>
      <c r="D79" s="11"/>
      <c r="E79" s="11"/>
      <c r="F79" s="11"/>
      <c r="G79" s="12"/>
      <c r="H79" s="12"/>
      <c r="I79" s="12"/>
      <c r="J79" s="11"/>
      <c r="K79" s="11"/>
      <c r="L79" s="13"/>
      <c r="M79" s="11"/>
      <c r="N79" s="11"/>
      <c r="O79" s="14" t="str">
        <f aca="false">IF(OR(A79="",B79=""),"",LOOKUP(MOD(B79,1),Lists!$A$5:$A$9,Lists!$B$5:$B$9))</f>
        <v/>
      </c>
      <c r="P79" s="14" t="str">
        <f aca="false">IF(OR(B79="",C79=""),"",ROUND(MOD(C79-B79,1)*1440,0))</f>
        <v/>
      </c>
      <c r="Q79" s="14" t="str">
        <f aca="false">IF(A79="","",COUNTIF($A$7:A79,A79))</f>
        <v/>
      </c>
      <c r="R79" s="15" t="str">
        <f aca="false">IF(OR(G79="",H79="",J79=""),"",ABS(G79-H79)*J79*IF(K79="",1,K79))</f>
        <v/>
      </c>
      <c r="S79" s="15" t="str">
        <f aca="false">IF(OR(G79="",I79="",J79=""),"",(I79-G79)*J79*IF(K79="",1,K79)*IF(E79="Short",-1,1)-N(L79))</f>
        <v/>
      </c>
      <c r="T79" s="16" t="str">
        <f aca="false">IF(OR(S79="",N(R79)=0),"",S79/R79)</f>
        <v/>
      </c>
      <c r="U79" s="15" t="str">
        <f aca="false">IF(S79="","",SUMIFS($S$7:S79,$A$7:A79,A79))</f>
        <v/>
      </c>
      <c r="V79" s="14" t="str">
        <f aca="false">IF(S79="","",IF(AND($C$4&gt;0,U79-S79&lt;=-$C$4),"After loss limit",IF(AND($C$4&gt;0,U79&lt;=-$C$4),"Hit loss limit",IF(AND($C$5&gt;0,Q79&gt;$C$5),"Over trade cap","OK"))))</f>
        <v/>
      </c>
    </row>
    <row r="80" customFormat="false" ht="15" hidden="false" customHeight="false" outlineLevel="0" collapsed="false">
      <c r="A80" s="9"/>
      <c r="B80" s="10"/>
      <c r="C80" s="10"/>
      <c r="D80" s="11"/>
      <c r="E80" s="11"/>
      <c r="F80" s="11"/>
      <c r="G80" s="12"/>
      <c r="H80" s="12"/>
      <c r="I80" s="12"/>
      <c r="J80" s="11"/>
      <c r="K80" s="11"/>
      <c r="L80" s="13"/>
      <c r="M80" s="11"/>
      <c r="N80" s="11"/>
      <c r="O80" s="14" t="str">
        <f aca="false">IF(OR(A80="",B80=""),"",LOOKUP(MOD(B80,1),Lists!$A$5:$A$9,Lists!$B$5:$B$9))</f>
        <v/>
      </c>
      <c r="P80" s="14" t="str">
        <f aca="false">IF(OR(B80="",C80=""),"",ROUND(MOD(C80-B80,1)*1440,0))</f>
        <v/>
      </c>
      <c r="Q80" s="14" t="str">
        <f aca="false">IF(A80="","",COUNTIF($A$7:A80,A80))</f>
        <v/>
      </c>
      <c r="R80" s="15" t="str">
        <f aca="false">IF(OR(G80="",H80="",J80=""),"",ABS(G80-H80)*J80*IF(K80="",1,K80))</f>
        <v/>
      </c>
      <c r="S80" s="15" t="str">
        <f aca="false">IF(OR(G80="",I80="",J80=""),"",(I80-G80)*J80*IF(K80="",1,K80)*IF(E80="Short",-1,1)-N(L80))</f>
        <v/>
      </c>
      <c r="T80" s="16" t="str">
        <f aca="false">IF(OR(S80="",N(R80)=0),"",S80/R80)</f>
        <v/>
      </c>
      <c r="U80" s="15" t="str">
        <f aca="false">IF(S80="","",SUMIFS($S$7:S80,$A$7:A80,A80))</f>
        <v/>
      </c>
      <c r="V80" s="14" t="str">
        <f aca="false">IF(S80="","",IF(AND($C$4&gt;0,U80-S80&lt;=-$C$4),"After loss limit",IF(AND($C$4&gt;0,U80&lt;=-$C$4),"Hit loss limit",IF(AND($C$5&gt;0,Q80&gt;$C$5),"Over trade cap","OK"))))</f>
        <v/>
      </c>
    </row>
    <row r="81" customFormat="false" ht="15" hidden="false" customHeight="false" outlineLevel="0" collapsed="false">
      <c r="A81" s="9"/>
      <c r="B81" s="10"/>
      <c r="C81" s="10"/>
      <c r="D81" s="11"/>
      <c r="E81" s="11"/>
      <c r="F81" s="11"/>
      <c r="G81" s="12"/>
      <c r="H81" s="12"/>
      <c r="I81" s="12"/>
      <c r="J81" s="11"/>
      <c r="K81" s="11"/>
      <c r="L81" s="13"/>
      <c r="M81" s="11"/>
      <c r="N81" s="11"/>
      <c r="O81" s="14" t="str">
        <f aca="false">IF(OR(A81="",B81=""),"",LOOKUP(MOD(B81,1),Lists!$A$5:$A$9,Lists!$B$5:$B$9))</f>
        <v/>
      </c>
      <c r="P81" s="14" t="str">
        <f aca="false">IF(OR(B81="",C81=""),"",ROUND(MOD(C81-B81,1)*1440,0))</f>
        <v/>
      </c>
      <c r="Q81" s="14" t="str">
        <f aca="false">IF(A81="","",COUNTIF($A$7:A81,A81))</f>
        <v/>
      </c>
      <c r="R81" s="15" t="str">
        <f aca="false">IF(OR(G81="",H81="",J81=""),"",ABS(G81-H81)*J81*IF(K81="",1,K81))</f>
        <v/>
      </c>
      <c r="S81" s="15" t="str">
        <f aca="false">IF(OR(G81="",I81="",J81=""),"",(I81-G81)*J81*IF(K81="",1,K81)*IF(E81="Short",-1,1)-N(L81))</f>
        <v/>
      </c>
      <c r="T81" s="16" t="str">
        <f aca="false">IF(OR(S81="",N(R81)=0),"",S81/R81)</f>
        <v/>
      </c>
      <c r="U81" s="15" t="str">
        <f aca="false">IF(S81="","",SUMIFS($S$7:S81,$A$7:A81,A81))</f>
        <v/>
      </c>
      <c r="V81" s="14" t="str">
        <f aca="false">IF(S81="","",IF(AND($C$4&gt;0,U81-S81&lt;=-$C$4),"After loss limit",IF(AND($C$4&gt;0,U81&lt;=-$C$4),"Hit loss limit",IF(AND($C$5&gt;0,Q81&gt;$C$5),"Over trade cap","OK"))))</f>
        <v/>
      </c>
    </row>
    <row r="82" customFormat="false" ht="15" hidden="false" customHeight="false" outlineLevel="0" collapsed="false">
      <c r="A82" s="9"/>
      <c r="B82" s="10"/>
      <c r="C82" s="10"/>
      <c r="D82" s="11"/>
      <c r="E82" s="11"/>
      <c r="F82" s="11"/>
      <c r="G82" s="12"/>
      <c r="H82" s="12"/>
      <c r="I82" s="12"/>
      <c r="J82" s="11"/>
      <c r="K82" s="11"/>
      <c r="L82" s="13"/>
      <c r="M82" s="11"/>
      <c r="N82" s="11"/>
      <c r="O82" s="14" t="str">
        <f aca="false">IF(OR(A82="",B82=""),"",LOOKUP(MOD(B82,1),Lists!$A$5:$A$9,Lists!$B$5:$B$9))</f>
        <v/>
      </c>
      <c r="P82" s="14" t="str">
        <f aca="false">IF(OR(B82="",C82=""),"",ROUND(MOD(C82-B82,1)*1440,0))</f>
        <v/>
      </c>
      <c r="Q82" s="14" t="str">
        <f aca="false">IF(A82="","",COUNTIF($A$7:A82,A82))</f>
        <v/>
      </c>
      <c r="R82" s="15" t="str">
        <f aca="false">IF(OR(G82="",H82="",J82=""),"",ABS(G82-H82)*J82*IF(K82="",1,K82))</f>
        <v/>
      </c>
      <c r="S82" s="15" t="str">
        <f aca="false">IF(OR(G82="",I82="",J82=""),"",(I82-G82)*J82*IF(K82="",1,K82)*IF(E82="Short",-1,1)-N(L82))</f>
        <v/>
      </c>
      <c r="T82" s="16" t="str">
        <f aca="false">IF(OR(S82="",N(R82)=0),"",S82/R82)</f>
        <v/>
      </c>
      <c r="U82" s="15" t="str">
        <f aca="false">IF(S82="","",SUMIFS($S$7:S82,$A$7:A82,A82))</f>
        <v/>
      </c>
      <c r="V82" s="14" t="str">
        <f aca="false">IF(S82="","",IF(AND($C$4&gt;0,U82-S82&lt;=-$C$4),"After loss limit",IF(AND($C$4&gt;0,U82&lt;=-$C$4),"Hit loss limit",IF(AND($C$5&gt;0,Q82&gt;$C$5),"Over trade cap","OK"))))</f>
        <v/>
      </c>
    </row>
    <row r="83" customFormat="false" ht="15" hidden="false" customHeight="false" outlineLevel="0" collapsed="false">
      <c r="A83" s="9"/>
      <c r="B83" s="10"/>
      <c r="C83" s="10"/>
      <c r="D83" s="11"/>
      <c r="E83" s="11"/>
      <c r="F83" s="11"/>
      <c r="G83" s="12"/>
      <c r="H83" s="12"/>
      <c r="I83" s="12"/>
      <c r="J83" s="11"/>
      <c r="K83" s="11"/>
      <c r="L83" s="13"/>
      <c r="M83" s="11"/>
      <c r="N83" s="11"/>
      <c r="O83" s="14" t="str">
        <f aca="false">IF(OR(A83="",B83=""),"",LOOKUP(MOD(B83,1),Lists!$A$5:$A$9,Lists!$B$5:$B$9))</f>
        <v/>
      </c>
      <c r="P83" s="14" t="str">
        <f aca="false">IF(OR(B83="",C83=""),"",ROUND(MOD(C83-B83,1)*1440,0))</f>
        <v/>
      </c>
      <c r="Q83" s="14" t="str">
        <f aca="false">IF(A83="","",COUNTIF($A$7:A83,A83))</f>
        <v/>
      </c>
      <c r="R83" s="15" t="str">
        <f aca="false">IF(OR(G83="",H83="",J83=""),"",ABS(G83-H83)*J83*IF(K83="",1,K83))</f>
        <v/>
      </c>
      <c r="S83" s="15" t="str">
        <f aca="false">IF(OR(G83="",I83="",J83=""),"",(I83-G83)*J83*IF(K83="",1,K83)*IF(E83="Short",-1,1)-N(L83))</f>
        <v/>
      </c>
      <c r="T83" s="16" t="str">
        <f aca="false">IF(OR(S83="",N(R83)=0),"",S83/R83)</f>
        <v/>
      </c>
      <c r="U83" s="15" t="str">
        <f aca="false">IF(S83="","",SUMIFS($S$7:S83,$A$7:A83,A83))</f>
        <v/>
      </c>
      <c r="V83" s="14" t="str">
        <f aca="false">IF(S83="","",IF(AND($C$4&gt;0,U83-S83&lt;=-$C$4),"After loss limit",IF(AND($C$4&gt;0,U83&lt;=-$C$4),"Hit loss limit",IF(AND($C$5&gt;0,Q83&gt;$C$5),"Over trade cap","OK"))))</f>
        <v/>
      </c>
    </row>
    <row r="84" customFormat="false" ht="15" hidden="false" customHeight="false" outlineLevel="0" collapsed="false">
      <c r="A84" s="9"/>
      <c r="B84" s="10"/>
      <c r="C84" s="10"/>
      <c r="D84" s="11"/>
      <c r="E84" s="11"/>
      <c r="F84" s="11"/>
      <c r="G84" s="12"/>
      <c r="H84" s="12"/>
      <c r="I84" s="12"/>
      <c r="J84" s="11"/>
      <c r="K84" s="11"/>
      <c r="L84" s="13"/>
      <c r="M84" s="11"/>
      <c r="N84" s="11"/>
      <c r="O84" s="14" t="str">
        <f aca="false">IF(OR(A84="",B84=""),"",LOOKUP(MOD(B84,1),Lists!$A$5:$A$9,Lists!$B$5:$B$9))</f>
        <v/>
      </c>
      <c r="P84" s="14" t="str">
        <f aca="false">IF(OR(B84="",C84=""),"",ROUND(MOD(C84-B84,1)*1440,0))</f>
        <v/>
      </c>
      <c r="Q84" s="14" t="str">
        <f aca="false">IF(A84="","",COUNTIF($A$7:A84,A84))</f>
        <v/>
      </c>
      <c r="R84" s="15" t="str">
        <f aca="false">IF(OR(G84="",H84="",J84=""),"",ABS(G84-H84)*J84*IF(K84="",1,K84))</f>
        <v/>
      </c>
      <c r="S84" s="15" t="str">
        <f aca="false">IF(OR(G84="",I84="",J84=""),"",(I84-G84)*J84*IF(K84="",1,K84)*IF(E84="Short",-1,1)-N(L84))</f>
        <v/>
      </c>
      <c r="T84" s="16" t="str">
        <f aca="false">IF(OR(S84="",N(R84)=0),"",S84/R84)</f>
        <v/>
      </c>
      <c r="U84" s="15" t="str">
        <f aca="false">IF(S84="","",SUMIFS($S$7:S84,$A$7:A84,A84))</f>
        <v/>
      </c>
      <c r="V84" s="14" t="str">
        <f aca="false">IF(S84="","",IF(AND($C$4&gt;0,U84-S84&lt;=-$C$4),"After loss limit",IF(AND($C$4&gt;0,U84&lt;=-$C$4),"Hit loss limit",IF(AND($C$5&gt;0,Q84&gt;$C$5),"Over trade cap","OK"))))</f>
        <v/>
      </c>
    </row>
    <row r="85" customFormat="false" ht="15" hidden="false" customHeight="false" outlineLevel="0" collapsed="false">
      <c r="A85" s="9"/>
      <c r="B85" s="10"/>
      <c r="C85" s="10"/>
      <c r="D85" s="11"/>
      <c r="E85" s="11"/>
      <c r="F85" s="11"/>
      <c r="G85" s="12"/>
      <c r="H85" s="12"/>
      <c r="I85" s="12"/>
      <c r="J85" s="11"/>
      <c r="K85" s="11"/>
      <c r="L85" s="13"/>
      <c r="M85" s="11"/>
      <c r="N85" s="11"/>
      <c r="O85" s="14" t="str">
        <f aca="false">IF(OR(A85="",B85=""),"",LOOKUP(MOD(B85,1),Lists!$A$5:$A$9,Lists!$B$5:$B$9))</f>
        <v/>
      </c>
      <c r="P85" s="14" t="str">
        <f aca="false">IF(OR(B85="",C85=""),"",ROUND(MOD(C85-B85,1)*1440,0))</f>
        <v/>
      </c>
      <c r="Q85" s="14" t="str">
        <f aca="false">IF(A85="","",COUNTIF($A$7:A85,A85))</f>
        <v/>
      </c>
      <c r="R85" s="15" t="str">
        <f aca="false">IF(OR(G85="",H85="",J85=""),"",ABS(G85-H85)*J85*IF(K85="",1,K85))</f>
        <v/>
      </c>
      <c r="S85" s="15" t="str">
        <f aca="false">IF(OR(G85="",I85="",J85=""),"",(I85-G85)*J85*IF(K85="",1,K85)*IF(E85="Short",-1,1)-N(L85))</f>
        <v/>
      </c>
      <c r="T85" s="16" t="str">
        <f aca="false">IF(OR(S85="",N(R85)=0),"",S85/R85)</f>
        <v/>
      </c>
      <c r="U85" s="15" t="str">
        <f aca="false">IF(S85="","",SUMIFS($S$7:S85,$A$7:A85,A85))</f>
        <v/>
      </c>
      <c r="V85" s="14" t="str">
        <f aca="false">IF(S85="","",IF(AND($C$4&gt;0,U85-S85&lt;=-$C$4),"After loss limit",IF(AND($C$4&gt;0,U85&lt;=-$C$4),"Hit loss limit",IF(AND($C$5&gt;0,Q85&gt;$C$5),"Over trade cap","OK"))))</f>
        <v/>
      </c>
    </row>
    <row r="86" customFormat="false" ht="15" hidden="false" customHeight="false" outlineLevel="0" collapsed="false">
      <c r="A86" s="9"/>
      <c r="B86" s="10"/>
      <c r="C86" s="10"/>
      <c r="D86" s="11"/>
      <c r="E86" s="11"/>
      <c r="F86" s="11"/>
      <c r="G86" s="12"/>
      <c r="H86" s="12"/>
      <c r="I86" s="12"/>
      <c r="J86" s="11"/>
      <c r="K86" s="11"/>
      <c r="L86" s="13"/>
      <c r="M86" s="11"/>
      <c r="N86" s="11"/>
      <c r="O86" s="14" t="str">
        <f aca="false">IF(OR(A86="",B86=""),"",LOOKUP(MOD(B86,1),Lists!$A$5:$A$9,Lists!$B$5:$B$9))</f>
        <v/>
      </c>
      <c r="P86" s="14" t="str">
        <f aca="false">IF(OR(B86="",C86=""),"",ROUND(MOD(C86-B86,1)*1440,0))</f>
        <v/>
      </c>
      <c r="Q86" s="14" t="str">
        <f aca="false">IF(A86="","",COUNTIF($A$7:A86,A86))</f>
        <v/>
      </c>
      <c r="R86" s="15" t="str">
        <f aca="false">IF(OR(G86="",H86="",J86=""),"",ABS(G86-H86)*J86*IF(K86="",1,K86))</f>
        <v/>
      </c>
      <c r="S86" s="15" t="str">
        <f aca="false">IF(OR(G86="",I86="",J86=""),"",(I86-G86)*J86*IF(K86="",1,K86)*IF(E86="Short",-1,1)-N(L86))</f>
        <v/>
      </c>
      <c r="T86" s="16" t="str">
        <f aca="false">IF(OR(S86="",N(R86)=0),"",S86/R86)</f>
        <v/>
      </c>
      <c r="U86" s="15" t="str">
        <f aca="false">IF(S86="","",SUMIFS($S$7:S86,$A$7:A86,A86))</f>
        <v/>
      </c>
      <c r="V86" s="14" t="str">
        <f aca="false">IF(S86="","",IF(AND($C$4&gt;0,U86-S86&lt;=-$C$4),"After loss limit",IF(AND($C$4&gt;0,U86&lt;=-$C$4),"Hit loss limit",IF(AND($C$5&gt;0,Q86&gt;$C$5),"Over trade cap","OK"))))</f>
        <v/>
      </c>
    </row>
    <row r="87" customFormat="false" ht="15" hidden="false" customHeight="false" outlineLevel="0" collapsed="false">
      <c r="A87" s="9"/>
      <c r="B87" s="10"/>
      <c r="C87" s="10"/>
      <c r="D87" s="11"/>
      <c r="E87" s="11"/>
      <c r="F87" s="11"/>
      <c r="G87" s="12"/>
      <c r="H87" s="12"/>
      <c r="I87" s="12"/>
      <c r="J87" s="11"/>
      <c r="K87" s="11"/>
      <c r="L87" s="13"/>
      <c r="M87" s="11"/>
      <c r="N87" s="11"/>
      <c r="O87" s="14" t="str">
        <f aca="false">IF(OR(A87="",B87=""),"",LOOKUP(MOD(B87,1),Lists!$A$5:$A$9,Lists!$B$5:$B$9))</f>
        <v/>
      </c>
      <c r="P87" s="14" t="str">
        <f aca="false">IF(OR(B87="",C87=""),"",ROUND(MOD(C87-B87,1)*1440,0))</f>
        <v/>
      </c>
      <c r="Q87" s="14" t="str">
        <f aca="false">IF(A87="","",COUNTIF($A$7:A87,A87))</f>
        <v/>
      </c>
      <c r="R87" s="15" t="str">
        <f aca="false">IF(OR(G87="",H87="",J87=""),"",ABS(G87-H87)*J87*IF(K87="",1,K87))</f>
        <v/>
      </c>
      <c r="S87" s="15" t="str">
        <f aca="false">IF(OR(G87="",I87="",J87=""),"",(I87-G87)*J87*IF(K87="",1,K87)*IF(E87="Short",-1,1)-N(L87))</f>
        <v/>
      </c>
      <c r="T87" s="16" t="str">
        <f aca="false">IF(OR(S87="",N(R87)=0),"",S87/R87)</f>
        <v/>
      </c>
      <c r="U87" s="15" t="str">
        <f aca="false">IF(S87="","",SUMIFS($S$7:S87,$A$7:A87,A87))</f>
        <v/>
      </c>
      <c r="V87" s="14" t="str">
        <f aca="false">IF(S87="","",IF(AND($C$4&gt;0,U87-S87&lt;=-$C$4),"After loss limit",IF(AND($C$4&gt;0,U87&lt;=-$C$4),"Hit loss limit",IF(AND($C$5&gt;0,Q87&gt;$C$5),"Over trade cap","OK"))))</f>
        <v/>
      </c>
    </row>
    <row r="88" customFormat="false" ht="15" hidden="false" customHeight="false" outlineLevel="0" collapsed="false">
      <c r="A88" s="9"/>
      <c r="B88" s="10"/>
      <c r="C88" s="10"/>
      <c r="D88" s="11"/>
      <c r="E88" s="11"/>
      <c r="F88" s="11"/>
      <c r="G88" s="12"/>
      <c r="H88" s="12"/>
      <c r="I88" s="12"/>
      <c r="J88" s="11"/>
      <c r="K88" s="11"/>
      <c r="L88" s="13"/>
      <c r="M88" s="11"/>
      <c r="N88" s="11"/>
      <c r="O88" s="14" t="str">
        <f aca="false">IF(OR(A88="",B88=""),"",LOOKUP(MOD(B88,1),Lists!$A$5:$A$9,Lists!$B$5:$B$9))</f>
        <v/>
      </c>
      <c r="P88" s="14" t="str">
        <f aca="false">IF(OR(B88="",C88=""),"",ROUND(MOD(C88-B88,1)*1440,0))</f>
        <v/>
      </c>
      <c r="Q88" s="14" t="str">
        <f aca="false">IF(A88="","",COUNTIF($A$7:A88,A88))</f>
        <v/>
      </c>
      <c r="R88" s="15" t="str">
        <f aca="false">IF(OR(G88="",H88="",J88=""),"",ABS(G88-H88)*J88*IF(K88="",1,K88))</f>
        <v/>
      </c>
      <c r="S88" s="15" t="str">
        <f aca="false">IF(OR(G88="",I88="",J88=""),"",(I88-G88)*J88*IF(K88="",1,K88)*IF(E88="Short",-1,1)-N(L88))</f>
        <v/>
      </c>
      <c r="T88" s="16" t="str">
        <f aca="false">IF(OR(S88="",N(R88)=0),"",S88/R88)</f>
        <v/>
      </c>
      <c r="U88" s="15" t="str">
        <f aca="false">IF(S88="","",SUMIFS($S$7:S88,$A$7:A88,A88))</f>
        <v/>
      </c>
      <c r="V88" s="14" t="str">
        <f aca="false">IF(S88="","",IF(AND($C$4&gt;0,U88-S88&lt;=-$C$4),"After loss limit",IF(AND($C$4&gt;0,U88&lt;=-$C$4),"Hit loss limit",IF(AND($C$5&gt;0,Q88&gt;$C$5),"Over trade cap","OK"))))</f>
        <v/>
      </c>
    </row>
    <row r="89" customFormat="false" ht="15" hidden="false" customHeight="false" outlineLevel="0" collapsed="false">
      <c r="A89" s="9"/>
      <c r="B89" s="10"/>
      <c r="C89" s="10"/>
      <c r="D89" s="11"/>
      <c r="E89" s="11"/>
      <c r="F89" s="11"/>
      <c r="G89" s="12"/>
      <c r="H89" s="12"/>
      <c r="I89" s="12"/>
      <c r="J89" s="11"/>
      <c r="K89" s="11"/>
      <c r="L89" s="13"/>
      <c r="M89" s="11"/>
      <c r="N89" s="11"/>
      <c r="O89" s="14" t="str">
        <f aca="false">IF(OR(A89="",B89=""),"",LOOKUP(MOD(B89,1),Lists!$A$5:$A$9,Lists!$B$5:$B$9))</f>
        <v/>
      </c>
      <c r="P89" s="14" t="str">
        <f aca="false">IF(OR(B89="",C89=""),"",ROUND(MOD(C89-B89,1)*1440,0))</f>
        <v/>
      </c>
      <c r="Q89" s="14" t="str">
        <f aca="false">IF(A89="","",COUNTIF($A$7:A89,A89))</f>
        <v/>
      </c>
      <c r="R89" s="15" t="str">
        <f aca="false">IF(OR(G89="",H89="",J89=""),"",ABS(G89-H89)*J89*IF(K89="",1,K89))</f>
        <v/>
      </c>
      <c r="S89" s="15" t="str">
        <f aca="false">IF(OR(G89="",I89="",J89=""),"",(I89-G89)*J89*IF(K89="",1,K89)*IF(E89="Short",-1,1)-N(L89))</f>
        <v/>
      </c>
      <c r="T89" s="16" t="str">
        <f aca="false">IF(OR(S89="",N(R89)=0),"",S89/R89)</f>
        <v/>
      </c>
      <c r="U89" s="15" t="str">
        <f aca="false">IF(S89="","",SUMIFS($S$7:S89,$A$7:A89,A89))</f>
        <v/>
      </c>
      <c r="V89" s="14" t="str">
        <f aca="false">IF(S89="","",IF(AND($C$4&gt;0,U89-S89&lt;=-$C$4),"After loss limit",IF(AND($C$4&gt;0,U89&lt;=-$C$4),"Hit loss limit",IF(AND($C$5&gt;0,Q89&gt;$C$5),"Over trade cap","OK"))))</f>
        <v/>
      </c>
    </row>
    <row r="90" customFormat="false" ht="15" hidden="false" customHeight="false" outlineLevel="0" collapsed="false">
      <c r="A90" s="9"/>
      <c r="B90" s="10"/>
      <c r="C90" s="10"/>
      <c r="D90" s="11"/>
      <c r="E90" s="11"/>
      <c r="F90" s="11"/>
      <c r="G90" s="12"/>
      <c r="H90" s="12"/>
      <c r="I90" s="12"/>
      <c r="J90" s="11"/>
      <c r="K90" s="11"/>
      <c r="L90" s="13"/>
      <c r="M90" s="11"/>
      <c r="N90" s="11"/>
      <c r="O90" s="14" t="str">
        <f aca="false">IF(OR(A90="",B90=""),"",LOOKUP(MOD(B90,1),Lists!$A$5:$A$9,Lists!$B$5:$B$9))</f>
        <v/>
      </c>
      <c r="P90" s="14" t="str">
        <f aca="false">IF(OR(B90="",C90=""),"",ROUND(MOD(C90-B90,1)*1440,0))</f>
        <v/>
      </c>
      <c r="Q90" s="14" t="str">
        <f aca="false">IF(A90="","",COUNTIF($A$7:A90,A90))</f>
        <v/>
      </c>
      <c r="R90" s="15" t="str">
        <f aca="false">IF(OR(G90="",H90="",J90=""),"",ABS(G90-H90)*J90*IF(K90="",1,K90))</f>
        <v/>
      </c>
      <c r="S90" s="15" t="str">
        <f aca="false">IF(OR(G90="",I90="",J90=""),"",(I90-G90)*J90*IF(K90="",1,K90)*IF(E90="Short",-1,1)-N(L90))</f>
        <v/>
      </c>
      <c r="T90" s="16" t="str">
        <f aca="false">IF(OR(S90="",N(R90)=0),"",S90/R90)</f>
        <v/>
      </c>
      <c r="U90" s="15" t="str">
        <f aca="false">IF(S90="","",SUMIFS($S$7:S90,$A$7:A90,A90))</f>
        <v/>
      </c>
      <c r="V90" s="14" t="str">
        <f aca="false">IF(S90="","",IF(AND($C$4&gt;0,U90-S90&lt;=-$C$4),"After loss limit",IF(AND($C$4&gt;0,U90&lt;=-$C$4),"Hit loss limit",IF(AND($C$5&gt;0,Q90&gt;$C$5),"Over trade cap","OK"))))</f>
        <v/>
      </c>
    </row>
    <row r="91" customFormat="false" ht="15" hidden="false" customHeight="false" outlineLevel="0" collapsed="false">
      <c r="A91" s="9"/>
      <c r="B91" s="10"/>
      <c r="C91" s="10"/>
      <c r="D91" s="11"/>
      <c r="E91" s="11"/>
      <c r="F91" s="11"/>
      <c r="G91" s="12"/>
      <c r="H91" s="12"/>
      <c r="I91" s="12"/>
      <c r="J91" s="11"/>
      <c r="K91" s="11"/>
      <c r="L91" s="13"/>
      <c r="M91" s="11"/>
      <c r="N91" s="11"/>
      <c r="O91" s="14" t="str">
        <f aca="false">IF(OR(A91="",B91=""),"",LOOKUP(MOD(B91,1),Lists!$A$5:$A$9,Lists!$B$5:$B$9))</f>
        <v/>
      </c>
      <c r="P91" s="14" t="str">
        <f aca="false">IF(OR(B91="",C91=""),"",ROUND(MOD(C91-B91,1)*1440,0))</f>
        <v/>
      </c>
      <c r="Q91" s="14" t="str">
        <f aca="false">IF(A91="","",COUNTIF($A$7:A91,A91))</f>
        <v/>
      </c>
      <c r="R91" s="15" t="str">
        <f aca="false">IF(OR(G91="",H91="",J91=""),"",ABS(G91-H91)*J91*IF(K91="",1,K91))</f>
        <v/>
      </c>
      <c r="S91" s="15" t="str">
        <f aca="false">IF(OR(G91="",I91="",J91=""),"",(I91-G91)*J91*IF(K91="",1,K91)*IF(E91="Short",-1,1)-N(L91))</f>
        <v/>
      </c>
      <c r="T91" s="16" t="str">
        <f aca="false">IF(OR(S91="",N(R91)=0),"",S91/R91)</f>
        <v/>
      </c>
      <c r="U91" s="15" t="str">
        <f aca="false">IF(S91="","",SUMIFS($S$7:S91,$A$7:A91,A91))</f>
        <v/>
      </c>
      <c r="V91" s="14" t="str">
        <f aca="false">IF(S91="","",IF(AND($C$4&gt;0,U91-S91&lt;=-$C$4),"After loss limit",IF(AND($C$4&gt;0,U91&lt;=-$C$4),"Hit loss limit",IF(AND($C$5&gt;0,Q91&gt;$C$5),"Over trade cap","OK"))))</f>
        <v/>
      </c>
    </row>
    <row r="92" customFormat="false" ht="15" hidden="false" customHeight="false" outlineLevel="0" collapsed="false">
      <c r="A92" s="9"/>
      <c r="B92" s="10"/>
      <c r="C92" s="10"/>
      <c r="D92" s="11"/>
      <c r="E92" s="11"/>
      <c r="F92" s="11"/>
      <c r="G92" s="12"/>
      <c r="H92" s="12"/>
      <c r="I92" s="12"/>
      <c r="J92" s="11"/>
      <c r="K92" s="11"/>
      <c r="L92" s="13"/>
      <c r="M92" s="11"/>
      <c r="N92" s="11"/>
      <c r="O92" s="14" t="str">
        <f aca="false">IF(OR(A92="",B92=""),"",LOOKUP(MOD(B92,1),Lists!$A$5:$A$9,Lists!$B$5:$B$9))</f>
        <v/>
      </c>
      <c r="P92" s="14" t="str">
        <f aca="false">IF(OR(B92="",C92=""),"",ROUND(MOD(C92-B92,1)*1440,0))</f>
        <v/>
      </c>
      <c r="Q92" s="14" t="str">
        <f aca="false">IF(A92="","",COUNTIF($A$7:A92,A92))</f>
        <v/>
      </c>
      <c r="R92" s="15" t="str">
        <f aca="false">IF(OR(G92="",H92="",J92=""),"",ABS(G92-H92)*J92*IF(K92="",1,K92))</f>
        <v/>
      </c>
      <c r="S92" s="15" t="str">
        <f aca="false">IF(OR(G92="",I92="",J92=""),"",(I92-G92)*J92*IF(K92="",1,K92)*IF(E92="Short",-1,1)-N(L92))</f>
        <v/>
      </c>
      <c r="T92" s="16" t="str">
        <f aca="false">IF(OR(S92="",N(R92)=0),"",S92/R92)</f>
        <v/>
      </c>
      <c r="U92" s="15" t="str">
        <f aca="false">IF(S92="","",SUMIFS($S$7:S92,$A$7:A92,A92))</f>
        <v/>
      </c>
      <c r="V92" s="14" t="str">
        <f aca="false">IF(S92="","",IF(AND($C$4&gt;0,U92-S92&lt;=-$C$4),"After loss limit",IF(AND($C$4&gt;0,U92&lt;=-$C$4),"Hit loss limit",IF(AND($C$5&gt;0,Q92&gt;$C$5),"Over trade cap","OK"))))</f>
        <v/>
      </c>
    </row>
    <row r="93" customFormat="false" ht="15" hidden="false" customHeight="false" outlineLevel="0" collapsed="false">
      <c r="A93" s="9"/>
      <c r="B93" s="10"/>
      <c r="C93" s="10"/>
      <c r="D93" s="11"/>
      <c r="E93" s="11"/>
      <c r="F93" s="11"/>
      <c r="G93" s="12"/>
      <c r="H93" s="12"/>
      <c r="I93" s="12"/>
      <c r="J93" s="11"/>
      <c r="K93" s="11"/>
      <c r="L93" s="13"/>
      <c r="M93" s="11"/>
      <c r="N93" s="11"/>
      <c r="O93" s="14" t="str">
        <f aca="false">IF(OR(A93="",B93=""),"",LOOKUP(MOD(B93,1),Lists!$A$5:$A$9,Lists!$B$5:$B$9))</f>
        <v/>
      </c>
      <c r="P93" s="14" t="str">
        <f aca="false">IF(OR(B93="",C93=""),"",ROUND(MOD(C93-B93,1)*1440,0))</f>
        <v/>
      </c>
      <c r="Q93" s="14" t="str">
        <f aca="false">IF(A93="","",COUNTIF($A$7:A93,A93))</f>
        <v/>
      </c>
      <c r="R93" s="15" t="str">
        <f aca="false">IF(OR(G93="",H93="",J93=""),"",ABS(G93-H93)*J93*IF(K93="",1,K93))</f>
        <v/>
      </c>
      <c r="S93" s="15" t="str">
        <f aca="false">IF(OR(G93="",I93="",J93=""),"",(I93-G93)*J93*IF(K93="",1,K93)*IF(E93="Short",-1,1)-N(L93))</f>
        <v/>
      </c>
      <c r="T93" s="16" t="str">
        <f aca="false">IF(OR(S93="",N(R93)=0),"",S93/R93)</f>
        <v/>
      </c>
      <c r="U93" s="15" t="str">
        <f aca="false">IF(S93="","",SUMIFS($S$7:S93,$A$7:A93,A93))</f>
        <v/>
      </c>
      <c r="V93" s="14" t="str">
        <f aca="false">IF(S93="","",IF(AND($C$4&gt;0,U93-S93&lt;=-$C$4),"After loss limit",IF(AND($C$4&gt;0,U93&lt;=-$C$4),"Hit loss limit",IF(AND($C$5&gt;0,Q93&gt;$C$5),"Over trade cap","OK"))))</f>
        <v/>
      </c>
    </row>
    <row r="94" customFormat="false" ht="15" hidden="false" customHeight="false" outlineLevel="0" collapsed="false">
      <c r="A94" s="9"/>
      <c r="B94" s="10"/>
      <c r="C94" s="10"/>
      <c r="D94" s="11"/>
      <c r="E94" s="11"/>
      <c r="F94" s="11"/>
      <c r="G94" s="12"/>
      <c r="H94" s="12"/>
      <c r="I94" s="12"/>
      <c r="J94" s="11"/>
      <c r="K94" s="11"/>
      <c r="L94" s="13"/>
      <c r="M94" s="11"/>
      <c r="N94" s="11"/>
      <c r="O94" s="14" t="str">
        <f aca="false">IF(OR(A94="",B94=""),"",LOOKUP(MOD(B94,1),Lists!$A$5:$A$9,Lists!$B$5:$B$9))</f>
        <v/>
      </c>
      <c r="P94" s="14" t="str">
        <f aca="false">IF(OR(B94="",C94=""),"",ROUND(MOD(C94-B94,1)*1440,0))</f>
        <v/>
      </c>
      <c r="Q94" s="14" t="str">
        <f aca="false">IF(A94="","",COUNTIF($A$7:A94,A94))</f>
        <v/>
      </c>
      <c r="R94" s="15" t="str">
        <f aca="false">IF(OR(G94="",H94="",J94=""),"",ABS(G94-H94)*J94*IF(K94="",1,K94))</f>
        <v/>
      </c>
      <c r="S94" s="15" t="str">
        <f aca="false">IF(OR(G94="",I94="",J94=""),"",(I94-G94)*J94*IF(K94="",1,K94)*IF(E94="Short",-1,1)-N(L94))</f>
        <v/>
      </c>
      <c r="T94" s="16" t="str">
        <f aca="false">IF(OR(S94="",N(R94)=0),"",S94/R94)</f>
        <v/>
      </c>
      <c r="U94" s="15" t="str">
        <f aca="false">IF(S94="","",SUMIFS($S$7:S94,$A$7:A94,A94))</f>
        <v/>
      </c>
      <c r="V94" s="14" t="str">
        <f aca="false">IF(S94="","",IF(AND($C$4&gt;0,U94-S94&lt;=-$C$4),"After loss limit",IF(AND($C$4&gt;0,U94&lt;=-$C$4),"Hit loss limit",IF(AND($C$5&gt;0,Q94&gt;$C$5),"Over trade cap","OK"))))</f>
        <v/>
      </c>
    </row>
    <row r="95" customFormat="false" ht="15" hidden="false" customHeight="false" outlineLevel="0" collapsed="false">
      <c r="A95" s="9"/>
      <c r="B95" s="10"/>
      <c r="C95" s="10"/>
      <c r="D95" s="11"/>
      <c r="E95" s="11"/>
      <c r="F95" s="11"/>
      <c r="G95" s="12"/>
      <c r="H95" s="12"/>
      <c r="I95" s="12"/>
      <c r="J95" s="11"/>
      <c r="K95" s="11"/>
      <c r="L95" s="13"/>
      <c r="M95" s="11"/>
      <c r="N95" s="11"/>
      <c r="O95" s="14" t="str">
        <f aca="false">IF(OR(A95="",B95=""),"",LOOKUP(MOD(B95,1),Lists!$A$5:$A$9,Lists!$B$5:$B$9))</f>
        <v/>
      </c>
      <c r="P95" s="14" t="str">
        <f aca="false">IF(OR(B95="",C95=""),"",ROUND(MOD(C95-B95,1)*1440,0))</f>
        <v/>
      </c>
      <c r="Q95" s="14" t="str">
        <f aca="false">IF(A95="","",COUNTIF($A$7:A95,A95))</f>
        <v/>
      </c>
      <c r="R95" s="15" t="str">
        <f aca="false">IF(OR(G95="",H95="",J95=""),"",ABS(G95-H95)*J95*IF(K95="",1,K95))</f>
        <v/>
      </c>
      <c r="S95" s="15" t="str">
        <f aca="false">IF(OR(G95="",I95="",J95=""),"",(I95-G95)*J95*IF(K95="",1,K95)*IF(E95="Short",-1,1)-N(L95))</f>
        <v/>
      </c>
      <c r="T95" s="16" t="str">
        <f aca="false">IF(OR(S95="",N(R95)=0),"",S95/R95)</f>
        <v/>
      </c>
      <c r="U95" s="15" t="str">
        <f aca="false">IF(S95="","",SUMIFS($S$7:S95,$A$7:A95,A95))</f>
        <v/>
      </c>
      <c r="V95" s="14" t="str">
        <f aca="false">IF(S95="","",IF(AND($C$4&gt;0,U95-S95&lt;=-$C$4),"After loss limit",IF(AND($C$4&gt;0,U95&lt;=-$C$4),"Hit loss limit",IF(AND($C$5&gt;0,Q95&gt;$C$5),"Over trade cap","OK"))))</f>
        <v/>
      </c>
    </row>
    <row r="96" customFormat="false" ht="15" hidden="false" customHeight="false" outlineLevel="0" collapsed="false">
      <c r="A96" s="9"/>
      <c r="B96" s="10"/>
      <c r="C96" s="10"/>
      <c r="D96" s="11"/>
      <c r="E96" s="11"/>
      <c r="F96" s="11"/>
      <c r="G96" s="12"/>
      <c r="H96" s="12"/>
      <c r="I96" s="12"/>
      <c r="J96" s="11"/>
      <c r="K96" s="11"/>
      <c r="L96" s="13"/>
      <c r="M96" s="11"/>
      <c r="N96" s="11"/>
      <c r="O96" s="14" t="str">
        <f aca="false">IF(OR(A96="",B96=""),"",LOOKUP(MOD(B96,1),Lists!$A$5:$A$9,Lists!$B$5:$B$9))</f>
        <v/>
      </c>
      <c r="P96" s="14" t="str">
        <f aca="false">IF(OR(B96="",C96=""),"",ROUND(MOD(C96-B96,1)*1440,0))</f>
        <v/>
      </c>
      <c r="Q96" s="14" t="str">
        <f aca="false">IF(A96="","",COUNTIF($A$7:A96,A96))</f>
        <v/>
      </c>
      <c r="R96" s="15" t="str">
        <f aca="false">IF(OR(G96="",H96="",J96=""),"",ABS(G96-H96)*J96*IF(K96="",1,K96))</f>
        <v/>
      </c>
      <c r="S96" s="15" t="str">
        <f aca="false">IF(OR(G96="",I96="",J96=""),"",(I96-G96)*J96*IF(K96="",1,K96)*IF(E96="Short",-1,1)-N(L96))</f>
        <v/>
      </c>
      <c r="T96" s="16" t="str">
        <f aca="false">IF(OR(S96="",N(R96)=0),"",S96/R96)</f>
        <v/>
      </c>
      <c r="U96" s="15" t="str">
        <f aca="false">IF(S96="","",SUMIFS($S$7:S96,$A$7:A96,A96))</f>
        <v/>
      </c>
      <c r="V96" s="14" t="str">
        <f aca="false">IF(S96="","",IF(AND($C$4&gt;0,U96-S96&lt;=-$C$4),"After loss limit",IF(AND($C$4&gt;0,U96&lt;=-$C$4),"Hit loss limit",IF(AND($C$5&gt;0,Q96&gt;$C$5),"Over trade cap","OK"))))</f>
        <v/>
      </c>
    </row>
    <row r="97" customFormat="false" ht="15" hidden="false" customHeight="false" outlineLevel="0" collapsed="false">
      <c r="A97" s="9"/>
      <c r="B97" s="10"/>
      <c r="C97" s="10"/>
      <c r="D97" s="11"/>
      <c r="E97" s="11"/>
      <c r="F97" s="11"/>
      <c r="G97" s="12"/>
      <c r="H97" s="12"/>
      <c r="I97" s="12"/>
      <c r="J97" s="11"/>
      <c r="K97" s="11"/>
      <c r="L97" s="13"/>
      <c r="M97" s="11"/>
      <c r="N97" s="11"/>
      <c r="O97" s="14" t="str">
        <f aca="false">IF(OR(A97="",B97=""),"",LOOKUP(MOD(B97,1),Lists!$A$5:$A$9,Lists!$B$5:$B$9))</f>
        <v/>
      </c>
      <c r="P97" s="14" t="str">
        <f aca="false">IF(OR(B97="",C97=""),"",ROUND(MOD(C97-B97,1)*1440,0))</f>
        <v/>
      </c>
      <c r="Q97" s="14" t="str">
        <f aca="false">IF(A97="","",COUNTIF($A$7:A97,A97))</f>
        <v/>
      </c>
      <c r="R97" s="15" t="str">
        <f aca="false">IF(OR(G97="",H97="",J97=""),"",ABS(G97-H97)*J97*IF(K97="",1,K97))</f>
        <v/>
      </c>
      <c r="S97" s="15" t="str">
        <f aca="false">IF(OR(G97="",I97="",J97=""),"",(I97-G97)*J97*IF(K97="",1,K97)*IF(E97="Short",-1,1)-N(L97))</f>
        <v/>
      </c>
      <c r="T97" s="16" t="str">
        <f aca="false">IF(OR(S97="",N(R97)=0),"",S97/R97)</f>
        <v/>
      </c>
      <c r="U97" s="15" t="str">
        <f aca="false">IF(S97="","",SUMIFS($S$7:S97,$A$7:A97,A97))</f>
        <v/>
      </c>
      <c r="V97" s="14" t="str">
        <f aca="false">IF(S97="","",IF(AND($C$4&gt;0,U97-S97&lt;=-$C$4),"After loss limit",IF(AND($C$4&gt;0,U97&lt;=-$C$4),"Hit loss limit",IF(AND($C$5&gt;0,Q97&gt;$C$5),"Over trade cap","OK"))))</f>
        <v/>
      </c>
    </row>
    <row r="98" customFormat="false" ht="15" hidden="false" customHeight="false" outlineLevel="0" collapsed="false">
      <c r="A98" s="9"/>
      <c r="B98" s="10"/>
      <c r="C98" s="10"/>
      <c r="D98" s="11"/>
      <c r="E98" s="11"/>
      <c r="F98" s="11"/>
      <c r="G98" s="12"/>
      <c r="H98" s="12"/>
      <c r="I98" s="12"/>
      <c r="J98" s="11"/>
      <c r="K98" s="11"/>
      <c r="L98" s="13"/>
      <c r="M98" s="11"/>
      <c r="N98" s="11"/>
      <c r="O98" s="14" t="str">
        <f aca="false">IF(OR(A98="",B98=""),"",LOOKUP(MOD(B98,1),Lists!$A$5:$A$9,Lists!$B$5:$B$9))</f>
        <v/>
      </c>
      <c r="P98" s="14" t="str">
        <f aca="false">IF(OR(B98="",C98=""),"",ROUND(MOD(C98-B98,1)*1440,0))</f>
        <v/>
      </c>
      <c r="Q98" s="14" t="str">
        <f aca="false">IF(A98="","",COUNTIF($A$7:A98,A98))</f>
        <v/>
      </c>
      <c r="R98" s="15" t="str">
        <f aca="false">IF(OR(G98="",H98="",J98=""),"",ABS(G98-H98)*J98*IF(K98="",1,K98))</f>
        <v/>
      </c>
      <c r="S98" s="15" t="str">
        <f aca="false">IF(OR(G98="",I98="",J98=""),"",(I98-G98)*J98*IF(K98="",1,K98)*IF(E98="Short",-1,1)-N(L98))</f>
        <v/>
      </c>
      <c r="T98" s="16" t="str">
        <f aca="false">IF(OR(S98="",N(R98)=0),"",S98/R98)</f>
        <v/>
      </c>
      <c r="U98" s="15" t="str">
        <f aca="false">IF(S98="","",SUMIFS($S$7:S98,$A$7:A98,A98))</f>
        <v/>
      </c>
      <c r="V98" s="14" t="str">
        <f aca="false">IF(S98="","",IF(AND($C$4&gt;0,U98-S98&lt;=-$C$4),"After loss limit",IF(AND($C$4&gt;0,U98&lt;=-$C$4),"Hit loss limit",IF(AND($C$5&gt;0,Q98&gt;$C$5),"Over trade cap","OK"))))</f>
        <v/>
      </c>
    </row>
    <row r="99" customFormat="false" ht="15" hidden="false" customHeight="false" outlineLevel="0" collapsed="false">
      <c r="A99" s="9"/>
      <c r="B99" s="10"/>
      <c r="C99" s="10"/>
      <c r="D99" s="11"/>
      <c r="E99" s="11"/>
      <c r="F99" s="11"/>
      <c r="G99" s="12"/>
      <c r="H99" s="12"/>
      <c r="I99" s="12"/>
      <c r="J99" s="11"/>
      <c r="K99" s="11"/>
      <c r="L99" s="13"/>
      <c r="M99" s="11"/>
      <c r="N99" s="11"/>
      <c r="O99" s="14" t="str">
        <f aca="false">IF(OR(A99="",B99=""),"",LOOKUP(MOD(B99,1),Lists!$A$5:$A$9,Lists!$B$5:$B$9))</f>
        <v/>
      </c>
      <c r="P99" s="14" t="str">
        <f aca="false">IF(OR(B99="",C99=""),"",ROUND(MOD(C99-B99,1)*1440,0))</f>
        <v/>
      </c>
      <c r="Q99" s="14" t="str">
        <f aca="false">IF(A99="","",COUNTIF($A$7:A99,A99))</f>
        <v/>
      </c>
      <c r="R99" s="15" t="str">
        <f aca="false">IF(OR(G99="",H99="",J99=""),"",ABS(G99-H99)*J99*IF(K99="",1,K99))</f>
        <v/>
      </c>
      <c r="S99" s="15" t="str">
        <f aca="false">IF(OR(G99="",I99="",J99=""),"",(I99-G99)*J99*IF(K99="",1,K99)*IF(E99="Short",-1,1)-N(L99))</f>
        <v/>
      </c>
      <c r="T99" s="16" t="str">
        <f aca="false">IF(OR(S99="",N(R99)=0),"",S99/R99)</f>
        <v/>
      </c>
      <c r="U99" s="15" t="str">
        <f aca="false">IF(S99="","",SUMIFS($S$7:S99,$A$7:A99,A99))</f>
        <v/>
      </c>
      <c r="V99" s="14" t="str">
        <f aca="false">IF(S99="","",IF(AND($C$4&gt;0,U99-S99&lt;=-$C$4),"After loss limit",IF(AND($C$4&gt;0,U99&lt;=-$C$4),"Hit loss limit",IF(AND($C$5&gt;0,Q99&gt;$C$5),"Over trade cap","OK"))))</f>
        <v/>
      </c>
    </row>
    <row r="100" customFormat="false" ht="15" hidden="false" customHeight="false" outlineLevel="0" collapsed="false">
      <c r="A100" s="9"/>
      <c r="B100" s="10"/>
      <c r="C100" s="10"/>
      <c r="D100" s="11"/>
      <c r="E100" s="11"/>
      <c r="F100" s="11"/>
      <c r="G100" s="12"/>
      <c r="H100" s="12"/>
      <c r="I100" s="12"/>
      <c r="J100" s="11"/>
      <c r="K100" s="11"/>
      <c r="L100" s="13"/>
      <c r="M100" s="11"/>
      <c r="N100" s="11"/>
      <c r="O100" s="14" t="str">
        <f aca="false">IF(OR(A100="",B100=""),"",LOOKUP(MOD(B100,1),Lists!$A$5:$A$9,Lists!$B$5:$B$9))</f>
        <v/>
      </c>
      <c r="P100" s="14" t="str">
        <f aca="false">IF(OR(B100="",C100=""),"",ROUND(MOD(C100-B100,1)*1440,0))</f>
        <v/>
      </c>
      <c r="Q100" s="14" t="str">
        <f aca="false">IF(A100="","",COUNTIF($A$7:A100,A100))</f>
        <v/>
      </c>
      <c r="R100" s="15" t="str">
        <f aca="false">IF(OR(G100="",H100="",J100=""),"",ABS(G100-H100)*J100*IF(K100="",1,K100))</f>
        <v/>
      </c>
      <c r="S100" s="15" t="str">
        <f aca="false">IF(OR(G100="",I100="",J100=""),"",(I100-G100)*J100*IF(K100="",1,K100)*IF(E100="Short",-1,1)-N(L100))</f>
        <v/>
      </c>
      <c r="T100" s="16" t="str">
        <f aca="false">IF(OR(S100="",N(R100)=0),"",S100/R100)</f>
        <v/>
      </c>
      <c r="U100" s="15" t="str">
        <f aca="false">IF(S100="","",SUMIFS($S$7:S100,$A$7:A100,A100))</f>
        <v/>
      </c>
      <c r="V100" s="14" t="str">
        <f aca="false">IF(S100="","",IF(AND($C$4&gt;0,U100-S100&lt;=-$C$4),"After loss limit",IF(AND($C$4&gt;0,U100&lt;=-$C$4),"Hit loss limit",IF(AND($C$5&gt;0,Q100&gt;$C$5),"Over trade cap","OK"))))</f>
        <v/>
      </c>
    </row>
    <row r="101" customFormat="false" ht="15" hidden="false" customHeight="false" outlineLevel="0" collapsed="false">
      <c r="A101" s="9"/>
      <c r="B101" s="10"/>
      <c r="C101" s="10"/>
      <c r="D101" s="11"/>
      <c r="E101" s="11"/>
      <c r="F101" s="11"/>
      <c r="G101" s="12"/>
      <c r="H101" s="12"/>
      <c r="I101" s="12"/>
      <c r="J101" s="11"/>
      <c r="K101" s="11"/>
      <c r="L101" s="13"/>
      <c r="M101" s="11"/>
      <c r="N101" s="11"/>
      <c r="O101" s="14" t="str">
        <f aca="false">IF(OR(A101="",B101=""),"",LOOKUP(MOD(B101,1),Lists!$A$5:$A$9,Lists!$B$5:$B$9))</f>
        <v/>
      </c>
      <c r="P101" s="14" t="str">
        <f aca="false">IF(OR(B101="",C101=""),"",ROUND(MOD(C101-B101,1)*1440,0))</f>
        <v/>
      </c>
      <c r="Q101" s="14" t="str">
        <f aca="false">IF(A101="","",COUNTIF($A$7:A101,A101))</f>
        <v/>
      </c>
      <c r="R101" s="15" t="str">
        <f aca="false">IF(OR(G101="",H101="",J101=""),"",ABS(G101-H101)*J101*IF(K101="",1,K101))</f>
        <v/>
      </c>
      <c r="S101" s="15" t="str">
        <f aca="false">IF(OR(G101="",I101="",J101=""),"",(I101-G101)*J101*IF(K101="",1,K101)*IF(E101="Short",-1,1)-N(L101))</f>
        <v/>
      </c>
      <c r="T101" s="16" t="str">
        <f aca="false">IF(OR(S101="",N(R101)=0),"",S101/R101)</f>
        <v/>
      </c>
      <c r="U101" s="15" t="str">
        <f aca="false">IF(S101="","",SUMIFS($S$7:S101,$A$7:A101,A101))</f>
        <v/>
      </c>
      <c r="V101" s="14" t="str">
        <f aca="false">IF(S101="","",IF(AND($C$4&gt;0,U101-S101&lt;=-$C$4),"After loss limit",IF(AND($C$4&gt;0,U101&lt;=-$C$4),"Hit loss limit",IF(AND($C$5&gt;0,Q101&gt;$C$5),"Over trade cap","OK"))))</f>
        <v/>
      </c>
    </row>
    <row r="102" customFormat="false" ht="15" hidden="false" customHeight="false" outlineLevel="0" collapsed="false">
      <c r="A102" s="9"/>
      <c r="B102" s="10"/>
      <c r="C102" s="10"/>
      <c r="D102" s="11"/>
      <c r="E102" s="11"/>
      <c r="F102" s="11"/>
      <c r="G102" s="12"/>
      <c r="H102" s="12"/>
      <c r="I102" s="12"/>
      <c r="J102" s="11"/>
      <c r="K102" s="11"/>
      <c r="L102" s="13"/>
      <c r="M102" s="11"/>
      <c r="N102" s="11"/>
      <c r="O102" s="14" t="str">
        <f aca="false">IF(OR(A102="",B102=""),"",LOOKUP(MOD(B102,1),Lists!$A$5:$A$9,Lists!$B$5:$B$9))</f>
        <v/>
      </c>
      <c r="P102" s="14" t="str">
        <f aca="false">IF(OR(B102="",C102=""),"",ROUND(MOD(C102-B102,1)*1440,0))</f>
        <v/>
      </c>
      <c r="Q102" s="14" t="str">
        <f aca="false">IF(A102="","",COUNTIF($A$7:A102,A102))</f>
        <v/>
      </c>
      <c r="R102" s="15" t="str">
        <f aca="false">IF(OR(G102="",H102="",J102=""),"",ABS(G102-H102)*J102*IF(K102="",1,K102))</f>
        <v/>
      </c>
      <c r="S102" s="15" t="str">
        <f aca="false">IF(OR(G102="",I102="",J102=""),"",(I102-G102)*J102*IF(K102="",1,K102)*IF(E102="Short",-1,1)-N(L102))</f>
        <v/>
      </c>
      <c r="T102" s="16" t="str">
        <f aca="false">IF(OR(S102="",N(R102)=0),"",S102/R102)</f>
        <v/>
      </c>
      <c r="U102" s="15" t="str">
        <f aca="false">IF(S102="","",SUMIFS($S$7:S102,$A$7:A102,A102))</f>
        <v/>
      </c>
      <c r="V102" s="14" t="str">
        <f aca="false">IF(S102="","",IF(AND($C$4&gt;0,U102-S102&lt;=-$C$4),"After loss limit",IF(AND($C$4&gt;0,U102&lt;=-$C$4),"Hit loss limit",IF(AND($C$5&gt;0,Q102&gt;$C$5),"Over trade cap","OK"))))</f>
        <v/>
      </c>
    </row>
    <row r="103" customFormat="false" ht="15" hidden="false" customHeight="false" outlineLevel="0" collapsed="false">
      <c r="A103" s="9"/>
      <c r="B103" s="10"/>
      <c r="C103" s="10"/>
      <c r="D103" s="11"/>
      <c r="E103" s="11"/>
      <c r="F103" s="11"/>
      <c r="G103" s="12"/>
      <c r="H103" s="12"/>
      <c r="I103" s="12"/>
      <c r="J103" s="11"/>
      <c r="K103" s="11"/>
      <c r="L103" s="13"/>
      <c r="M103" s="11"/>
      <c r="N103" s="11"/>
      <c r="O103" s="14" t="str">
        <f aca="false">IF(OR(A103="",B103=""),"",LOOKUP(MOD(B103,1),Lists!$A$5:$A$9,Lists!$B$5:$B$9))</f>
        <v/>
      </c>
      <c r="P103" s="14" t="str">
        <f aca="false">IF(OR(B103="",C103=""),"",ROUND(MOD(C103-B103,1)*1440,0))</f>
        <v/>
      </c>
      <c r="Q103" s="14" t="str">
        <f aca="false">IF(A103="","",COUNTIF($A$7:A103,A103))</f>
        <v/>
      </c>
      <c r="R103" s="15" t="str">
        <f aca="false">IF(OR(G103="",H103="",J103=""),"",ABS(G103-H103)*J103*IF(K103="",1,K103))</f>
        <v/>
      </c>
      <c r="S103" s="15" t="str">
        <f aca="false">IF(OR(G103="",I103="",J103=""),"",(I103-G103)*J103*IF(K103="",1,K103)*IF(E103="Short",-1,1)-N(L103))</f>
        <v/>
      </c>
      <c r="T103" s="16" t="str">
        <f aca="false">IF(OR(S103="",N(R103)=0),"",S103/R103)</f>
        <v/>
      </c>
      <c r="U103" s="15" t="str">
        <f aca="false">IF(S103="","",SUMIFS($S$7:S103,$A$7:A103,A103))</f>
        <v/>
      </c>
      <c r="V103" s="14" t="str">
        <f aca="false">IF(S103="","",IF(AND($C$4&gt;0,U103-S103&lt;=-$C$4),"After loss limit",IF(AND($C$4&gt;0,U103&lt;=-$C$4),"Hit loss limit",IF(AND($C$5&gt;0,Q103&gt;$C$5),"Over trade cap","OK"))))</f>
        <v/>
      </c>
    </row>
    <row r="104" customFormat="false" ht="15" hidden="false" customHeight="false" outlineLevel="0" collapsed="false">
      <c r="A104" s="9"/>
      <c r="B104" s="10"/>
      <c r="C104" s="10"/>
      <c r="D104" s="11"/>
      <c r="E104" s="11"/>
      <c r="F104" s="11"/>
      <c r="G104" s="12"/>
      <c r="H104" s="12"/>
      <c r="I104" s="12"/>
      <c r="J104" s="11"/>
      <c r="K104" s="11"/>
      <c r="L104" s="13"/>
      <c r="M104" s="11"/>
      <c r="N104" s="11"/>
      <c r="O104" s="14" t="str">
        <f aca="false">IF(OR(A104="",B104=""),"",LOOKUP(MOD(B104,1),Lists!$A$5:$A$9,Lists!$B$5:$B$9))</f>
        <v/>
      </c>
      <c r="P104" s="14" t="str">
        <f aca="false">IF(OR(B104="",C104=""),"",ROUND(MOD(C104-B104,1)*1440,0))</f>
        <v/>
      </c>
      <c r="Q104" s="14" t="str">
        <f aca="false">IF(A104="","",COUNTIF($A$7:A104,A104))</f>
        <v/>
      </c>
      <c r="R104" s="15" t="str">
        <f aca="false">IF(OR(G104="",H104="",J104=""),"",ABS(G104-H104)*J104*IF(K104="",1,K104))</f>
        <v/>
      </c>
      <c r="S104" s="15" t="str">
        <f aca="false">IF(OR(G104="",I104="",J104=""),"",(I104-G104)*J104*IF(K104="",1,K104)*IF(E104="Short",-1,1)-N(L104))</f>
        <v/>
      </c>
      <c r="T104" s="16" t="str">
        <f aca="false">IF(OR(S104="",N(R104)=0),"",S104/R104)</f>
        <v/>
      </c>
      <c r="U104" s="15" t="str">
        <f aca="false">IF(S104="","",SUMIFS($S$7:S104,$A$7:A104,A104))</f>
        <v/>
      </c>
      <c r="V104" s="14" t="str">
        <f aca="false">IF(S104="","",IF(AND($C$4&gt;0,U104-S104&lt;=-$C$4),"After loss limit",IF(AND($C$4&gt;0,U104&lt;=-$C$4),"Hit loss limit",IF(AND($C$5&gt;0,Q104&gt;$C$5),"Over trade cap","OK"))))</f>
        <v/>
      </c>
    </row>
    <row r="105" customFormat="false" ht="15" hidden="false" customHeight="false" outlineLevel="0" collapsed="false">
      <c r="A105" s="9"/>
      <c r="B105" s="10"/>
      <c r="C105" s="10"/>
      <c r="D105" s="11"/>
      <c r="E105" s="11"/>
      <c r="F105" s="11"/>
      <c r="G105" s="12"/>
      <c r="H105" s="12"/>
      <c r="I105" s="12"/>
      <c r="J105" s="11"/>
      <c r="K105" s="11"/>
      <c r="L105" s="13"/>
      <c r="M105" s="11"/>
      <c r="N105" s="11"/>
      <c r="O105" s="14" t="str">
        <f aca="false">IF(OR(A105="",B105=""),"",LOOKUP(MOD(B105,1),Lists!$A$5:$A$9,Lists!$B$5:$B$9))</f>
        <v/>
      </c>
      <c r="P105" s="14" t="str">
        <f aca="false">IF(OR(B105="",C105=""),"",ROUND(MOD(C105-B105,1)*1440,0))</f>
        <v/>
      </c>
      <c r="Q105" s="14" t="str">
        <f aca="false">IF(A105="","",COUNTIF($A$7:A105,A105))</f>
        <v/>
      </c>
      <c r="R105" s="15" t="str">
        <f aca="false">IF(OR(G105="",H105="",J105=""),"",ABS(G105-H105)*J105*IF(K105="",1,K105))</f>
        <v/>
      </c>
      <c r="S105" s="15" t="str">
        <f aca="false">IF(OR(G105="",I105="",J105=""),"",(I105-G105)*J105*IF(K105="",1,K105)*IF(E105="Short",-1,1)-N(L105))</f>
        <v/>
      </c>
      <c r="T105" s="16" t="str">
        <f aca="false">IF(OR(S105="",N(R105)=0),"",S105/R105)</f>
        <v/>
      </c>
      <c r="U105" s="15" t="str">
        <f aca="false">IF(S105="","",SUMIFS($S$7:S105,$A$7:A105,A105))</f>
        <v/>
      </c>
      <c r="V105" s="14" t="str">
        <f aca="false">IF(S105="","",IF(AND($C$4&gt;0,U105-S105&lt;=-$C$4),"After loss limit",IF(AND($C$4&gt;0,U105&lt;=-$C$4),"Hit loss limit",IF(AND($C$5&gt;0,Q105&gt;$C$5),"Over trade cap","OK"))))</f>
        <v/>
      </c>
    </row>
    <row r="106" customFormat="false" ht="15" hidden="false" customHeight="false" outlineLevel="0" collapsed="false">
      <c r="A106" s="9"/>
      <c r="B106" s="10"/>
      <c r="C106" s="10"/>
      <c r="D106" s="11"/>
      <c r="E106" s="11"/>
      <c r="F106" s="11"/>
      <c r="G106" s="12"/>
      <c r="H106" s="12"/>
      <c r="I106" s="12"/>
      <c r="J106" s="11"/>
      <c r="K106" s="11"/>
      <c r="L106" s="13"/>
      <c r="M106" s="11"/>
      <c r="N106" s="11"/>
      <c r="O106" s="14" t="str">
        <f aca="false">IF(OR(A106="",B106=""),"",LOOKUP(MOD(B106,1),Lists!$A$5:$A$9,Lists!$B$5:$B$9))</f>
        <v/>
      </c>
      <c r="P106" s="14" t="str">
        <f aca="false">IF(OR(B106="",C106=""),"",ROUND(MOD(C106-B106,1)*1440,0))</f>
        <v/>
      </c>
      <c r="Q106" s="14" t="str">
        <f aca="false">IF(A106="","",COUNTIF($A$7:A106,A106))</f>
        <v/>
      </c>
      <c r="R106" s="15" t="str">
        <f aca="false">IF(OR(G106="",H106="",J106=""),"",ABS(G106-H106)*J106*IF(K106="",1,K106))</f>
        <v/>
      </c>
      <c r="S106" s="15" t="str">
        <f aca="false">IF(OR(G106="",I106="",J106=""),"",(I106-G106)*J106*IF(K106="",1,K106)*IF(E106="Short",-1,1)-N(L106))</f>
        <v/>
      </c>
      <c r="T106" s="16" t="str">
        <f aca="false">IF(OR(S106="",N(R106)=0),"",S106/R106)</f>
        <v/>
      </c>
      <c r="U106" s="15" t="str">
        <f aca="false">IF(S106="","",SUMIFS($S$7:S106,$A$7:A106,A106))</f>
        <v/>
      </c>
      <c r="V106" s="14" t="str">
        <f aca="false">IF(S106="","",IF(AND($C$4&gt;0,U106-S106&lt;=-$C$4),"After loss limit",IF(AND($C$4&gt;0,U106&lt;=-$C$4),"Hit loss limit",IF(AND($C$5&gt;0,Q106&gt;$C$5),"Over trade cap","OK"))))</f>
        <v/>
      </c>
    </row>
    <row r="107" customFormat="false" ht="15" hidden="false" customHeight="false" outlineLevel="0" collapsed="false">
      <c r="A107" s="9"/>
      <c r="B107" s="10"/>
      <c r="C107" s="10"/>
      <c r="D107" s="11"/>
      <c r="E107" s="11"/>
      <c r="F107" s="11"/>
      <c r="G107" s="12"/>
      <c r="H107" s="12"/>
      <c r="I107" s="12"/>
      <c r="J107" s="11"/>
      <c r="K107" s="11"/>
      <c r="L107" s="13"/>
      <c r="M107" s="11"/>
      <c r="N107" s="11"/>
      <c r="O107" s="14" t="str">
        <f aca="false">IF(OR(A107="",B107=""),"",LOOKUP(MOD(B107,1),Lists!$A$5:$A$9,Lists!$B$5:$B$9))</f>
        <v/>
      </c>
      <c r="P107" s="14" t="str">
        <f aca="false">IF(OR(B107="",C107=""),"",ROUND(MOD(C107-B107,1)*1440,0))</f>
        <v/>
      </c>
      <c r="Q107" s="14" t="str">
        <f aca="false">IF(A107="","",COUNTIF($A$7:A107,A107))</f>
        <v/>
      </c>
      <c r="R107" s="15" t="str">
        <f aca="false">IF(OR(G107="",H107="",J107=""),"",ABS(G107-H107)*J107*IF(K107="",1,K107))</f>
        <v/>
      </c>
      <c r="S107" s="15" t="str">
        <f aca="false">IF(OR(G107="",I107="",J107=""),"",(I107-G107)*J107*IF(K107="",1,K107)*IF(E107="Short",-1,1)-N(L107))</f>
        <v/>
      </c>
      <c r="T107" s="16" t="str">
        <f aca="false">IF(OR(S107="",N(R107)=0),"",S107/R107)</f>
        <v/>
      </c>
      <c r="U107" s="15" t="str">
        <f aca="false">IF(S107="","",SUMIFS($S$7:S107,$A$7:A107,A107))</f>
        <v/>
      </c>
      <c r="V107" s="14" t="str">
        <f aca="false">IF(S107="","",IF(AND($C$4&gt;0,U107-S107&lt;=-$C$4),"After loss limit",IF(AND($C$4&gt;0,U107&lt;=-$C$4),"Hit loss limit",IF(AND($C$5&gt;0,Q107&gt;$C$5),"Over trade cap","OK"))))</f>
        <v/>
      </c>
    </row>
    <row r="108" customFormat="false" ht="15" hidden="false" customHeight="false" outlineLevel="0" collapsed="false">
      <c r="A108" s="9"/>
      <c r="B108" s="10"/>
      <c r="C108" s="10"/>
      <c r="D108" s="11"/>
      <c r="E108" s="11"/>
      <c r="F108" s="11"/>
      <c r="G108" s="12"/>
      <c r="H108" s="12"/>
      <c r="I108" s="12"/>
      <c r="J108" s="11"/>
      <c r="K108" s="11"/>
      <c r="L108" s="13"/>
      <c r="M108" s="11"/>
      <c r="N108" s="11"/>
      <c r="O108" s="14" t="str">
        <f aca="false">IF(OR(A108="",B108=""),"",LOOKUP(MOD(B108,1),Lists!$A$5:$A$9,Lists!$B$5:$B$9))</f>
        <v/>
      </c>
      <c r="P108" s="14" t="str">
        <f aca="false">IF(OR(B108="",C108=""),"",ROUND(MOD(C108-B108,1)*1440,0))</f>
        <v/>
      </c>
      <c r="Q108" s="14" t="str">
        <f aca="false">IF(A108="","",COUNTIF($A$7:A108,A108))</f>
        <v/>
      </c>
      <c r="R108" s="15" t="str">
        <f aca="false">IF(OR(G108="",H108="",J108=""),"",ABS(G108-H108)*J108*IF(K108="",1,K108))</f>
        <v/>
      </c>
      <c r="S108" s="15" t="str">
        <f aca="false">IF(OR(G108="",I108="",J108=""),"",(I108-G108)*J108*IF(K108="",1,K108)*IF(E108="Short",-1,1)-N(L108))</f>
        <v/>
      </c>
      <c r="T108" s="16" t="str">
        <f aca="false">IF(OR(S108="",N(R108)=0),"",S108/R108)</f>
        <v/>
      </c>
      <c r="U108" s="15" t="str">
        <f aca="false">IF(S108="","",SUMIFS($S$7:S108,$A$7:A108,A108))</f>
        <v/>
      </c>
      <c r="V108" s="14" t="str">
        <f aca="false">IF(S108="","",IF(AND($C$4&gt;0,U108-S108&lt;=-$C$4),"After loss limit",IF(AND($C$4&gt;0,U108&lt;=-$C$4),"Hit loss limit",IF(AND($C$5&gt;0,Q108&gt;$C$5),"Over trade cap","OK"))))</f>
        <v/>
      </c>
    </row>
    <row r="109" customFormat="false" ht="15" hidden="false" customHeight="false" outlineLevel="0" collapsed="false">
      <c r="A109" s="9"/>
      <c r="B109" s="10"/>
      <c r="C109" s="10"/>
      <c r="D109" s="11"/>
      <c r="E109" s="11"/>
      <c r="F109" s="11"/>
      <c r="G109" s="12"/>
      <c r="H109" s="12"/>
      <c r="I109" s="12"/>
      <c r="J109" s="11"/>
      <c r="K109" s="11"/>
      <c r="L109" s="13"/>
      <c r="M109" s="11"/>
      <c r="N109" s="11"/>
      <c r="O109" s="14" t="str">
        <f aca="false">IF(OR(A109="",B109=""),"",LOOKUP(MOD(B109,1),Lists!$A$5:$A$9,Lists!$B$5:$B$9))</f>
        <v/>
      </c>
      <c r="P109" s="14" t="str">
        <f aca="false">IF(OR(B109="",C109=""),"",ROUND(MOD(C109-B109,1)*1440,0))</f>
        <v/>
      </c>
      <c r="Q109" s="14" t="str">
        <f aca="false">IF(A109="","",COUNTIF($A$7:A109,A109))</f>
        <v/>
      </c>
      <c r="R109" s="15" t="str">
        <f aca="false">IF(OR(G109="",H109="",J109=""),"",ABS(G109-H109)*J109*IF(K109="",1,K109))</f>
        <v/>
      </c>
      <c r="S109" s="15" t="str">
        <f aca="false">IF(OR(G109="",I109="",J109=""),"",(I109-G109)*J109*IF(K109="",1,K109)*IF(E109="Short",-1,1)-N(L109))</f>
        <v/>
      </c>
      <c r="T109" s="16" t="str">
        <f aca="false">IF(OR(S109="",N(R109)=0),"",S109/R109)</f>
        <v/>
      </c>
      <c r="U109" s="15" t="str">
        <f aca="false">IF(S109="","",SUMIFS($S$7:S109,$A$7:A109,A109))</f>
        <v/>
      </c>
      <c r="V109" s="14" t="str">
        <f aca="false">IF(S109="","",IF(AND($C$4&gt;0,U109-S109&lt;=-$C$4),"After loss limit",IF(AND($C$4&gt;0,U109&lt;=-$C$4),"Hit loss limit",IF(AND($C$5&gt;0,Q109&gt;$C$5),"Over trade cap","OK"))))</f>
        <v/>
      </c>
    </row>
    <row r="110" customFormat="false" ht="15" hidden="false" customHeight="false" outlineLevel="0" collapsed="false">
      <c r="A110" s="9"/>
      <c r="B110" s="10"/>
      <c r="C110" s="10"/>
      <c r="D110" s="11"/>
      <c r="E110" s="11"/>
      <c r="F110" s="11"/>
      <c r="G110" s="12"/>
      <c r="H110" s="12"/>
      <c r="I110" s="12"/>
      <c r="J110" s="11"/>
      <c r="K110" s="11"/>
      <c r="L110" s="13"/>
      <c r="M110" s="11"/>
      <c r="N110" s="11"/>
      <c r="O110" s="14" t="str">
        <f aca="false">IF(OR(A110="",B110=""),"",LOOKUP(MOD(B110,1),Lists!$A$5:$A$9,Lists!$B$5:$B$9))</f>
        <v/>
      </c>
      <c r="P110" s="14" t="str">
        <f aca="false">IF(OR(B110="",C110=""),"",ROUND(MOD(C110-B110,1)*1440,0))</f>
        <v/>
      </c>
      <c r="Q110" s="14" t="str">
        <f aca="false">IF(A110="","",COUNTIF($A$7:A110,A110))</f>
        <v/>
      </c>
      <c r="R110" s="15" t="str">
        <f aca="false">IF(OR(G110="",H110="",J110=""),"",ABS(G110-H110)*J110*IF(K110="",1,K110))</f>
        <v/>
      </c>
      <c r="S110" s="15" t="str">
        <f aca="false">IF(OR(G110="",I110="",J110=""),"",(I110-G110)*J110*IF(K110="",1,K110)*IF(E110="Short",-1,1)-N(L110))</f>
        <v/>
      </c>
      <c r="T110" s="16" t="str">
        <f aca="false">IF(OR(S110="",N(R110)=0),"",S110/R110)</f>
        <v/>
      </c>
      <c r="U110" s="15" t="str">
        <f aca="false">IF(S110="","",SUMIFS($S$7:S110,$A$7:A110,A110))</f>
        <v/>
      </c>
      <c r="V110" s="14" t="str">
        <f aca="false">IF(S110="","",IF(AND($C$4&gt;0,U110-S110&lt;=-$C$4),"After loss limit",IF(AND($C$4&gt;0,U110&lt;=-$C$4),"Hit loss limit",IF(AND($C$5&gt;0,Q110&gt;$C$5),"Over trade cap","OK"))))</f>
        <v/>
      </c>
    </row>
    <row r="111" customFormat="false" ht="15" hidden="false" customHeight="false" outlineLevel="0" collapsed="false">
      <c r="A111" s="9"/>
      <c r="B111" s="10"/>
      <c r="C111" s="10"/>
      <c r="D111" s="11"/>
      <c r="E111" s="11"/>
      <c r="F111" s="11"/>
      <c r="G111" s="12"/>
      <c r="H111" s="12"/>
      <c r="I111" s="12"/>
      <c r="J111" s="11"/>
      <c r="K111" s="11"/>
      <c r="L111" s="13"/>
      <c r="M111" s="11"/>
      <c r="N111" s="11"/>
      <c r="O111" s="14" t="str">
        <f aca="false">IF(OR(A111="",B111=""),"",LOOKUP(MOD(B111,1),Lists!$A$5:$A$9,Lists!$B$5:$B$9))</f>
        <v/>
      </c>
      <c r="P111" s="14" t="str">
        <f aca="false">IF(OR(B111="",C111=""),"",ROUND(MOD(C111-B111,1)*1440,0))</f>
        <v/>
      </c>
      <c r="Q111" s="14" t="str">
        <f aca="false">IF(A111="","",COUNTIF($A$7:A111,A111))</f>
        <v/>
      </c>
      <c r="R111" s="15" t="str">
        <f aca="false">IF(OR(G111="",H111="",J111=""),"",ABS(G111-H111)*J111*IF(K111="",1,K111))</f>
        <v/>
      </c>
      <c r="S111" s="15" t="str">
        <f aca="false">IF(OR(G111="",I111="",J111=""),"",(I111-G111)*J111*IF(K111="",1,K111)*IF(E111="Short",-1,1)-N(L111))</f>
        <v/>
      </c>
      <c r="T111" s="16" t="str">
        <f aca="false">IF(OR(S111="",N(R111)=0),"",S111/R111)</f>
        <v/>
      </c>
      <c r="U111" s="15" t="str">
        <f aca="false">IF(S111="","",SUMIFS($S$7:S111,$A$7:A111,A111))</f>
        <v/>
      </c>
      <c r="V111" s="14" t="str">
        <f aca="false">IF(S111="","",IF(AND($C$4&gt;0,U111-S111&lt;=-$C$4),"After loss limit",IF(AND($C$4&gt;0,U111&lt;=-$C$4),"Hit loss limit",IF(AND($C$5&gt;0,Q111&gt;$C$5),"Over trade cap","OK"))))</f>
        <v/>
      </c>
    </row>
    <row r="112" customFormat="false" ht="15" hidden="false" customHeight="false" outlineLevel="0" collapsed="false">
      <c r="A112" s="9"/>
      <c r="B112" s="10"/>
      <c r="C112" s="10"/>
      <c r="D112" s="11"/>
      <c r="E112" s="11"/>
      <c r="F112" s="11"/>
      <c r="G112" s="12"/>
      <c r="H112" s="12"/>
      <c r="I112" s="12"/>
      <c r="J112" s="11"/>
      <c r="K112" s="11"/>
      <c r="L112" s="13"/>
      <c r="M112" s="11"/>
      <c r="N112" s="11"/>
      <c r="O112" s="14" t="str">
        <f aca="false">IF(OR(A112="",B112=""),"",LOOKUP(MOD(B112,1),Lists!$A$5:$A$9,Lists!$B$5:$B$9))</f>
        <v/>
      </c>
      <c r="P112" s="14" t="str">
        <f aca="false">IF(OR(B112="",C112=""),"",ROUND(MOD(C112-B112,1)*1440,0))</f>
        <v/>
      </c>
      <c r="Q112" s="14" t="str">
        <f aca="false">IF(A112="","",COUNTIF($A$7:A112,A112))</f>
        <v/>
      </c>
      <c r="R112" s="15" t="str">
        <f aca="false">IF(OR(G112="",H112="",J112=""),"",ABS(G112-H112)*J112*IF(K112="",1,K112))</f>
        <v/>
      </c>
      <c r="S112" s="15" t="str">
        <f aca="false">IF(OR(G112="",I112="",J112=""),"",(I112-G112)*J112*IF(K112="",1,K112)*IF(E112="Short",-1,1)-N(L112))</f>
        <v/>
      </c>
      <c r="T112" s="16" t="str">
        <f aca="false">IF(OR(S112="",N(R112)=0),"",S112/R112)</f>
        <v/>
      </c>
      <c r="U112" s="15" t="str">
        <f aca="false">IF(S112="","",SUMIFS($S$7:S112,$A$7:A112,A112))</f>
        <v/>
      </c>
      <c r="V112" s="14" t="str">
        <f aca="false">IF(S112="","",IF(AND($C$4&gt;0,U112-S112&lt;=-$C$4),"After loss limit",IF(AND($C$4&gt;0,U112&lt;=-$C$4),"Hit loss limit",IF(AND($C$5&gt;0,Q112&gt;$C$5),"Over trade cap","OK"))))</f>
        <v/>
      </c>
    </row>
    <row r="113" customFormat="false" ht="15" hidden="false" customHeight="false" outlineLevel="0" collapsed="false">
      <c r="A113" s="9"/>
      <c r="B113" s="10"/>
      <c r="C113" s="10"/>
      <c r="D113" s="11"/>
      <c r="E113" s="11"/>
      <c r="F113" s="11"/>
      <c r="G113" s="12"/>
      <c r="H113" s="12"/>
      <c r="I113" s="12"/>
      <c r="J113" s="11"/>
      <c r="K113" s="11"/>
      <c r="L113" s="13"/>
      <c r="M113" s="11"/>
      <c r="N113" s="11"/>
      <c r="O113" s="14" t="str">
        <f aca="false">IF(OR(A113="",B113=""),"",LOOKUP(MOD(B113,1),Lists!$A$5:$A$9,Lists!$B$5:$B$9))</f>
        <v/>
      </c>
      <c r="P113" s="14" t="str">
        <f aca="false">IF(OR(B113="",C113=""),"",ROUND(MOD(C113-B113,1)*1440,0))</f>
        <v/>
      </c>
      <c r="Q113" s="14" t="str">
        <f aca="false">IF(A113="","",COUNTIF($A$7:A113,A113))</f>
        <v/>
      </c>
      <c r="R113" s="15" t="str">
        <f aca="false">IF(OR(G113="",H113="",J113=""),"",ABS(G113-H113)*J113*IF(K113="",1,K113))</f>
        <v/>
      </c>
      <c r="S113" s="15" t="str">
        <f aca="false">IF(OR(G113="",I113="",J113=""),"",(I113-G113)*J113*IF(K113="",1,K113)*IF(E113="Short",-1,1)-N(L113))</f>
        <v/>
      </c>
      <c r="T113" s="16" t="str">
        <f aca="false">IF(OR(S113="",N(R113)=0),"",S113/R113)</f>
        <v/>
      </c>
      <c r="U113" s="15" t="str">
        <f aca="false">IF(S113="","",SUMIFS($S$7:S113,$A$7:A113,A113))</f>
        <v/>
      </c>
      <c r="V113" s="14" t="str">
        <f aca="false">IF(S113="","",IF(AND($C$4&gt;0,U113-S113&lt;=-$C$4),"After loss limit",IF(AND($C$4&gt;0,U113&lt;=-$C$4),"Hit loss limit",IF(AND($C$5&gt;0,Q113&gt;$C$5),"Over trade cap","OK"))))</f>
        <v/>
      </c>
    </row>
    <row r="114" customFormat="false" ht="15" hidden="false" customHeight="false" outlineLevel="0" collapsed="false">
      <c r="A114" s="9"/>
      <c r="B114" s="10"/>
      <c r="C114" s="10"/>
      <c r="D114" s="11"/>
      <c r="E114" s="11"/>
      <c r="F114" s="11"/>
      <c r="G114" s="12"/>
      <c r="H114" s="12"/>
      <c r="I114" s="12"/>
      <c r="J114" s="11"/>
      <c r="K114" s="11"/>
      <c r="L114" s="13"/>
      <c r="M114" s="11"/>
      <c r="N114" s="11"/>
      <c r="O114" s="14" t="str">
        <f aca="false">IF(OR(A114="",B114=""),"",LOOKUP(MOD(B114,1),Lists!$A$5:$A$9,Lists!$B$5:$B$9))</f>
        <v/>
      </c>
      <c r="P114" s="14" t="str">
        <f aca="false">IF(OR(B114="",C114=""),"",ROUND(MOD(C114-B114,1)*1440,0))</f>
        <v/>
      </c>
      <c r="Q114" s="14" t="str">
        <f aca="false">IF(A114="","",COUNTIF($A$7:A114,A114))</f>
        <v/>
      </c>
      <c r="R114" s="15" t="str">
        <f aca="false">IF(OR(G114="",H114="",J114=""),"",ABS(G114-H114)*J114*IF(K114="",1,K114))</f>
        <v/>
      </c>
      <c r="S114" s="15" t="str">
        <f aca="false">IF(OR(G114="",I114="",J114=""),"",(I114-G114)*J114*IF(K114="",1,K114)*IF(E114="Short",-1,1)-N(L114))</f>
        <v/>
      </c>
      <c r="T114" s="16" t="str">
        <f aca="false">IF(OR(S114="",N(R114)=0),"",S114/R114)</f>
        <v/>
      </c>
      <c r="U114" s="15" t="str">
        <f aca="false">IF(S114="","",SUMIFS($S$7:S114,$A$7:A114,A114))</f>
        <v/>
      </c>
      <c r="V114" s="14" t="str">
        <f aca="false">IF(S114="","",IF(AND($C$4&gt;0,U114-S114&lt;=-$C$4),"After loss limit",IF(AND($C$4&gt;0,U114&lt;=-$C$4),"Hit loss limit",IF(AND($C$5&gt;0,Q114&gt;$C$5),"Over trade cap","OK"))))</f>
        <v/>
      </c>
    </row>
    <row r="115" customFormat="false" ht="15" hidden="false" customHeight="false" outlineLevel="0" collapsed="false">
      <c r="A115" s="9"/>
      <c r="B115" s="10"/>
      <c r="C115" s="10"/>
      <c r="D115" s="11"/>
      <c r="E115" s="11"/>
      <c r="F115" s="11"/>
      <c r="G115" s="12"/>
      <c r="H115" s="12"/>
      <c r="I115" s="12"/>
      <c r="J115" s="11"/>
      <c r="K115" s="11"/>
      <c r="L115" s="13"/>
      <c r="M115" s="11"/>
      <c r="N115" s="11"/>
      <c r="O115" s="14" t="str">
        <f aca="false">IF(OR(A115="",B115=""),"",LOOKUP(MOD(B115,1),Lists!$A$5:$A$9,Lists!$B$5:$B$9))</f>
        <v/>
      </c>
      <c r="P115" s="14" t="str">
        <f aca="false">IF(OR(B115="",C115=""),"",ROUND(MOD(C115-B115,1)*1440,0))</f>
        <v/>
      </c>
      <c r="Q115" s="14" t="str">
        <f aca="false">IF(A115="","",COUNTIF($A$7:A115,A115))</f>
        <v/>
      </c>
      <c r="R115" s="15" t="str">
        <f aca="false">IF(OR(G115="",H115="",J115=""),"",ABS(G115-H115)*J115*IF(K115="",1,K115))</f>
        <v/>
      </c>
      <c r="S115" s="15" t="str">
        <f aca="false">IF(OR(G115="",I115="",J115=""),"",(I115-G115)*J115*IF(K115="",1,K115)*IF(E115="Short",-1,1)-N(L115))</f>
        <v/>
      </c>
      <c r="T115" s="16" t="str">
        <f aca="false">IF(OR(S115="",N(R115)=0),"",S115/R115)</f>
        <v/>
      </c>
      <c r="U115" s="15" t="str">
        <f aca="false">IF(S115="","",SUMIFS($S$7:S115,$A$7:A115,A115))</f>
        <v/>
      </c>
      <c r="V115" s="14" t="str">
        <f aca="false">IF(S115="","",IF(AND($C$4&gt;0,U115-S115&lt;=-$C$4),"After loss limit",IF(AND($C$4&gt;0,U115&lt;=-$C$4),"Hit loss limit",IF(AND($C$5&gt;0,Q115&gt;$C$5),"Over trade cap","OK"))))</f>
        <v/>
      </c>
    </row>
    <row r="116" customFormat="false" ht="15" hidden="false" customHeight="false" outlineLevel="0" collapsed="false">
      <c r="A116" s="9"/>
      <c r="B116" s="10"/>
      <c r="C116" s="10"/>
      <c r="D116" s="11"/>
      <c r="E116" s="11"/>
      <c r="F116" s="11"/>
      <c r="G116" s="12"/>
      <c r="H116" s="12"/>
      <c r="I116" s="12"/>
      <c r="J116" s="11"/>
      <c r="K116" s="11"/>
      <c r="L116" s="13"/>
      <c r="M116" s="11"/>
      <c r="N116" s="11"/>
      <c r="O116" s="14" t="str">
        <f aca="false">IF(OR(A116="",B116=""),"",LOOKUP(MOD(B116,1),Lists!$A$5:$A$9,Lists!$B$5:$B$9))</f>
        <v/>
      </c>
      <c r="P116" s="14" t="str">
        <f aca="false">IF(OR(B116="",C116=""),"",ROUND(MOD(C116-B116,1)*1440,0))</f>
        <v/>
      </c>
      <c r="Q116" s="14" t="str">
        <f aca="false">IF(A116="","",COUNTIF($A$7:A116,A116))</f>
        <v/>
      </c>
      <c r="R116" s="15" t="str">
        <f aca="false">IF(OR(G116="",H116="",J116=""),"",ABS(G116-H116)*J116*IF(K116="",1,K116))</f>
        <v/>
      </c>
      <c r="S116" s="15" t="str">
        <f aca="false">IF(OR(G116="",I116="",J116=""),"",(I116-G116)*J116*IF(K116="",1,K116)*IF(E116="Short",-1,1)-N(L116))</f>
        <v/>
      </c>
      <c r="T116" s="16" t="str">
        <f aca="false">IF(OR(S116="",N(R116)=0),"",S116/R116)</f>
        <v/>
      </c>
      <c r="U116" s="15" t="str">
        <f aca="false">IF(S116="","",SUMIFS($S$7:S116,$A$7:A116,A116))</f>
        <v/>
      </c>
      <c r="V116" s="14" t="str">
        <f aca="false">IF(S116="","",IF(AND($C$4&gt;0,U116-S116&lt;=-$C$4),"After loss limit",IF(AND($C$4&gt;0,U116&lt;=-$C$4),"Hit loss limit",IF(AND($C$5&gt;0,Q116&gt;$C$5),"Over trade cap","OK"))))</f>
        <v/>
      </c>
    </row>
    <row r="117" customFormat="false" ht="15" hidden="false" customHeight="false" outlineLevel="0" collapsed="false">
      <c r="A117" s="9"/>
      <c r="B117" s="10"/>
      <c r="C117" s="10"/>
      <c r="D117" s="11"/>
      <c r="E117" s="11"/>
      <c r="F117" s="11"/>
      <c r="G117" s="12"/>
      <c r="H117" s="12"/>
      <c r="I117" s="12"/>
      <c r="J117" s="11"/>
      <c r="K117" s="11"/>
      <c r="L117" s="13"/>
      <c r="M117" s="11"/>
      <c r="N117" s="11"/>
      <c r="O117" s="14" t="str">
        <f aca="false">IF(OR(A117="",B117=""),"",LOOKUP(MOD(B117,1),Lists!$A$5:$A$9,Lists!$B$5:$B$9))</f>
        <v/>
      </c>
      <c r="P117" s="14" t="str">
        <f aca="false">IF(OR(B117="",C117=""),"",ROUND(MOD(C117-B117,1)*1440,0))</f>
        <v/>
      </c>
      <c r="Q117" s="14" t="str">
        <f aca="false">IF(A117="","",COUNTIF($A$7:A117,A117))</f>
        <v/>
      </c>
      <c r="R117" s="15" t="str">
        <f aca="false">IF(OR(G117="",H117="",J117=""),"",ABS(G117-H117)*J117*IF(K117="",1,K117))</f>
        <v/>
      </c>
      <c r="S117" s="15" t="str">
        <f aca="false">IF(OR(G117="",I117="",J117=""),"",(I117-G117)*J117*IF(K117="",1,K117)*IF(E117="Short",-1,1)-N(L117))</f>
        <v/>
      </c>
      <c r="T117" s="16" t="str">
        <f aca="false">IF(OR(S117="",N(R117)=0),"",S117/R117)</f>
        <v/>
      </c>
      <c r="U117" s="15" t="str">
        <f aca="false">IF(S117="","",SUMIFS($S$7:S117,$A$7:A117,A117))</f>
        <v/>
      </c>
      <c r="V117" s="14" t="str">
        <f aca="false">IF(S117="","",IF(AND($C$4&gt;0,U117-S117&lt;=-$C$4),"After loss limit",IF(AND($C$4&gt;0,U117&lt;=-$C$4),"Hit loss limit",IF(AND($C$5&gt;0,Q117&gt;$C$5),"Over trade cap","OK"))))</f>
        <v/>
      </c>
    </row>
    <row r="118" customFormat="false" ht="15" hidden="false" customHeight="false" outlineLevel="0" collapsed="false">
      <c r="A118" s="9"/>
      <c r="B118" s="10"/>
      <c r="C118" s="10"/>
      <c r="D118" s="11"/>
      <c r="E118" s="11"/>
      <c r="F118" s="11"/>
      <c r="G118" s="12"/>
      <c r="H118" s="12"/>
      <c r="I118" s="12"/>
      <c r="J118" s="11"/>
      <c r="K118" s="11"/>
      <c r="L118" s="13"/>
      <c r="M118" s="11"/>
      <c r="N118" s="11"/>
      <c r="O118" s="14" t="str">
        <f aca="false">IF(OR(A118="",B118=""),"",LOOKUP(MOD(B118,1),Lists!$A$5:$A$9,Lists!$B$5:$B$9))</f>
        <v/>
      </c>
      <c r="P118" s="14" t="str">
        <f aca="false">IF(OR(B118="",C118=""),"",ROUND(MOD(C118-B118,1)*1440,0))</f>
        <v/>
      </c>
      <c r="Q118" s="14" t="str">
        <f aca="false">IF(A118="","",COUNTIF($A$7:A118,A118))</f>
        <v/>
      </c>
      <c r="R118" s="15" t="str">
        <f aca="false">IF(OR(G118="",H118="",J118=""),"",ABS(G118-H118)*J118*IF(K118="",1,K118))</f>
        <v/>
      </c>
      <c r="S118" s="15" t="str">
        <f aca="false">IF(OR(G118="",I118="",J118=""),"",(I118-G118)*J118*IF(K118="",1,K118)*IF(E118="Short",-1,1)-N(L118))</f>
        <v/>
      </c>
      <c r="T118" s="16" t="str">
        <f aca="false">IF(OR(S118="",N(R118)=0),"",S118/R118)</f>
        <v/>
      </c>
      <c r="U118" s="15" t="str">
        <f aca="false">IF(S118="","",SUMIFS($S$7:S118,$A$7:A118,A118))</f>
        <v/>
      </c>
      <c r="V118" s="14" t="str">
        <f aca="false">IF(S118="","",IF(AND($C$4&gt;0,U118-S118&lt;=-$C$4),"After loss limit",IF(AND($C$4&gt;0,U118&lt;=-$C$4),"Hit loss limit",IF(AND($C$5&gt;0,Q118&gt;$C$5),"Over trade cap","OK"))))</f>
        <v/>
      </c>
    </row>
    <row r="119" customFormat="false" ht="15" hidden="false" customHeight="false" outlineLevel="0" collapsed="false">
      <c r="A119" s="9"/>
      <c r="B119" s="10"/>
      <c r="C119" s="10"/>
      <c r="D119" s="11"/>
      <c r="E119" s="11"/>
      <c r="F119" s="11"/>
      <c r="G119" s="12"/>
      <c r="H119" s="12"/>
      <c r="I119" s="12"/>
      <c r="J119" s="11"/>
      <c r="K119" s="11"/>
      <c r="L119" s="13"/>
      <c r="M119" s="11"/>
      <c r="N119" s="11"/>
      <c r="O119" s="14" t="str">
        <f aca="false">IF(OR(A119="",B119=""),"",LOOKUP(MOD(B119,1),Lists!$A$5:$A$9,Lists!$B$5:$B$9))</f>
        <v/>
      </c>
      <c r="P119" s="14" t="str">
        <f aca="false">IF(OR(B119="",C119=""),"",ROUND(MOD(C119-B119,1)*1440,0))</f>
        <v/>
      </c>
      <c r="Q119" s="14" t="str">
        <f aca="false">IF(A119="","",COUNTIF($A$7:A119,A119))</f>
        <v/>
      </c>
      <c r="R119" s="15" t="str">
        <f aca="false">IF(OR(G119="",H119="",J119=""),"",ABS(G119-H119)*J119*IF(K119="",1,K119))</f>
        <v/>
      </c>
      <c r="S119" s="15" t="str">
        <f aca="false">IF(OR(G119="",I119="",J119=""),"",(I119-G119)*J119*IF(K119="",1,K119)*IF(E119="Short",-1,1)-N(L119))</f>
        <v/>
      </c>
      <c r="T119" s="16" t="str">
        <f aca="false">IF(OR(S119="",N(R119)=0),"",S119/R119)</f>
        <v/>
      </c>
      <c r="U119" s="15" t="str">
        <f aca="false">IF(S119="","",SUMIFS($S$7:S119,$A$7:A119,A119))</f>
        <v/>
      </c>
      <c r="V119" s="14" t="str">
        <f aca="false">IF(S119="","",IF(AND($C$4&gt;0,U119-S119&lt;=-$C$4),"After loss limit",IF(AND($C$4&gt;0,U119&lt;=-$C$4),"Hit loss limit",IF(AND($C$5&gt;0,Q119&gt;$C$5),"Over trade cap","OK"))))</f>
        <v/>
      </c>
    </row>
    <row r="120" customFormat="false" ht="15" hidden="false" customHeight="false" outlineLevel="0" collapsed="false">
      <c r="A120" s="9"/>
      <c r="B120" s="10"/>
      <c r="C120" s="10"/>
      <c r="D120" s="11"/>
      <c r="E120" s="11"/>
      <c r="F120" s="11"/>
      <c r="G120" s="12"/>
      <c r="H120" s="12"/>
      <c r="I120" s="12"/>
      <c r="J120" s="11"/>
      <c r="K120" s="11"/>
      <c r="L120" s="13"/>
      <c r="M120" s="11"/>
      <c r="N120" s="11"/>
      <c r="O120" s="14" t="str">
        <f aca="false">IF(OR(A120="",B120=""),"",LOOKUP(MOD(B120,1),Lists!$A$5:$A$9,Lists!$B$5:$B$9))</f>
        <v/>
      </c>
      <c r="P120" s="14" t="str">
        <f aca="false">IF(OR(B120="",C120=""),"",ROUND(MOD(C120-B120,1)*1440,0))</f>
        <v/>
      </c>
      <c r="Q120" s="14" t="str">
        <f aca="false">IF(A120="","",COUNTIF($A$7:A120,A120))</f>
        <v/>
      </c>
      <c r="R120" s="15" t="str">
        <f aca="false">IF(OR(G120="",H120="",J120=""),"",ABS(G120-H120)*J120*IF(K120="",1,K120))</f>
        <v/>
      </c>
      <c r="S120" s="15" t="str">
        <f aca="false">IF(OR(G120="",I120="",J120=""),"",(I120-G120)*J120*IF(K120="",1,K120)*IF(E120="Short",-1,1)-N(L120))</f>
        <v/>
      </c>
      <c r="T120" s="16" t="str">
        <f aca="false">IF(OR(S120="",N(R120)=0),"",S120/R120)</f>
        <v/>
      </c>
      <c r="U120" s="15" t="str">
        <f aca="false">IF(S120="","",SUMIFS($S$7:S120,$A$7:A120,A120))</f>
        <v/>
      </c>
      <c r="V120" s="14" t="str">
        <f aca="false">IF(S120="","",IF(AND($C$4&gt;0,U120-S120&lt;=-$C$4),"After loss limit",IF(AND($C$4&gt;0,U120&lt;=-$C$4),"Hit loss limit",IF(AND($C$5&gt;0,Q120&gt;$C$5),"Over trade cap","OK"))))</f>
        <v/>
      </c>
    </row>
    <row r="121" customFormat="false" ht="15" hidden="false" customHeight="false" outlineLevel="0" collapsed="false">
      <c r="A121" s="9"/>
      <c r="B121" s="10"/>
      <c r="C121" s="10"/>
      <c r="D121" s="11"/>
      <c r="E121" s="11"/>
      <c r="F121" s="11"/>
      <c r="G121" s="12"/>
      <c r="H121" s="12"/>
      <c r="I121" s="12"/>
      <c r="J121" s="11"/>
      <c r="K121" s="11"/>
      <c r="L121" s="13"/>
      <c r="M121" s="11"/>
      <c r="N121" s="11"/>
      <c r="O121" s="14" t="str">
        <f aca="false">IF(OR(A121="",B121=""),"",LOOKUP(MOD(B121,1),Lists!$A$5:$A$9,Lists!$B$5:$B$9))</f>
        <v/>
      </c>
      <c r="P121" s="14" t="str">
        <f aca="false">IF(OR(B121="",C121=""),"",ROUND(MOD(C121-B121,1)*1440,0))</f>
        <v/>
      </c>
      <c r="Q121" s="14" t="str">
        <f aca="false">IF(A121="","",COUNTIF($A$7:A121,A121))</f>
        <v/>
      </c>
      <c r="R121" s="15" t="str">
        <f aca="false">IF(OR(G121="",H121="",J121=""),"",ABS(G121-H121)*J121*IF(K121="",1,K121))</f>
        <v/>
      </c>
      <c r="S121" s="15" t="str">
        <f aca="false">IF(OR(G121="",I121="",J121=""),"",(I121-G121)*J121*IF(K121="",1,K121)*IF(E121="Short",-1,1)-N(L121))</f>
        <v/>
      </c>
      <c r="T121" s="16" t="str">
        <f aca="false">IF(OR(S121="",N(R121)=0),"",S121/R121)</f>
        <v/>
      </c>
      <c r="U121" s="15" t="str">
        <f aca="false">IF(S121="","",SUMIFS($S$7:S121,$A$7:A121,A121))</f>
        <v/>
      </c>
      <c r="V121" s="14" t="str">
        <f aca="false">IF(S121="","",IF(AND($C$4&gt;0,U121-S121&lt;=-$C$4),"After loss limit",IF(AND($C$4&gt;0,U121&lt;=-$C$4),"Hit loss limit",IF(AND($C$5&gt;0,Q121&gt;$C$5),"Over trade cap","OK"))))</f>
        <v/>
      </c>
    </row>
    <row r="122" customFormat="false" ht="15" hidden="false" customHeight="false" outlineLevel="0" collapsed="false">
      <c r="A122" s="9"/>
      <c r="B122" s="10"/>
      <c r="C122" s="10"/>
      <c r="D122" s="11"/>
      <c r="E122" s="11"/>
      <c r="F122" s="11"/>
      <c r="G122" s="12"/>
      <c r="H122" s="12"/>
      <c r="I122" s="12"/>
      <c r="J122" s="11"/>
      <c r="K122" s="11"/>
      <c r="L122" s="13"/>
      <c r="M122" s="11"/>
      <c r="N122" s="11"/>
      <c r="O122" s="14" t="str">
        <f aca="false">IF(OR(A122="",B122=""),"",LOOKUP(MOD(B122,1),Lists!$A$5:$A$9,Lists!$B$5:$B$9))</f>
        <v/>
      </c>
      <c r="P122" s="14" t="str">
        <f aca="false">IF(OR(B122="",C122=""),"",ROUND(MOD(C122-B122,1)*1440,0))</f>
        <v/>
      </c>
      <c r="Q122" s="14" t="str">
        <f aca="false">IF(A122="","",COUNTIF($A$7:A122,A122))</f>
        <v/>
      </c>
      <c r="R122" s="15" t="str">
        <f aca="false">IF(OR(G122="",H122="",J122=""),"",ABS(G122-H122)*J122*IF(K122="",1,K122))</f>
        <v/>
      </c>
      <c r="S122" s="15" t="str">
        <f aca="false">IF(OR(G122="",I122="",J122=""),"",(I122-G122)*J122*IF(K122="",1,K122)*IF(E122="Short",-1,1)-N(L122))</f>
        <v/>
      </c>
      <c r="T122" s="16" t="str">
        <f aca="false">IF(OR(S122="",N(R122)=0),"",S122/R122)</f>
        <v/>
      </c>
      <c r="U122" s="15" t="str">
        <f aca="false">IF(S122="","",SUMIFS($S$7:S122,$A$7:A122,A122))</f>
        <v/>
      </c>
      <c r="V122" s="14" t="str">
        <f aca="false">IF(S122="","",IF(AND($C$4&gt;0,U122-S122&lt;=-$C$4),"After loss limit",IF(AND($C$4&gt;0,U122&lt;=-$C$4),"Hit loss limit",IF(AND($C$5&gt;0,Q122&gt;$C$5),"Over trade cap","OK"))))</f>
        <v/>
      </c>
    </row>
    <row r="123" customFormat="false" ht="15" hidden="false" customHeight="false" outlineLevel="0" collapsed="false">
      <c r="A123" s="9"/>
      <c r="B123" s="10"/>
      <c r="C123" s="10"/>
      <c r="D123" s="11"/>
      <c r="E123" s="11"/>
      <c r="F123" s="11"/>
      <c r="G123" s="12"/>
      <c r="H123" s="12"/>
      <c r="I123" s="12"/>
      <c r="J123" s="11"/>
      <c r="K123" s="11"/>
      <c r="L123" s="13"/>
      <c r="M123" s="11"/>
      <c r="N123" s="11"/>
      <c r="O123" s="14" t="str">
        <f aca="false">IF(OR(A123="",B123=""),"",LOOKUP(MOD(B123,1),Lists!$A$5:$A$9,Lists!$B$5:$B$9))</f>
        <v/>
      </c>
      <c r="P123" s="14" t="str">
        <f aca="false">IF(OR(B123="",C123=""),"",ROUND(MOD(C123-B123,1)*1440,0))</f>
        <v/>
      </c>
      <c r="Q123" s="14" t="str">
        <f aca="false">IF(A123="","",COUNTIF($A$7:A123,A123))</f>
        <v/>
      </c>
      <c r="R123" s="15" t="str">
        <f aca="false">IF(OR(G123="",H123="",J123=""),"",ABS(G123-H123)*J123*IF(K123="",1,K123))</f>
        <v/>
      </c>
      <c r="S123" s="15" t="str">
        <f aca="false">IF(OR(G123="",I123="",J123=""),"",(I123-G123)*J123*IF(K123="",1,K123)*IF(E123="Short",-1,1)-N(L123))</f>
        <v/>
      </c>
      <c r="T123" s="16" t="str">
        <f aca="false">IF(OR(S123="",N(R123)=0),"",S123/R123)</f>
        <v/>
      </c>
      <c r="U123" s="15" t="str">
        <f aca="false">IF(S123="","",SUMIFS($S$7:S123,$A$7:A123,A123))</f>
        <v/>
      </c>
      <c r="V123" s="14" t="str">
        <f aca="false">IF(S123="","",IF(AND($C$4&gt;0,U123-S123&lt;=-$C$4),"After loss limit",IF(AND($C$4&gt;0,U123&lt;=-$C$4),"Hit loss limit",IF(AND($C$5&gt;0,Q123&gt;$C$5),"Over trade cap","OK"))))</f>
        <v/>
      </c>
    </row>
    <row r="124" customFormat="false" ht="15" hidden="false" customHeight="false" outlineLevel="0" collapsed="false">
      <c r="A124" s="9"/>
      <c r="B124" s="10"/>
      <c r="C124" s="10"/>
      <c r="D124" s="11"/>
      <c r="E124" s="11"/>
      <c r="F124" s="11"/>
      <c r="G124" s="12"/>
      <c r="H124" s="12"/>
      <c r="I124" s="12"/>
      <c r="J124" s="11"/>
      <c r="K124" s="11"/>
      <c r="L124" s="13"/>
      <c r="M124" s="11"/>
      <c r="N124" s="11"/>
      <c r="O124" s="14" t="str">
        <f aca="false">IF(OR(A124="",B124=""),"",LOOKUP(MOD(B124,1),Lists!$A$5:$A$9,Lists!$B$5:$B$9))</f>
        <v/>
      </c>
      <c r="P124" s="14" t="str">
        <f aca="false">IF(OR(B124="",C124=""),"",ROUND(MOD(C124-B124,1)*1440,0))</f>
        <v/>
      </c>
      <c r="Q124" s="14" t="str">
        <f aca="false">IF(A124="","",COUNTIF($A$7:A124,A124))</f>
        <v/>
      </c>
      <c r="R124" s="15" t="str">
        <f aca="false">IF(OR(G124="",H124="",J124=""),"",ABS(G124-H124)*J124*IF(K124="",1,K124))</f>
        <v/>
      </c>
      <c r="S124" s="15" t="str">
        <f aca="false">IF(OR(G124="",I124="",J124=""),"",(I124-G124)*J124*IF(K124="",1,K124)*IF(E124="Short",-1,1)-N(L124))</f>
        <v/>
      </c>
      <c r="T124" s="16" t="str">
        <f aca="false">IF(OR(S124="",N(R124)=0),"",S124/R124)</f>
        <v/>
      </c>
      <c r="U124" s="15" t="str">
        <f aca="false">IF(S124="","",SUMIFS($S$7:S124,$A$7:A124,A124))</f>
        <v/>
      </c>
      <c r="V124" s="14" t="str">
        <f aca="false">IF(S124="","",IF(AND($C$4&gt;0,U124-S124&lt;=-$C$4),"After loss limit",IF(AND($C$4&gt;0,U124&lt;=-$C$4),"Hit loss limit",IF(AND($C$5&gt;0,Q124&gt;$C$5),"Over trade cap","OK"))))</f>
        <v/>
      </c>
    </row>
    <row r="125" customFormat="false" ht="15" hidden="false" customHeight="false" outlineLevel="0" collapsed="false">
      <c r="A125" s="9"/>
      <c r="B125" s="10"/>
      <c r="C125" s="10"/>
      <c r="D125" s="11"/>
      <c r="E125" s="11"/>
      <c r="F125" s="11"/>
      <c r="G125" s="12"/>
      <c r="H125" s="12"/>
      <c r="I125" s="12"/>
      <c r="J125" s="11"/>
      <c r="K125" s="11"/>
      <c r="L125" s="13"/>
      <c r="M125" s="11"/>
      <c r="N125" s="11"/>
      <c r="O125" s="14" t="str">
        <f aca="false">IF(OR(A125="",B125=""),"",LOOKUP(MOD(B125,1),Lists!$A$5:$A$9,Lists!$B$5:$B$9))</f>
        <v/>
      </c>
      <c r="P125" s="14" t="str">
        <f aca="false">IF(OR(B125="",C125=""),"",ROUND(MOD(C125-B125,1)*1440,0))</f>
        <v/>
      </c>
      <c r="Q125" s="14" t="str">
        <f aca="false">IF(A125="","",COUNTIF($A$7:A125,A125))</f>
        <v/>
      </c>
      <c r="R125" s="15" t="str">
        <f aca="false">IF(OR(G125="",H125="",J125=""),"",ABS(G125-H125)*J125*IF(K125="",1,K125))</f>
        <v/>
      </c>
      <c r="S125" s="15" t="str">
        <f aca="false">IF(OR(G125="",I125="",J125=""),"",(I125-G125)*J125*IF(K125="",1,K125)*IF(E125="Short",-1,1)-N(L125))</f>
        <v/>
      </c>
      <c r="T125" s="16" t="str">
        <f aca="false">IF(OR(S125="",N(R125)=0),"",S125/R125)</f>
        <v/>
      </c>
      <c r="U125" s="15" t="str">
        <f aca="false">IF(S125="","",SUMIFS($S$7:S125,$A$7:A125,A125))</f>
        <v/>
      </c>
      <c r="V125" s="14" t="str">
        <f aca="false">IF(S125="","",IF(AND($C$4&gt;0,U125-S125&lt;=-$C$4),"After loss limit",IF(AND($C$4&gt;0,U125&lt;=-$C$4),"Hit loss limit",IF(AND($C$5&gt;0,Q125&gt;$C$5),"Over trade cap","OK"))))</f>
        <v/>
      </c>
    </row>
    <row r="126" customFormat="false" ht="15" hidden="false" customHeight="false" outlineLevel="0" collapsed="false">
      <c r="A126" s="9"/>
      <c r="B126" s="10"/>
      <c r="C126" s="10"/>
      <c r="D126" s="11"/>
      <c r="E126" s="11"/>
      <c r="F126" s="11"/>
      <c r="G126" s="12"/>
      <c r="H126" s="12"/>
      <c r="I126" s="12"/>
      <c r="J126" s="11"/>
      <c r="K126" s="11"/>
      <c r="L126" s="13"/>
      <c r="M126" s="11"/>
      <c r="N126" s="11"/>
      <c r="O126" s="14" t="str">
        <f aca="false">IF(OR(A126="",B126=""),"",LOOKUP(MOD(B126,1),Lists!$A$5:$A$9,Lists!$B$5:$B$9))</f>
        <v/>
      </c>
      <c r="P126" s="14" t="str">
        <f aca="false">IF(OR(B126="",C126=""),"",ROUND(MOD(C126-B126,1)*1440,0))</f>
        <v/>
      </c>
      <c r="Q126" s="14" t="str">
        <f aca="false">IF(A126="","",COUNTIF($A$7:A126,A126))</f>
        <v/>
      </c>
      <c r="R126" s="15" t="str">
        <f aca="false">IF(OR(G126="",H126="",J126=""),"",ABS(G126-H126)*J126*IF(K126="",1,K126))</f>
        <v/>
      </c>
      <c r="S126" s="15" t="str">
        <f aca="false">IF(OR(G126="",I126="",J126=""),"",(I126-G126)*J126*IF(K126="",1,K126)*IF(E126="Short",-1,1)-N(L126))</f>
        <v/>
      </c>
      <c r="T126" s="16" t="str">
        <f aca="false">IF(OR(S126="",N(R126)=0),"",S126/R126)</f>
        <v/>
      </c>
      <c r="U126" s="15" t="str">
        <f aca="false">IF(S126="","",SUMIFS($S$7:S126,$A$7:A126,A126))</f>
        <v/>
      </c>
      <c r="V126" s="14" t="str">
        <f aca="false">IF(S126="","",IF(AND($C$4&gt;0,U126-S126&lt;=-$C$4),"After loss limit",IF(AND($C$4&gt;0,U126&lt;=-$C$4),"Hit loss limit",IF(AND($C$5&gt;0,Q126&gt;$C$5),"Over trade cap","OK"))))</f>
        <v/>
      </c>
    </row>
    <row r="127" customFormat="false" ht="15" hidden="false" customHeight="false" outlineLevel="0" collapsed="false">
      <c r="A127" s="9"/>
      <c r="B127" s="10"/>
      <c r="C127" s="10"/>
      <c r="D127" s="11"/>
      <c r="E127" s="11"/>
      <c r="F127" s="11"/>
      <c r="G127" s="12"/>
      <c r="H127" s="12"/>
      <c r="I127" s="12"/>
      <c r="J127" s="11"/>
      <c r="K127" s="11"/>
      <c r="L127" s="13"/>
      <c r="M127" s="11"/>
      <c r="N127" s="11"/>
      <c r="O127" s="14" t="str">
        <f aca="false">IF(OR(A127="",B127=""),"",LOOKUP(MOD(B127,1),Lists!$A$5:$A$9,Lists!$B$5:$B$9))</f>
        <v/>
      </c>
      <c r="P127" s="14" t="str">
        <f aca="false">IF(OR(B127="",C127=""),"",ROUND(MOD(C127-B127,1)*1440,0))</f>
        <v/>
      </c>
      <c r="Q127" s="14" t="str">
        <f aca="false">IF(A127="","",COUNTIF($A$7:A127,A127))</f>
        <v/>
      </c>
      <c r="R127" s="15" t="str">
        <f aca="false">IF(OR(G127="",H127="",J127=""),"",ABS(G127-H127)*J127*IF(K127="",1,K127))</f>
        <v/>
      </c>
      <c r="S127" s="15" t="str">
        <f aca="false">IF(OR(G127="",I127="",J127=""),"",(I127-G127)*J127*IF(K127="",1,K127)*IF(E127="Short",-1,1)-N(L127))</f>
        <v/>
      </c>
      <c r="T127" s="16" t="str">
        <f aca="false">IF(OR(S127="",N(R127)=0),"",S127/R127)</f>
        <v/>
      </c>
      <c r="U127" s="15" t="str">
        <f aca="false">IF(S127="","",SUMIFS($S$7:S127,$A$7:A127,A127))</f>
        <v/>
      </c>
      <c r="V127" s="14" t="str">
        <f aca="false">IF(S127="","",IF(AND($C$4&gt;0,U127-S127&lt;=-$C$4),"After loss limit",IF(AND($C$4&gt;0,U127&lt;=-$C$4),"Hit loss limit",IF(AND($C$5&gt;0,Q127&gt;$C$5),"Over trade cap","OK"))))</f>
        <v/>
      </c>
    </row>
    <row r="128" customFormat="false" ht="15" hidden="false" customHeight="false" outlineLevel="0" collapsed="false">
      <c r="A128" s="9"/>
      <c r="B128" s="10"/>
      <c r="C128" s="10"/>
      <c r="D128" s="11"/>
      <c r="E128" s="11"/>
      <c r="F128" s="11"/>
      <c r="G128" s="12"/>
      <c r="H128" s="12"/>
      <c r="I128" s="12"/>
      <c r="J128" s="11"/>
      <c r="K128" s="11"/>
      <c r="L128" s="13"/>
      <c r="M128" s="11"/>
      <c r="N128" s="11"/>
      <c r="O128" s="14" t="str">
        <f aca="false">IF(OR(A128="",B128=""),"",LOOKUP(MOD(B128,1),Lists!$A$5:$A$9,Lists!$B$5:$B$9))</f>
        <v/>
      </c>
      <c r="P128" s="14" t="str">
        <f aca="false">IF(OR(B128="",C128=""),"",ROUND(MOD(C128-B128,1)*1440,0))</f>
        <v/>
      </c>
      <c r="Q128" s="14" t="str">
        <f aca="false">IF(A128="","",COUNTIF($A$7:A128,A128))</f>
        <v/>
      </c>
      <c r="R128" s="15" t="str">
        <f aca="false">IF(OR(G128="",H128="",J128=""),"",ABS(G128-H128)*J128*IF(K128="",1,K128))</f>
        <v/>
      </c>
      <c r="S128" s="15" t="str">
        <f aca="false">IF(OR(G128="",I128="",J128=""),"",(I128-G128)*J128*IF(K128="",1,K128)*IF(E128="Short",-1,1)-N(L128))</f>
        <v/>
      </c>
      <c r="T128" s="16" t="str">
        <f aca="false">IF(OR(S128="",N(R128)=0),"",S128/R128)</f>
        <v/>
      </c>
      <c r="U128" s="15" t="str">
        <f aca="false">IF(S128="","",SUMIFS($S$7:S128,$A$7:A128,A128))</f>
        <v/>
      </c>
      <c r="V128" s="14" t="str">
        <f aca="false">IF(S128="","",IF(AND($C$4&gt;0,U128-S128&lt;=-$C$4),"After loss limit",IF(AND($C$4&gt;0,U128&lt;=-$C$4),"Hit loss limit",IF(AND($C$5&gt;0,Q128&gt;$C$5),"Over trade cap","OK"))))</f>
        <v/>
      </c>
    </row>
    <row r="129" customFormat="false" ht="15" hidden="false" customHeight="false" outlineLevel="0" collapsed="false">
      <c r="A129" s="9"/>
      <c r="B129" s="10"/>
      <c r="C129" s="10"/>
      <c r="D129" s="11"/>
      <c r="E129" s="11"/>
      <c r="F129" s="11"/>
      <c r="G129" s="12"/>
      <c r="H129" s="12"/>
      <c r="I129" s="12"/>
      <c r="J129" s="11"/>
      <c r="K129" s="11"/>
      <c r="L129" s="13"/>
      <c r="M129" s="11"/>
      <c r="N129" s="11"/>
      <c r="O129" s="14" t="str">
        <f aca="false">IF(OR(A129="",B129=""),"",LOOKUP(MOD(B129,1),Lists!$A$5:$A$9,Lists!$B$5:$B$9))</f>
        <v/>
      </c>
      <c r="P129" s="14" t="str">
        <f aca="false">IF(OR(B129="",C129=""),"",ROUND(MOD(C129-B129,1)*1440,0))</f>
        <v/>
      </c>
      <c r="Q129" s="14" t="str">
        <f aca="false">IF(A129="","",COUNTIF($A$7:A129,A129))</f>
        <v/>
      </c>
      <c r="R129" s="15" t="str">
        <f aca="false">IF(OR(G129="",H129="",J129=""),"",ABS(G129-H129)*J129*IF(K129="",1,K129))</f>
        <v/>
      </c>
      <c r="S129" s="15" t="str">
        <f aca="false">IF(OR(G129="",I129="",J129=""),"",(I129-G129)*J129*IF(K129="",1,K129)*IF(E129="Short",-1,1)-N(L129))</f>
        <v/>
      </c>
      <c r="T129" s="16" t="str">
        <f aca="false">IF(OR(S129="",N(R129)=0),"",S129/R129)</f>
        <v/>
      </c>
      <c r="U129" s="15" t="str">
        <f aca="false">IF(S129="","",SUMIFS($S$7:S129,$A$7:A129,A129))</f>
        <v/>
      </c>
      <c r="V129" s="14" t="str">
        <f aca="false">IF(S129="","",IF(AND($C$4&gt;0,U129-S129&lt;=-$C$4),"After loss limit",IF(AND($C$4&gt;0,U129&lt;=-$C$4),"Hit loss limit",IF(AND($C$5&gt;0,Q129&gt;$C$5),"Over trade cap","OK"))))</f>
        <v/>
      </c>
    </row>
    <row r="130" customFormat="false" ht="15" hidden="false" customHeight="false" outlineLevel="0" collapsed="false">
      <c r="A130" s="9"/>
      <c r="B130" s="10"/>
      <c r="C130" s="10"/>
      <c r="D130" s="11"/>
      <c r="E130" s="11"/>
      <c r="F130" s="11"/>
      <c r="G130" s="12"/>
      <c r="H130" s="12"/>
      <c r="I130" s="12"/>
      <c r="J130" s="11"/>
      <c r="K130" s="11"/>
      <c r="L130" s="13"/>
      <c r="M130" s="11"/>
      <c r="N130" s="11"/>
      <c r="O130" s="14" t="str">
        <f aca="false">IF(OR(A130="",B130=""),"",LOOKUP(MOD(B130,1),Lists!$A$5:$A$9,Lists!$B$5:$B$9))</f>
        <v/>
      </c>
      <c r="P130" s="14" t="str">
        <f aca="false">IF(OR(B130="",C130=""),"",ROUND(MOD(C130-B130,1)*1440,0))</f>
        <v/>
      </c>
      <c r="Q130" s="14" t="str">
        <f aca="false">IF(A130="","",COUNTIF($A$7:A130,A130))</f>
        <v/>
      </c>
      <c r="R130" s="15" t="str">
        <f aca="false">IF(OR(G130="",H130="",J130=""),"",ABS(G130-H130)*J130*IF(K130="",1,K130))</f>
        <v/>
      </c>
      <c r="S130" s="15" t="str">
        <f aca="false">IF(OR(G130="",I130="",J130=""),"",(I130-G130)*J130*IF(K130="",1,K130)*IF(E130="Short",-1,1)-N(L130))</f>
        <v/>
      </c>
      <c r="T130" s="16" t="str">
        <f aca="false">IF(OR(S130="",N(R130)=0),"",S130/R130)</f>
        <v/>
      </c>
      <c r="U130" s="15" t="str">
        <f aca="false">IF(S130="","",SUMIFS($S$7:S130,$A$7:A130,A130))</f>
        <v/>
      </c>
      <c r="V130" s="14" t="str">
        <f aca="false">IF(S130="","",IF(AND($C$4&gt;0,U130-S130&lt;=-$C$4),"After loss limit",IF(AND($C$4&gt;0,U130&lt;=-$C$4),"Hit loss limit",IF(AND($C$5&gt;0,Q130&gt;$C$5),"Over trade cap","OK"))))</f>
        <v/>
      </c>
    </row>
    <row r="131" customFormat="false" ht="15" hidden="false" customHeight="false" outlineLevel="0" collapsed="false">
      <c r="A131" s="9"/>
      <c r="B131" s="10"/>
      <c r="C131" s="10"/>
      <c r="D131" s="11"/>
      <c r="E131" s="11"/>
      <c r="F131" s="11"/>
      <c r="G131" s="12"/>
      <c r="H131" s="12"/>
      <c r="I131" s="12"/>
      <c r="J131" s="11"/>
      <c r="K131" s="11"/>
      <c r="L131" s="13"/>
      <c r="M131" s="11"/>
      <c r="N131" s="11"/>
      <c r="O131" s="14" t="str">
        <f aca="false">IF(OR(A131="",B131=""),"",LOOKUP(MOD(B131,1),Lists!$A$5:$A$9,Lists!$B$5:$B$9))</f>
        <v/>
      </c>
      <c r="P131" s="14" t="str">
        <f aca="false">IF(OR(B131="",C131=""),"",ROUND(MOD(C131-B131,1)*1440,0))</f>
        <v/>
      </c>
      <c r="Q131" s="14" t="str">
        <f aca="false">IF(A131="","",COUNTIF($A$7:A131,A131))</f>
        <v/>
      </c>
      <c r="R131" s="15" t="str">
        <f aca="false">IF(OR(G131="",H131="",J131=""),"",ABS(G131-H131)*J131*IF(K131="",1,K131))</f>
        <v/>
      </c>
      <c r="S131" s="15" t="str">
        <f aca="false">IF(OR(G131="",I131="",J131=""),"",(I131-G131)*J131*IF(K131="",1,K131)*IF(E131="Short",-1,1)-N(L131))</f>
        <v/>
      </c>
      <c r="T131" s="16" t="str">
        <f aca="false">IF(OR(S131="",N(R131)=0),"",S131/R131)</f>
        <v/>
      </c>
      <c r="U131" s="15" t="str">
        <f aca="false">IF(S131="","",SUMIFS($S$7:S131,$A$7:A131,A131))</f>
        <v/>
      </c>
      <c r="V131" s="14" t="str">
        <f aca="false">IF(S131="","",IF(AND($C$4&gt;0,U131-S131&lt;=-$C$4),"After loss limit",IF(AND($C$4&gt;0,U131&lt;=-$C$4),"Hit loss limit",IF(AND($C$5&gt;0,Q131&gt;$C$5),"Over trade cap","OK"))))</f>
        <v/>
      </c>
    </row>
    <row r="132" customFormat="false" ht="15" hidden="false" customHeight="false" outlineLevel="0" collapsed="false">
      <c r="A132" s="9"/>
      <c r="B132" s="10"/>
      <c r="C132" s="10"/>
      <c r="D132" s="11"/>
      <c r="E132" s="11"/>
      <c r="F132" s="11"/>
      <c r="G132" s="12"/>
      <c r="H132" s="12"/>
      <c r="I132" s="12"/>
      <c r="J132" s="11"/>
      <c r="K132" s="11"/>
      <c r="L132" s="13"/>
      <c r="M132" s="11"/>
      <c r="N132" s="11"/>
      <c r="O132" s="14" t="str">
        <f aca="false">IF(OR(A132="",B132=""),"",LOOKUP(MOD(B132,1),Lists!$A$5:$A$9,Lists!$B$5:$B$9))</f>
        <v/>
      </c>
      <c r="P132" s="14" t="str">
        <f aca="false">IF(OR(B132="",C132=""),"",ROUND(MOD(C132-B132,1)*1440,0))</f>
        <v/>
      </c>
      <c r="Q132" s="14" t="str">
        <f aca="false">IF(A132="","",COUNTIF($A$7:A132,A132))</f>
        <v/>
      </c>
      <c r="R132" s="15" t="str">
        <f aca="false">IF(OR(G132="",H132="",J132=""),"",ABS(G132-H132)*J132*IF(K132="",1,K132))</f>
        <v/>
      </c>
      <c r="S132" s="15" t="str">
        <f aca="false">IF(OR(G132="",I132="",J132=""),"",(I132-G132)*J132*IF(K132="",1,K132)*IF(E132="Short",-1,1)-N(L132))</f>
        <v/>
      </c>
      <c r="T132" s="16" t="str">
        <f aca="false">IF(OR(S132="",N(R132)=0),"",S132/R132)</f>
        <v/>
      </c>
      <c r="U132" s="15" t="str">
        <f aca="false">IF(S132="","",SUMIFS($S$7:S132,$A$7:A132,A132))</f>
        <v/>
      </c>
      <c r="V132" s="14" t="str">
        <f aca="false">IF(S132="","",IF(AND($C$4&gt;0,U132-S132&lt;=-$C$4),"After loss limit",IF(AND($C$4&gt;0,U132&lt;=-$C$4),"Hit loss limit",IF(AND($C$5&gt;0,Q132&gt;$C$5),"Over trade cap","OK"))))</f>
        <v/>
      </c>
    </row>
    <row r="133" customFormat="false" ht="15" hidden="false" customHeight="false" outlineLevel="0" collapsed="false">
      <c r="A133" s="9"/>
      <c r="B133" s="10"/>
      <c r="C133" s="10"/>
      <c r="D133" s="11"/>
      <c r="E133" s="11"/>
      <c r="F133" s="11"/>
      <c r="G133" s="12"/>
      <c r="H133" s="12"/>
      <c r="I133" s="12"/>
      <c r="J133" s="11"/>
      <c r="K133" s="11"/>
      <c r="L133" s="13"/>
      <c r="M133" s="11"/>
      <c r="N133" s="11"/>
      <c r="O133" s="14" t="str">
        <f aca="false">IF(OR(A133="",B133=""),"",LOOKUP(MOD(B133,1),Lists!$A$5:$A$9,Lists!$B$5:$B$9))</f>
        <v/>
      </c>
      <c r="P133" s="14" t="str">
        <f aca="false">IF(OR(B133="",C133=""),"",ROUND(MOD(C133-B133,1)*1440,0))</f>
        <v/>
      </c>
      <c r="Q133" s="14" t="str">
        <f aca="false">IF(A133="","",COUNTIF($A$7:A133,A133))</f>
        <v/>
      </c>
      <c r="R133" s="15" t="str">
        <f aca="false">IF(OR(G133="",H133="",J133=""),"",ABS(G133-H133)*J133*IF(K133="",1,K133))</f>
        <v/>
      </c>
      <c r="S133" s="15" t="str">
        <f aca="false">IF(OR(G133="",I133="",J133=""),"",(I133-G133)*J133*IF(K133="",1,K133)*IF(E133="Short",-1,1)-N(L133))</f>
        <v/>
      </c>
      <c r="T133" s="16" t="str">
        <f aca="false">IF(OR(S133="",N(R133)=0),"",S133/R133)</f>
        <v/>
      </c>
      <c r="U133" s="15" t="str">
        <f aca="false">IF(S133="","",SUMIFS($S$7:S133,$A$7:A133,A133))</f>
        <v/>
      </c>
      <c r="V133" s="14" t="str">
        <f aca="false">IF(S133="","",IF(AND($C$4&gt;0,U133-S133&lt;=-$C$4),"After loss limit",IF(AND($C$4&gt;0,U133&lt;=-$C$4),"Hit loss limit",IF(AND($C$5&gt;0,Q133&gt;$C$5),"Over trade cap","OK"))))</f>
        <v/>
      </c>
    </row>
    <row r="134" customFormat="false" ht="15" hidden="false" customHeight="false" outlineLevel="0" collapsed="false">
      <c r="A134" s="9"/>
      <c r="B134" s="10"/>
      <c r="C134" s="10"/>
      <c r="D134" s="11"/>
      <c r="E134" s="11"/>
      <c r="F134" s="11"/>
      <c r="G134" s="12"/>
      <c r="H134" s="12"/>
      <c r="I134" s="12"/>
      <c r="J134" s="11"/>
      <c r="K134" s="11"/>
      <c r="L134" s="13"/>
      <c r="M134" s="11"/>
      <c r="N134" s="11"/>
      <c r="O134" s="14" t="str">
        <f aca="false">IF(OR(A134="",B134=""),"",LOOKUP(MOD(B134,1),Lists!$A$5:$A$9,Lists!$B$5:$B$9))</f>
        <v/>
      </c>
      <c r="P134" s="14" t="str">
        <f aca="false">IF(OR(B134="",C134=""),"",ROUND(MOD(C134-B134,1)*1440,0))</f>
        <v/>
      </c>
      <c r="Q134" s="14" t="str">
        <f aca="false">IF(A134="","",COUNTIF($A$7:A134,A134))</f>
        <v/>
      </c>
      <c r="R134" s="15" t="str">
        <f aca="false">IF(OR(G134="",H134="",J134=""),"",ABS(G134-H134)*J134*IF(K134="",1,K134))</f>
        <v/>
      </c>
      <c r="S134" s="15" t="str">
        <f aca="false">IF(OR(G134="",I134="",J134=""),"",(I134-G134)*J134*IF(K134="",1,K134)*IF(E134="Short",-1,1)-N(L134))</f>
        <v/>
      </c>
      <c r="T134" s="16" t="str">
        <f aca="false">IF(OR(S134="",N(R134)=0),"",S134/R134)</f>
        <v/>
      </c>
      <c r="U134" s="15" t="str">
        <f aca="false">IF(S134="","",SUMIFS($S$7:S134,$A$7:A134,A134))</f>
        <v/>
      </c>
      <c r="V134" s="14" t="str">
        <f aca="false">IF(S134="","",IF(AND($C$4&gt;0,U134-S134&lt;=-$C$4),"After loss limit",IF(AND($C$4&gt;0,U134&lt;=-$C$4),"Hit loss limit",IF(AND($C$5&gt;0,Q134&gt;$C$5),"Over trade cap","OK"))))</f>
        <v/>
      </c>
    </row>
    <row r="135" customFormat="false" ht="15" hidden="false" customHeight="false" outlineLevel="0" collapsed="false">
      <c r="A135" s="9"/>
      <c r="B135" s="10"/>
      <c r="C135" s="10"/>
      <c r="D135" s="11"/>
      <c r="E135" s="11"/>
      <c r="F135" s="11"/>
      <c r="G135" s="12"/>
      <c r="H135" s="12"/>
      <c r="I135" s="12"/>
      <c r="J135" s="11"/>
      <c r="K135" s="11"/>
      <c r="L135" s="13"/>
      <c r="M135" s="11"/>
      <c r="N135" s="11"/>
      <c r="O135" s="14" t="str">
        <f aca="false">IF(OR(A135="",B135=""),"",LOOKUP(MOD(B135,1),Lists!$A$5:$A$9,Lists!$B$5:$B$9))</f>
        <v/>
      </c>
      <c r="P135" s="14" t="str">
        <f aca="false">IF(OR(B135="",C135=""),"",ROUND(MOD(C135-B135,1)*1440,0))</f>
        <v/>
      </c>
      <c r="Q135" s="14" t="str">
        <f aca="false">IF(A135="","",COUNTIF($A$7:A135,A135))</f>
        <v/>
      </c>
      <c r="R135" s="15" t="str">
        <f aca="false">IF(OR(G135="",H135="",J135=""),"",ABS(G135-H135)*J135*IF(K135="",1,K135))</f>
        <v/>
      </c>
      <c r="S135" s="15" t="str">
        <f aca="false">IF(OR(G135="",I135="",J135=""),"",(I135-G135)*J135*IF(K135="",1,K135)*IF(E135="Short",-1,1)-N(L135))</f>
        <v/>
      </c>
      <c r="T135" s="16" t="str">
        <f aca="false">IF(OR(S135="",N(R135)=0),"",S135/R135)</f>
        <v/>
      </c>
      <c r="U135" s="15" t="str">
        <f aca="false">IF(S135="","",SUMIFS($S$7:S135,$A$7:A135,A135))</f>
        <v/>
      </c>
      <c r="V135" s="14" t="str">
        <f aca="false">IF(S135="","",IF(AND($C$4&gt;0,U135-S135&lt;=-$C$4),"After loss limit",IF(AND($C$4&gt;0,U135&lt;=-$C$4),"Hit loss limit",IF(AND($C$5&gt;0,Q135&gt;$C$5),"Over trade cap","OK"))))</f>
        <v/>
      </c>
    </row>
    <row r="136" customFormat="false" ht="15" hidden="false" customHeight="false" outlineLevel="0" collapsed="false">
      <c r="A136" s="9"/>
      <c r="B136" s="10"/>
      <c r="C136" s="10"/>
      <c r="D136" s="11"/>
      <c r="E136" s="11"/>
      <c r="F136" s="11"/>
      <c r="G136" s="12"/>
      <c r="H136" s="12"/>
      <c r="I136" s="12"/>
      <c r="J136" s="11"/>
      <c r="K136" s="11"/>
      <c r="L136" s="13"/>
      <c r="M136" s="11"/>
      <c r="N136" s="11"/>
      <c r="O136" s="14" t="str">
        <f aca="false">IF(OR(A136="",B136=""),"",LOOKUP(MOD(B136,1),Lists!$A$5:$A$9,Lists!$B$5:$B$9))</f>
        <v/>
      </c>
      <c r="P136" s="14" t="str">
        <f aca="false">IF(OR(B136="",C136=""),"",ROUND(MOD(C136-B136,1)*1440,0))</f>
        <v/>
      </c>
      <c r="Q136" s="14" t="str">
        <f aca="false">IF(A136="","",COUNTIF($A$7:A136,A136))</f>
        <v/>
      </c>
      <c r="R136" s="15" t="str">
        <f aca="false">IF(OR(G136="",H136="",J136=""),"",ABS(G136-H136)*J136*IF(K136="",1,K136))</f>
        <v/>
      </c>
      <c r="S136" s="15" t="str">
        <f aca="false">IF(OR(G136="",I136="",J136=""),"",(I136-G136)*J136*IF(K136="",1,K136)*IF(E136="Short",-1,1)-N(L136))</f>
        <v/>
      </c>
      <c r="T136" s="16" t="str">
        <f aca="false">IF(OR(S136="",N(R136)=0),"",S136/R136)</f>
        <v/>
      </c>
      <c r="U136" s="15" t="str">
        <f aca="false">IF(S136="","",SUMIFS($S$7:S136,$A$7:A136,A136))</f>
        <v/>
      </c>
      <c r="V136" s="14" t="str">
        <f aca="false">IF(S136="","",IF(AND($C$4&gt;0,U136-S136&lt;=-$C$4),"After loss limit",IF(AND($C$4&gt;0,U136&lt;=-$C$4),"Hit loss limit",IF(AND($C$5&gt;0,Q136&gt;$C$5),"Over trade cap","OK"))))</f>
        <v/>
      </c>
    </row>
    <row r="137" customFormat="false" ht="15" hidden="false" customHeight="false" outlineLevel="0" collapsed="false">
      <c r="A137" s="9"/>
      <c r="B137" s="10"/>
      <c r="C137" s="10"/>
      <c r="D137" s="11"/>
      <c r="E137" s="11"/>
      <c r="F137" s="11"/>
      <c r="G137" s="12"/>
      <c r="H137" s="12"/>
      <c r="I137" s="12"/>
      <c r="J137" s="11"/>
      <c r="K137" s="11"/>
      <c r="L137" s="13"/>
      <c r="M137" s="11"/>
      <c r="N137" s="11"/>
      <c r="O137" s="14" t="str">
        <f aca="false">IF(OR(A137="",B137=""),"",LOOKUP(MOD(B137,1),Lists!$A$5:$A$9,Lists!$B$5:$B$9))</f>
        <v/>
      </c>
      <c r="P137" s="14" t="str">
        <f aca="false">IF(OR(B137="",C137=""),"",ROUND(MOD(C137-B137,1)*1440,0))</f>
        <v/>
      </c>
      <c r="Q137" s="14" t="str">
        <f aca="false">IF(A137="","",COUNTIF($A$7:A137,A137))</f>
        <v/>
      </c>
      <c r="R137" s="15" t="str">
        <f aca="false">IF(OR(G137="",H137="",J137=""),"",ABS(G137-H137)*J137*IF(K137="",1,K137))</f>
        <v/>
      </c>
      <c r="S137" s="15" t="str">
        <f aca="false">IF(OR(G137="",I137="",J137=""),"",(I137-G137)*J137*IF(K137="",1,K137)*IF(E137="Short",-1,1)-N(L137))</f>
        <v/>
      </c>
      <c r="T137" s="16" t="str">
        <f aca="false">IF(OR(S137="",N(R137)=0),"",S137/R137)</f>
        <v/>
      </c>
      <c r="U137" s="15" t="str">
        <f aca="false">IF(S137="","",SUMIFS($S$7:S137,$A$7:A137,A137))</f>
        <v/>
      </c>
      <c r="V137" s="14" t="str">
        <f aca="false">IF(S137="","",IF(AND($C$4&gt;0,U137-S137&lt;=-$C$4),"After loss limit",IF(AND($C$4&gt;0,U137&lt;=-$C$4),"Hit loss limit",IF(AND($C$5&gt;0,Q137&gt;$C$5),"Over trade cap","OK"))))</f>
        <v/>
      </c>
    </row>
    <row r="138" customFormat="false" ht="15" hidden="false" customHeight="false" outlineLevel="0" collapsed="false">
      <c r="A138" s="9"/>
      <c r="B138" s="10"/>
      <c r="C138" s="10"/>
      <c r="D138" s="11"/>
      <c r="E138" s="11"/>
      <c r="F138" s="11"/>
      <c r="G138" s="12"/>
      <c r="H138" s="12"/>
      <c r="I138" s="12"/>
      <c r="J138" s="11"/>
      <c r="K138" s="11"/>
      <c r="L138" s="13"/>
      <c r="M138" s="11"/>
      <c r="N138" s="11"/>
      <c r="O138" s="14" t="str">
        <f aca="false">IF(OR(A138="",B138=""),"",LOOKUP(MOD(B138,1),Lists!$A$5:$A$9,Lists!$B$5:$B$9))</f>
        <v/>
      </c>
      <c r="P138" s="14" t="str">
        <f aca="false">IF(OR(B138="",C138=""),"",ROUND(MOD(C138-B138,1)*1440,0))</f>
        <v/>
      </c>
      <c r="Q138" s="14" t="str">
        <f aca="false">IF(A138="","",COUNTIF($A$7:A138,A138))</f>
        <v/>
      </c>
      <c r="R138" s="15" t="str">
        <f aca="false">IF(OR(G138="",H138="",J138=""),"",ABS(G138-H138)*J138*IF(K138="",1,K138))</f>
        <v/>
      </c>
      <c r="S138" s="15" t="str">
        <f aca="false">IF(OR(G138="",I138="",J138=""),"",(I138-G138)*J138*IF(K138="",1,K138)*IF(E138="Short",-1,1)-N(L138))</f>
        <v/>
      </c>
      <c r="T138" s="16" t="str">
        <f aca="false">IF(OR(S138="",N(R138)=0),"",S138/R138)</f>
        <v/>
      </c>
      <c r="U138" s="15" t="str">
        <f aca="false">IF(S138="","",SUMIFS($S$7:S138,$A$7:A138,A138))</f>
        <v/>
      </c>
      <c r="V138" s="14" t="str">
        <f aca="false">IF(S138="","",IF(AND($C$4&gt;0,U138-S138&lt;=-$C$4),"After loss limit",IF(AND($C$4&gt;0,U138&lt;=-$C$4),"Hit loss limit",IF(AND($C$5&gt;0,Q138&gt;$C$5),"Over trade cap","OK"))))</f>
        <v/>
      </c>
    </row>
    <row r="139" customFormat="false" ht="15" hidden="false" customHeight="false" outlineLevel="0" collapsed="false">
      <c r="A139" s="9"/>
      <c r="B139" s="10"/>
      <c r="C139" s="10"/>
      <c r="D139" s="11"/>
      <c r="E139" s="11"/>
      <c r="F139" s="11"/>
      <c r="G139" s="12"/>
      <c r="H139" s="12"/>
      <c r="I139" s="12"/>
      <c r="J139" s="11"/>
      <c r="K139" s="11"/>
      <c r="L139" s="13"/>
      <c r="M139" s="11"/>
      <c r="N139" s="11"/>
      <c r="O139" s="14" t="str">
        <f aca="false">IF(OR(A139="",B139=""),"",LOOKUP(MOD(B139,1),Lists!$A$5:$A$9,Lists!$B$5:$B$9))</f>
        <v/>
      </c>
      <c r="P139" s="14" t="str">
        <f aca="false">IF(OR(B139="",C139=""),"",ROUND(MOD(C139-B139,1)*1440,0))</f>
        <v/>
      </c>
      <c r="Q139" s="14" t="str">
        <f aca="false">IF(A139="","",COUNTIF($A$7:A139,A139))</f>
        <v/>
      </c>
      <c r="R139" s="15" t="str">
        <f aca="false">IF(OR(G139="",H139="",J139=""),"",ABS(G139-H139)*J139*IF(K139="",1,K139))</f>
        <v/>
      </c>
      <c r="S139" s="15" t="str">
        <f aca="false">IF(OR(G139="",I139="",J139=""),"",(I139-G139)*J139*IF(K139="",1,K139)*IF(E139="Short",-1,1)-N(L139))</f>
        <v/>
      </c>
      <c r="T139" s="16" t="str">
        <f aca="false">IF(OR(S139="",N(R139)=0),"",S139/R139)</f>
        <v/>
      </c>
      <c r="U139" s="15" t="str">
        <f aca="false">IF(S139="","",SUMIFS($S$7:S139,$A$7:A139,A139))</f>
        <v/>
      </c>
      <c r="V139" s="14" t="str">
        <f aca="false">IF(S139="","",IF(AND($C$4&gt;0,U139-S139&lt;=-$C$4),"After loss limit",IF(AND($C$4&gt;0,U139&lt;=-$C$4),"Hit loss limit",IF(AND($C$5&gt;0,Q139&gt;$C$5),"Over trade cap","OK"))))</f>
        <v/>
      </c>
    </row>
    <row r="140" customFormat="false" ht="15" hidden="false" customHeight="false" outlineLevel="0" collapsed="false">
      <c r="A140" s="9"/>
      <c r="B140" s="10"/>
      <c r="C140" s="10"/>
      <c r="D140" s="11"/>
      <c r="E140" s="11"/>
      <c r="F140" s="11"/>
      <c r="G140" s="12"/>
      <c r="H140" s="12"/>
      <c r="I140" s="12"/>
      <c r="J140" s="11"/>
      <c r="K140" s="11"/>
      <c r="L140" s="13"/>
      <c r="M140" s="11"/>
      <c r="N140" s="11"/>
      <c r="O140" s="14" t="str">
        <f aca="false">IF(OR(A140="",B140=""),"",LOOKUP(MOD(B140,1),Lists!$A$5:$A$9,Lists!$B$5:$B$9))</f>
        <v/>
      </c>
      <c r="P140" s="14" t="str">
        <f aca="false">IF(OR(B140="",C140=""),"",ROUND(MOD(C140-B140,1)*1440,0))</f>
        <v/>
      </c>
      <c r="Q140" s="14" t="str">
        <f aca="false">IF(A140="","",COUNTIF($A$7:A140,A140))</f>
        <v/>
      </c>
      <c r="R140" s="15" t="str">
        <f aca="false">IF(OR(G140="",H140="",J140=""),"",ABS(G140-H140)*J140*IF(K140="",1,K140))</f>
        <v/>
      </c>
      <c r="S140" s="15" t="str">
        <f aca="false">IF(OR(G140="",I140="",J140=""),"",(I140-G140)*J140*IF(K140="",1,K140)*IF(E140="Short",-1,1)-N(L140))</f>
        <v/>
      </c>
      <c r="T140" s="16" t="str">
        <f aca="false">IF(OR(S140="",N(R140)=0),"",S140/R140)</f>
        <v/>
      </c>
      <c r="U140" s="15" t="str">
        <f aca="false">IF(S140="","",SUMIFS($S$7:S140,$A$7:A140,A140))</f>
        <v/>
      </c>
      <c r="V140" s="14" t="str">
        <f aca="false">IF(S140="","",IF(AND($C$4&gt;0,U140-S140&lt;=-$C$4),"After loss limit",IF(AND($C$4&gt;0,U140&lt;=-$C$4),"Hit loss limit",IF(AND($C$5&gt;0,Q140&gt;$C$5),"Over trade cap","OK"))))</f>
        <v/>
      </c>
    </row>
    <row r="141" customFormat="false" ht="15" hidden="false" customHeight="false" outlineLevel="0" collapsed="false">
      <c r="A141" s="9"/>
      <c r="B141" s="10"/>
      <c r="C141" s="10"/>
      <c r="D141" s="11"/>
      <c r="E141" s="11"/>
      <c r="F141" s="11"/>
      <c r="G141" s="12"/>
      <c r="H141" s="12"/>
      <c r="I141" s="12"/>
      <c r="J141" s="11"/>
      <c r="K141" s="11"/>
      <c r="L141" s="13"/>
      <c r="M141" s="11"/>
      <c r="N141" s="11"/>
      <c r="O141" s="14" t="str">
        <f aca="false">IF(OR(A141="",B141=""),"",LOOKUP(MOD(B141,1),Lists!$A$5:$A$9,Lists!$B$5:$B$9))</f>
        <v/>
      </c>
      <c r="P141" s="14" t="str">
        <f aca="false">IF(OR(B141="",C141=""),"",ROUND(MOD(C141-B141,1)*1440,0))</f>
        <v/>
      </c>
      <c r="Q141" s="14" t="str">
        <f aca="false">IF(A141="","",COUNTIF($A$7:A141,A141))</f>
        <v/>
      </c>
      <c r="R141" s="15" t="str">
        <f aca="false">IF(OR(G141="",H141="",J141=""),"",ABS(G141-H141)*J141*IF(K141="",1,K141))</f>
        <v/>
      </c>
      <c r="S141" s="15" t="str">
        <f aca="false">IF(OR(G141="",I141="",J141=""),"",(I141-G141)*J141*IF(K141="",1,K141)*IF(E141="Short",-1,1)-N(L141))</f>
        <v/>
      </c>
      <c r="T141" s="16" t="str">
        <f aca="false">IF(OR(S141="",N(R141)=0),"",S141/R141)</f>
        <v/>
      </c>
      <c r="U141" s="15" t="str">
        <f aca="false">IF(S141="","",SUMIFS($S$7:S141,$A$7:A141,A141))</f>
        <v/>
      </c>
      <c r="V141" s="14" t="str">
        <f aca="false">IF(S141="","",IF(AND($C$4&gt;0,U141-S141&lt;=-$C$4),"After loss limit",IF(AND($C$4&gt;0,U141&lt;=-$C$4),"Hit loss limit",IF(AND($C$5&gt;0,Q141&gt;$C$5),"Over trade cap","OK"))))</f>
        <v/>
      </c>
    </row>
    <row r="142" customFormat="false" ht="15" hidden="false" customHeight="false" outlineLevel="0" collapsed="false">
      <c r="A142" s="9"/>
      <c r="B142" s="10"/>
      <c r="C142" s="10"/>
      <c r="D142" s="11"/>
      <c r="E142" s="11"/>
      <c r="F142" s="11"/>
      <c r="G142" s="12"/>
      <c r="H142" s="12"/>
      <c r="I142" s="12"/>
      <c r="J142" s="11"/>
      <c r="K142" s="11"/>
      <c r="L142" s="13"/>
      <c r="M142" s="11"/>
      <c r="N142" s="11"/>
      <c r="O142" s="14" t="str">
        <f aca="false">IF(OR(A142="",B142=""),"",LOOKUP(MOD(B142,1),Lists!$A$5:$A$9,Lists!$B$5:$B$9))</f>
        <v/>
      </c>
      <c r="P142" s="14" t="str">
        <f aca="false">IF(OR(B142="",C142=""),"",ROUND(MOD(C142-B142,1)*1440,0))</f>
        <v/>
      </c>
      <c r="Q142" s="14" t="str">
        <f aca="false">IF(A142="","",COUNTIF($A$7:A142,A142))</f>
        <v/>
      </c>
      <c r="R142" s="15" t="str">
        <f aca="false">IF(OR(G142="",H142="",J142=""),"",ABS(G142-H142)*J142*IF(K142="",1,K142))</f>
        <v/>
      </c>
      <c r="S142" s="15" t="str">
        <f aca="false">IF(OR(G142="",I142="",J142=""),"",(I142-G142)*J142*IF(K142="",1,K142)*IF(E142="Short",-1,1)-N(L142))</f>
        <v/>
      </c>
      <c r="T142" s="16" t="str">
        <f aca="false">IF(OR(S142="",N(R142)=0),"",S142/R142)</f>
        <v/>
      </c>
      <c r="U142" s="15" t="str">
        <f aca="false">IF(S142="","",SUMIFS($S$7:S142,$A$7:A142,A142))</f>
        <v/>
      </c>
      <c r="V142" s="14" t="str">
        <f aca="false">IF(S142="","",IF(AND($C$4&gt;0,U142-S142&lt;=-$C$4),"After loss limit",IF(AND($C$4&gt;0,U142&lt;=-$C$4),"Hit loss limit",IF(AND($C$5&gt;0,Q142&gt;$C$5),"Over trade cap","OK"))))</f>
        <v/>
      </c>
    </row>
    <row r="143" customFormat="false" ht="15" hidden="false" customHeight="false" outlineLevel="0" collapsed="false">
      <c r="A143" s="9"/>
      <c r="B143" s="10"/>
      <c r="C143" s="10"/>
      <c r="D143" s="11"/>
      <c r="E143" s="11"/>
      <c r="F143" s="11"/>
      <c r="G143" s="12"/>
      <c r="H143" s="12"/>
      <c r="I143" s="12"/>
      <c r="J143" s="11"/>
      <c r="K143" s="11"/>
      <c r="L143" s="13"/>
      <c r="M143" s="11"/>
      <c r="N143" s="11"/>
      <c r="O143" s="14" t="str">
        <f aca="false">IF(OR(A143="",B143=""),"",LOOKUP(MOD(B143,1),Lists!$A$5:$A$9,Lists!$B$5:$B$9))</f>
        <v/>
      </c>
      <c r="P143" s="14" t="str">
        <f aca="false">IF(OR(B143="",C143=""),"",ROUND(MOD(C143-B143,1)*1440,0))</f>
        <v/>
      </c>
      <c r="Q143" s="14" t="str">
        <f aca="false">IF(A143="","",COUNTIF($A$7:A143,A143))</f>
        <v/>
      </c>
      <c r="R143" s="15" t="str">
        <f aca="false">IF(OR(G143="",H143="",J143=""),"",ABS(G143-H143)*J143*IF(K143="",1,K143))</f>
        <v/>
      </c>
      <c r="S143" s="15" t="str">
        <f aca="false">IF(OR(G143="",I143="",J143=""),"",(I143-G143)*J143*IF(K143="",1,K143)*IF(E143="Short",-1,1)-N(L143))</f>
        <v/>
      </c>
      <c r="T143" s="16" t="str">
        <f aca="false">IF(OR(S143="",N(R143)=0),"",S143/R143)</f>
        <v/>
      </c>
      <c r="U143" s="15" t="str">
        <f aca="false">IF(S143="","",SUMIFS($S$7:S143,$A$7:A143,A143))</f>
        <v/>
      </c>
      <c r="V143" s="14" t="str">
        <f aca="false">IF(S143="","",IF(AND($C$4&gt;0,U143-S143&lt;=-$C$4),"After loss limit",IF(AND($C$4&gt;0,U143&lt;=-$C$4),"Hit loss limit",IF(AND($C$5&gt;0,Q143&gt;$C$5),"Over trade cap","OK"))))</f>
        <v/>
      </c>
    </row>
    <row r="144" customFormat="false" ht="15" hidden="false" customHeight="false" outlineLevel="0" collapsed="false">
      <c r="A144" s="9"/>
      <c r="B144" s="10"/>
      <c r="C144" s="10"/>
      <c r="D144" s="11"/>
      <c r="E144" s="11"/>
      <c r="F144" s="11"/>
      <c r="G144" s="12"/>
      <c r="H144" s="12"/>
      <c r="I144" s="12"/>
      <c r="J144" s="11"/>
      <c r="K144" s="11"/>
      <c r="L144" s="13"/>
      <c r="M144" s="11"/>
      <c r="N144" s="11"/>
      <c r="O144" s="14" t="str">
        <f aca="false">IF(OR(A144="",B144=""),"",LOOKUP(MOD(B144,1),Lists!$A$5:$A$9,Lists!$B$5:$B$9))</f>
        <v/>
      </c>
      <c r="P144" s="14" t="str">
        <f aca="false">IF(OR(B144="",C144=""),"",ROUND(MOD(C144-B144,1)*1440,0))</f>
        <v/>
      </c>
      <c r="Q144" s="14" t="str">
        <f aca="false">IF(A144="","",COUNTIF($A$7:A144,A144))</f>
        <v/>
      </c>
      <c r="R144" s="15" t="str">
        <f aca="false">IF(OR(G144="",H144="",J144=""),"",ABS(G144-H144)*J144*IF(K144="",1,K144))</f>
        <v/>
      </c>
      <c r="S144" s="15" t="str">
        <f aca="false">IF(OR(G144="",I144="",J144=""),"",(I144-G144)*J144*IF(K144="",1,K144)*IF(E144="Short",-1,1)-N(L144))</f>
        <v/>
      </c>
      <c r="T144" s="16" t="str">
        <f aca="false">IF(OR(S144="",N(R144)=0),"",S144/R144)</f>
        <v/>
      </c>
      <c r="U144" s="15" t="str">
        <f aca="false">IF(S144="","",SUMIFS($S$7:S144,$A$7:A144,A144))</f>
        <v/>
      </c>
      <c r="V144" s="14" t="str">
        <f aca="false">IF(S144="","",IF(AND($C$4&gt;0,U144-S144&lt;=-$C$4),"After loss limit",IF(AND($C$4&gt;0,U144&lt;=-$C$4),"Hit loss limit",IF(AND($C$5&gt;0,Q144&gt;$C$5),"Over trade cap","OK"))))</f>
        <v/>
      </c>
    </row>
    <row r="145" customFormat="false" ht="15" hidden="false" customHeight="false" outlineLevel="0" collapsed="false">
      <c r="A145" s="9"/>
      <c r="B145" s="10"/>
      <c r="C145" s="10"/>
      <c r="D145" s="11"/>
      <c r="E145" s="11"/>
      <c r="F145" s="11"/>
      <c r="G145" s="12"/>
      <c r="H145" s="12"/>
      <c r="I145" s="12"/>
      <c r="J145" s="11"/>
      <c r="K145" s="11"/>
      <c r="L145" s="13"/>
      <c r="M145" s="11"/>
      <c r="N145" s="11"/>
      <c r="O145" s="14" t="str">
        <f aca="false">IF(OR(A145="",B145=""),"",LOOKUP(MOD(B145,1),Lists!$A$5:$A$9,Lists!$B$5:$B$9))</f>
        <v/>
      </c>
      <c r="P145" s="14" t="str">
        <f aca="false">IF(OR(B145="",C145=""),"",ROUND(MOD(C145-B145,1)*1440,0))</f>
        <v/>
      </c>
      <c r="Q145" s="14" t="str">
        <f aca="false">IF(A145="","",COUNTIF($A$7:A145,A145))</f>
        <v/>
      </c>
      <c r="R145" s="15" t="str">
        <f aca="false">IF(OR(G145="",H145="",J145=""),"",ABS(G145-H145)*J145*IF(K145="",1,K145))</f>
        <v/>
      </c>
      <c r="S145" s="15" t="str">
        <f aca="false">IF(OR(G145="",I145="",J145=""),"",(I145-G145)*J145*IF(K145="",1,K145)*IF(E145="Short",-1,1)-N(L145))</f>
        <v/>
      </c>
      <c r="T145" s="16" t="str">
        <f aca="false">IF(OR(S145="",N(R145)=0),"",S145/R145)</f>
        <v/>
      </c>
      <c r="U145" s="15" t="str">
        <f aca="false">IF(S145="","",SUMIFS($S$7:S145,$A$7:A145,A145))</f>
        <v/>
      </c>
      <c r="V145" s="14" t="str">
        <f aca="false">IF(S145="","",IF(AND($C$4&gt;0,U145-S145&lt;=-$C$4),"After loss limit",IF(AND($C$4&gt;0,U145&lt;=-$C$4),"Hit loss limit",IF(AND($C$5&gt;0,Q145&gt;$C$5),"Over trade cap","OK"))))</f>
        <v/>
      </c>
    </row>
    <row r="146" customFormat="false" ht="15" hidden="false" customHeight="false" outlineLevel="0" collapsed="false">
      <c r="A146" s="9"/>
      <c r="B146" s="10"/>
      <c r="C146" s="10"/>
      <c r="D146" s="11"/>
      <c r="E146" s="11"/>
      <c r="F146" s="11"/>
      <c r="G146" s="12"/>
      <c r="H146" s="12"/>
      <c r="I146" s="12"/>
      <c r="J146" s="11"/>
      <c r="K146" s="11"/>
      <c r="L146" s="13"/>
      <c r="M146" s="11"/>
      <c r="N146" s="11"/>
      <c r="O146" s="14" t="str">
        <f aca="false">IF(OR(A146="",B146=""),"",LOOKUP(MOD(B146,1),Lists!$A$5:$A$9,Lists!$B$5:$B$9))</f>
        <v/>
      </c>
      <c r="P146" s="14" t="str">
        <f aca="false">IF(OR(B146="",C146=""),"",ROUND(MOD(C146-B146,1)*1440,0))</f>
        <v/>
      </c>
      <c r="Q146" s="14" t="str">
        <f aca="false">IF(A146="","",COUNTIF($A$7:A146,A146))</f>
        <v/>
      </c>
      <c r="R146" s="15" t="str">
        <f aca="false">IF(OR(G146="",H146="",J146=""),"",ABS(G146-H146)*J146*IF(K146="",1,K146))</f>
        <v/>
      </c>
      <c r="S146" s="15" t="str">
        <f aca="false">IF(OR(G146="",I146="",J146=""),"",(I146-G146)*J146*IF(K146="",1,K146)*IF(E146="Short",-1,1)-N(L146))</f>
        <v/>
      </c>
      <c r="T146" s="16" t="str">
        <f aca="false">IF(OR(S146="",N(R146)=0),"",S146/R146)</f>
        <v/>
      </c>
      <c r="U146" s="15" t="str">
        <f aca="false">IF(S146="","",SUMIFS($S$7:S146,$A$7:A146,A146))</f>
        <v/>
      </c>
      <c r="V146" s="14" t="str">
        <f aca="false">IF(S146="","",IF(AND($C$4&gt;0,U146-S146&lt;=-$C$4),"After loss limit",IF(AND($C$4&gt;0,U146&lt;=-$C$4),"Hit loss limit",IF(AND($C$5&gt;0,Q146&gt;$C$5),"Over trade cap","OK"))))</f>
        <v/>
      </c>
    </row>
    <row r="147" customFormat="false" ht="15" hidden="false" customHeight="false" outlineLevel="0" collapsed="false">
      <c r="A147" s="9"/>
      <c r="B147" s="10"/>
      <c r="C147" s="10"/>
      <c r="D147" s="11"/>
      <c r="E147" s="11"/>
      <c r="F147" s="11"/>
      <c r="G147" s="12"/>
      <c r="H147" s="12"/>
      <c r="I147" s="12"/>
      <c r="J147" s="11"/>
      <c r="K147" s="11"/>
      <c r="L147" s="13"/>
      <c r="M147" s="11"/>
      <c r="N147" s="11"/>
      <c r="O147" s="14" t="str">
        <f aca="false">IF(OR(A147="",B147=""),"",LOOKUP(MOD(B147,1),Lists!$A$5:$A$9,Lists!$B$5:$B$9))</f>
        <v/>
      </c>
      <c r="P147" s="14" t="str">
        <f aca="false">IF(OR(B147="",C147=""),"",ROUND(MOD(C147-B147,1)*1440,0))</f>
        <v/>
      </c>
      <c r="Q147" s="14" t="str">
        <f aca="false">IF(A147="","",COUNTIF($A$7:A147,A147))</f>
        <v/>
      </c>
      <c r="R147" s="15" t="str">
        <f aca="false">IF(OR(G147="",H147="",J147=""),"",ABS(G147-H147)*J147*IF(K147="",1,K147))</f>
        <v/>
      </c>
      <c r="S147" s="15" t="str">
        <f aca="false">IF(OR(G147="",I147="",J147=""),"",(I147-G147)*J147*IF(K147="",1,K147)*IF(E147="Short",-1,1)-N(L147))</f>
        <v/>
      </c>
      <c r="T147" s="16" t="str">
        <f aca="false">IF(OR(S147="",N(R147)=0),"",S147/R147)</f>
        <v/>
      </c>
      <c r="U147" s="15" t="str">
        <f aca="false">IF(S147="","",SUMIFS($S$7:S147,$A$7:A147,A147))</f>
        <v/>
      </c>
      <c r="V147" s="14" t="str">
        <f aca="false">IF(S147="","",IF(AND($C$4&gt;0,U147-S147&lt;=-$C$4),"After loss limit",IF(AND($C$4&gt;0,U147&lt;=-$C$4),"Hit loss limit",IF(AND($C$5&gt;0,Q147&gt;$C$5),"Over trade cap","OK"))))</f>
        <v/>
      </c>
    </row>
    <row r="148" customFormat="false" ht="15" hidden="false" customHeight="false" outlineLevel="0" collapsed="false">
      <c r="A148" s="9"/>
      <c r="B148" s="10"/>
      <c r="C148" s="10"/>
      <c r="D148" s="11"/>
      <c r="E148" s="11"/>
      <c r="F148" s="11"/>
      <c r="G148" s="12"/>
      <c r="H148" s="12"/>
      <c r="I148" s="12"/>
      <c r="J148" s="11"/>
      <c r="K148" s="11"/>
      <c r="L148" s="13"/>
      <c r="M148" s="11"/>
      <c r="N148" s="11"/>
      <c r="O148" s="14" t="str">
        <f aca="false">IF(OR(A148="",B148=""),"",LOOKUP(MOD(B148,1),Lists!$A$5:$A$9,Lists!$B$5:$B$9))</f>
        <v/>
      </c>
      <c r="P148" s="14" t="str">
        <f aca="false">IF(OR(B148="",C148=""),"",ROUND(MOD(C148-B148,1)*1440,0))</f>
        <v/>
      </c>
      <c r="Q148" s="14" t="str">
        <f aca="false">IF(A148="","",COUNTIF($A$7:A148,A148))</f>
        <v/>
      </c>
      <c r="R148" s="15" t="str">
        <f aca="false">IF(OR(G148="",H148="",J148=""),"",ABS(G148-H148)*J148*IF(K148="",1,K148))</f>
        <v/>
      </c>
      <c r="S148" s="15" t="str">
        <f aca="false">IF(OR(G148="",I148="",J148=""),"",(I148-G148)*J148*IF(K148="",1,K148)*IF(E148="Short",-1,1)-N(L148))</f>
        <v/>
      </c>
      <c r="T148" s="16" t="str">
        <f aca="false">IF(OR(S148="",N(R148)=0),"",S148/R148)</f>
        <v/>
      </c>
      <c r="U148" s="15" t="str">
        <f aca="false">IF(S148="","",SUMIFS($S$7:S148,$A$7:A148,A148))</f>
        <v/>
      </c>
      <c r="V148" s="14" t="str">
        <f aca="false">IF(S148="","",IF(AND($C$4&gt;0,U148-S148&lt;=-$C$4),"After loss limit",IF(AND($C$4&gt;0,U148&lt;=-$C$4),"Hit loss limit",IF(AND($C$5&gt;0,Q148&gt;$C$5),"Over trade cap","OK"))))</f>
        <v/>
      </c>
    </row>
    <row r="149" customFormat="false" ht="15" hidden="false" customHeight="false" outlineLevel="0" collapsed="false">
      <c r="A149" s="9"/>
      <c r="B149" s="10"/>
      <c r="C149" s="10"/>
      <c r="D149" s="11"/>
      <c r="E149" s="11"/>
      <c r="F149" s="11"/>
      <c r="G149" s="12"/>
      <c r="H149" s="12"/>
      <c r="I149" s="12"/>
      <c r="J149" s="11"/>
      <c r="K149" s="11"/>
      <c r="L149" s="13"/>
      <c r="M149" s="11"/>
      <c r="N149" s="11"/>
      <c r="O149" s="14" t="str">
        <f aca="false">IF(OR(A149="",B149=""),"",LOOKUP(MOD(B149,1),Lists!$A$5:$A$9,Lists!$B$5:$B$9))</f>
        <v/>
      </c>
      <c r="P149" s="14" t="str">
        <f aca="false">IF(OR(B149="",C149=""),"",ROUND(MOD(C149-B149,1)*1440,0))</f>
        <v/>
      </c>
      <c r="Q149" s="14" t="str">
        <f aca="false">IF(A149="","",COUNTIF($A$7:A149,A149))</f>
        <v/>
      </c>
      <c r="R149" s="15" t="str">
        <f aca="false">IF(OR(G149="",H149="",J149=""),"",ABS(G149-H149)*J149*IF(K149="",1,K149))</f>
        <v/>
      </c>
      <c r="S149" s="15" t="str">
        <f aca="false">IF(OR(G149="",I149="",J149=""),"",(I149-G149)*J149*IF(K149="",1,K149)*IF(E149="Short",-1,1)-N(L149))</f>
        <v/>
      </c>
      <c r="T149" s="16" t="str">
        <f aca="false">IF(OR(S149="",N(R149)=0),"",S149/R149)</f>
        <v/>
      </c>
      <c r="U149" s="15" t="str">
        <f aca="false">IF(S149="","",SUMIFS($S$7:S149,$A$7:A149,A149))</f>
        <v/>
      </c>
      <c r="V149" s="14" t="str">
        <f aca="false">IF(S149="","",IF(AND($C$4&gt;0,U149-S149&lt;=-$C$4),"After loss limit",IF(AND($C$4&gt;0,U149&lt;=-$C$4),"Hit loss limit",IF(AND($C$5&gt;0,Q149&gt;$C$5),"Over trade cap","OK"))))</f>
        <v/>
      </c>
    </row>
    <row r="150" customFormat="false" ht="15" hidden="false" customHeight="false" outlineLevel="0" collapsed="false">
      <c r="A150" s="9"/>
      <c r="B150" s="10"/>
      <c r="C150" s="10"/>
      <c r="D150" s="11"/>
      <c r="E150" s="11"/>
      <c r="F150" s="11"/>
      <c r="G150" s="12"/>
      <c r="H150" s="12"/>
      <c r="I150" s="12"/>
      <c r="J150" s="11"/>
      <c r="K150" s="11"/>
      <c r="L150" s="13"/>
      <c r="M150" s="11"/>
      <c r="N150" s="11"/>
      <c r="O150" s="14" t="str">
        <f aca="false">IF(OR(A150="",B150=""),"",LOOKUP(MOD(B150,1),Lists!$A$5:$A$9,Lists!$B$5:$B$9))</f>
        <v/>
      </c>
      <c r="P150" s="14" t="str">
        <f aca="false">IF(OR(B150="",C150=""),"",ROUND(MOD(C150-B150,1)*1440,0))</f>
        <v/>
      </c>
      <c r="Q150" s="14" t="str">
        <f aca="false">IF(A150="","",COUNTIF($A$7:A150,A150))</f>
        <v/>
      </c>
      <c r="R150" s="15" t="str">
        <f aca="false">IF(OR(G150="",H150="",J150=""),"",ABS(G150-H150)*J150*IF(K150="",1,K150))</f>
        <v/>
      </c>
      <c r="S150" s="15" t="str">
        <f aca="false">IF(OR(G150="",I150="",J150=""),"",(I150-G150)*J150*IF(K150="",1,K150)*IF(E150="Short",-1,1)-N(L150))</f>
        <v/>
      </c>
      <c r="T150" s="16" t="str">
        <f aca="false">IF(OR(S150="",N(R150)=0),"",S150/R150)</f>
        <v/>
      </c>
      <c r="U150" s="15" t="str">
        <f aca="false">IF(S150="","",SUMIFS($S$7:S150,$A$7:A150,A150))</f>
        <v/>
      </c>
      <c r="V150" s="14" t="str">
        <f aca="false">IF(S150="","",IF(AND($C$4&gt;0,U150-S150&lt;=-$C$4),"After loss limit",IF(AND($C$4&gt;0,U150&lt;=-$C$4),"Hit loss limit",IF(AND($C$5&gt;0,Q150&gt;$C$5),"Over trade cap","OK"))))</f>
        <v/>
      </c>
    </row>
    <row r="151" customFormat="false" ht="15" hidden="false" customHeight="false" outlineLevel="0" collapsed="false">
      <c r="A151" s="9"/>
      <c r="B151" s="10"/>
      <c r="C151" s="10"/>
      <c r="D151" s="11"/>
      <c r="E151" s="11"/>
      <c r="F151" s="11"/>
      <c r="G151" s="12"/>
      <c r="H151" s="12"/>
      <c r="I151" s="12"/>
      <c r="J151" s="11"/>
      <c r="K151" s="11"/>
      <c r="L151" s="13"/>
      <c r="M151" s="11"/>
      <c r="N151" s="11"/>
      <c r="O151" s="14" t="str">
        <f aca="false">IF(OR(A151="",B151=""),"",LOOKUP(MOD(B151,1),Lists!$A$5:$A$9,Lists!$B$5:$B$9))</f>
        <v/>
      </c>
      <c r="P151" s="14" t="str">
        <f aca="false">IF(OR(B151="",C151=""),"",ROUND(MOD(C151-B151,1)*1440,0))</f>
        <v/>
      </c>
      <c r="Q151" s="14" t="str">
        <f aca="false">IF(A151="","",COUNTIF($A$7:A151,A151))</f>
        <v/>
      </c>
      <c r="R151" s="15" t="str">
        <f aca="false">IF(OR(G151="",H151="",J151=""),"",ABS(G151-H151)*J151*IF(K151="",1,K151))</f>
        <v/>
      </c>
      <c r="S151" s="15" t="str">
        <f aca="false">IF(OR(G151="",I151="",J151=""),"",(I151-G151)*J151*IF(K151="",1,K151)*IF(E151="Short",-1,1)-N(L151))</f>
        <v/>
      </c>
      <c r="T151" s="16" t="str">
        <f aca="false">IF(OR(S151="",N(R151)=0),"",S151/R151)</f>
        <v/>
      </c>
      <c r="U151" s="15" t="str">
        <f aca="false">IF(S151="","",SUMIFS($S$7:S151,$A$7:A151,A151))</f>
        <v/>
      </c>
      <c r="V151" s="14" t="str">
        <f aca="false">IF(S151="","",IF(AND($C$4&gt;0,U151-S151&lt;=-$C$4),"After loss limit",IF(AND($C$4&gt;0,U151&lt;=-$C$4),"Hit loss limit",IF(AND($C$5&gt;0,Q151&gt;$C$5),"Over trade cap","OK"))))</f>
        <v/>
      </c>
    </row>
    <row r="152" customFormat="false" ht="15" hidden="false" customHeight="false" outlineLevel="0" collapsed="false">
      <c r="A152" s="9"/>
      <c r="B152" s="10"/>
      <c r="C152" s="10"/>
      <c r="D152" s="11"/>
      <c r="E152" s="11"/>
      <c r="F152" s="11"/>
      <c r="G152" s="12"/>
      <c r="H152" s="12"/>
      <c r="I152" s="12"/>
      <c r="J152" s="11"/>
      <c r="K152" s="11"/>
      <c r="L152" s="13"/>
      <c r="M152" s="11"/>
      <c r="N152" s="11"/>
      <c r="O152" s="14" t="str">
        <f aca="false">IF(OR(A152="",B152=""),"",LOOKUP(MOD(B152,1),Lists!$A$5:$A$9,Lists!$B$5:$B$9))</f>
        <v/>
      </c>
      <c r="P152" s="14" t="str">
        <f aca="false">IF(OR(B152="",C152=""),"",ROUND(MOD(C152-B152,1)*1440,0))</f>
        <v/>
      </c>
      <c r="Q152" s="14" t="str">
        <f aca="false">IF(A152="","",COUNTIF($A$7:A152,A152))</f>
        <v/>
      </c>
      <c r="R152" s="15" t="str">
        <f aca="false">IF(OR(G152="",H152="",J152=""),"",ABS(G152-H152)*J152*IF(K152="",1,K152))</f>
        <v/>
      </c>
      <c r="S152" s="15" t="str">
        <f aca="false">IF(OR(G152="",I152="",J152=""),"",(I152-G152)*J152*IF(K152="",1,K152)*IF(E152="Short",-1,1)-N(L152))</f>
        <v/>
      </c>
      <c r="T152" s="16" t="str">
        <f aca="false">IF(OR(S152="",N(R152)=0),"",S152/R152)</f>
        <v/>
      </c>
      <c r="U152" s="15" t="str">
        <f aca="false">IF(S152="","",SUMIFS($S$7:S152,$A$7:A152,A152))</f>
        <v/>
      </c>
      <c r="V152" s="14" t="str">
        <f aca="false">IF(S152="","",IF(AND($C$4&gt;0,U152-S152&lt;=-$C$4),"After loss limit",IF(AND($C$4&gt;0,U152&lt;=-$C$4),"Hit loss limit",IF(AND($C$5&gt;0,Q152&gt;$C$5),"Over trade cap","OK"))))</f>
        <v/>
      </c>
    </row>
    <row r="153" customFormat="false" ht="15" hidden="false" customHeight="false" outlineLevel="0" collapsed="false">
      <c r="A153" s="9"/>
      <c r="B153" s="10"/>
      <c r="C153" s="10"/>
      <c r="D153" s="11"/>
      <c r="E153" s="11"/>
      <c r="F153" s="11"/>
      <c r="G153" s="12"/>
      <c r="H153" s="12"/>
      <c r="I153" s="12"/>
      <c r="J153" s="11"/>
      <c r="K153" s="11"/>
      <c r="L153" s="13"/>
      <c r="M153" s="11"/>
      <c r="N153" s="11"/>
      <c r="O153" s="14" t="str">
        <f aca="false">IF(OR(A153="",B153=""),"",LOOKUP(MOD(B153,1),Lists!$A$5:$A$9,Lists!$B$5:$B$9))</f>
        <v/>
      </c>
      <c r="P153" s="14" t="str">
        <f aca="false">IF(OR(B153="",C153=""),"",ROUND(MOD(C153-B153,1)*1440,0))</f>
        <v/>
      </c>
      <c r="Q153" s="14" t="str">
        <f aca="false">IF(A153="","",COUNTIF($A$7:A153,A153))</f>
        <v/>
      </c>
      <c r="R153" s="15" t="str">
        <f aca="false">IF(OR(G153="",H153="",J153=""),"",ABS(G153-H153)*J153*IF(K153="",1,K153))</f>
        <v/>
      </c>
      <c r="S153" s="15" t="str">
        <f aca="false">IF(OR(G153="",I153="",J153=""),"",(I153-G153)*J153*IF(K153="",1,K153)*IF(E153="Short",-1,1)-N(L153))</f>
        <v/>
      </c>
      <c r="T153" s="16" t="str">
        <f aca="false">IF(OR(S153="",N(R153)=0),"",S153/R153)</f>
        <v/>
      </c>
      <c r="U153" s="15" t="str">
        <f aca="false">IF(S153="","",SUMIFS($S$7:S153,$A$7:A153,A153))</f>
        <v/>
      </c>
      <c r="V153" s="14" t="str">
        <f aca="false">IF(S153="","",IF(AND($C$4&gt;0,U153-S153&lt;=-$C$4),"After loss limit",IF(AND($C$4&gt;0,U153&lt;=-$C$4),"Hit loss limit",IF(AND($C$5&gt;0,Q153&gt;$C$5),"Over trade cap","OK"))))</f>
        <v/>
      </c>
    </row>
    <row r="154" customFormat="false" ht="15" hidden="false" customHeight="false" outlineLevel="0" collapsed="false">
      <c r="A154" s="9"/>
      <c r="B154" s="10"/>
      <c r="C154" s="10"/>
      <c r="D154" s="11"/>
      <c r="E154" s="11"/>
      <c r="F154" s="11"/>
      <c r="G154" s="12"/>
      <c r="H154" s="12"/>
      <c r="I154" s="12"/>
      <c r="J154" s="11"/>
      <c r="K154" s="11"/>
      <c r="L154" s="13"/>
      <c r="M154" s="11"/>
      <c r="N154" s="11"/>
      <c r="O154" s="14" t="str">
        <f aca="false">IF(OR(A154="",B154=""),"",LOOKUP(MOD(B154,1),Lists!$A$5:$A$9,Lists!$B$5:$B$9))</f>
        <v/>
      </c>
      <c r="P154" s="14" t="str">
        <f aca="false">IF(OR(B154="",C154=""),"",ROUND(MOD(C154-B154,1)*1440,0))</f>
        <v/>
      </c>
      <c r="Q154" s="14" t="str">
        <f aca="false">IF(A154="","",COUNTIF($A$7:A154,A154))</f>
        <v/>
      </c>
      <c r="R154" s="15" t="str">
        <f aca="false">IF(OR(G154="",H154="",J154=""),"",ABS(G154-H154)*J154*IF(K154="",1,K154))</f>
        <v/>
      </c>
      <c r="S154" s="15" t="str">
        <f aca="false">IF(OR(G154="",I154="",J154=""),"",(I154-G154)*J154*IF(K154="",1,K154)*IF(E154="Short",-1,1)-N(L154))</f>
        <v/>
      </c>
      <c r="T154" s="16" t="str">
        <f aca="false">IF(OR(S154="",N(R154)=0),"",S154/R154)</f>
        <v/>
      </c>
      <c r="U154" s="15" t="str">
        <f aca="false">IF(S154="","",SUMIFS($S$7:S154,$A$7:A154,A154))</f>
        <v/>
      </c>
      <c r="V154" s="14" t="str">
        <f aca="false">IF(S154="","",IF(AND($C$4&gt;0,U154-S154&lt;=-$C$4),"After loss limit",IF(AND($C$4&gt;0,U154&lt;=-$C$4),"Hit loss limit",IF(AND($C$5&gt;0,Q154&gt;$C$5),"Over trade cap","OK"))))</f>
        <v/>
      </c>
    </row>
    <row r="155" customFormat="false" ht="15" hidden="false" customHeight="false" outlineLevel="0" collapsed="false">
      <c r="A155" s="9"/>
      <c r="B155" s="10"/>
      <c r="C155" s="10"/>
      <c r="D155" s="11"/>
      <c r="E155" s="11"/>
      <c r="F155" s="11"/>
      <c r="G155" s="12"/>
      <c r="H155" s="12"/>
      <c r="I155" s="12"/>
      <c r="J155" s="11"/>
      <c r="K155" s="11"/>
      <c r="L155" s="13"/>
      <c r="M155" s="11"/>
      <c r="N155" s="11"/>
      <c r="O155" s="14" t="str">
        <f aca="false">IF(OR(A155="",B155=""),"",LOOKUP(MOD(B155,1),Lists!$A$5:$A$9,Lists!$B$5:$B$9))</f>
        <v/>
      </c>
      <c r="P155" s="14" t="str">
        <f aca="false">IF(OR(B155="",C155=""),"",ROUND(MOD(C155-B155,1)*1440,0))</f>
        <v/>
      </c>
      <c r="Q155" s="14" t="str">
        <f aca="false">IF(A155="","",COUNTIF($A$7:A155,A155))</f>
        <v/>
      </c>
      <c r="R155" s="15" t="str">
        <f aca="false">IF(OR(G155="",H155="",J155=""),"",ABS(G155-H155)*J155*IF(K155="",1,K155))</f>
        <v/>
      </c>
      <c r="S155" s="15" t="str">
        <f aca="false">IF(OR(G155="",I155="",J155=""),"",(I155-G155)*J155*IF(K155="",1,K155)*IF(E155="Short",-1,1)-N(L155))</f>
        <v/>
      </c>
      <c r="T155" s="16" t="str">
        <f aca="false">IF(OR(S155="",N(R155)=0),"",S155/R155)</f>
        <v/>
      </c>
      <c r="U155" s="15" t="str">
        <f aca="false">IF(S155="","",SUMIFS($S$7:S155,$A$7:A155,A155))</f>
        <v/>
      </c>
      <c r="V155" s="14" t="str">
        <f aca="false">IF(S155="","",IF(AND($C$4&gt;0,U155-S155&lt;=-$C$4),"After loss limit",IF(AND($C$4&gt;0,U155&lt;=-$C$4),"Hit loss limit",IF(AND($C$5&gt;0,Q155&gt;$C$5),"Over trade cap","OK"))))</f>
        <v/>
      </c>
    </row>
    <row r="156" customFormat="false" ht="15" hidden="false" customHeight="false" outlineLevel="0" collapsed="false">
      <c r="A156" s="9"/>
      <c r="B156" s="10"/>
      <c r="C156" s="10"/>
      <c r="D156" s="11"/>
      <c r="E156" s="11"/>
      <c r="F156" s="11"/>
      <c r="G156" s="12"/>
      <c r="H156" s="12"/>
      <c r="I156" s="12"/>
      <c r="J156" s="11"/>
      <c r="K156" s="11"/>
      <c r="L156" s="13"/>
      <c r="M156" s="11"/>
      <c r="N156" s="11"/>
      <c r="O156" s="14" t="str">
        <f aca="false">IF(OR(A156="",B156=""),"",LOOKUP(MOD(B156,1),Lists!$A$5:$A$9,Lists!$B$5:$B$9))</f>
        <v/>
      </c>
      <c r="P156" s="14" t="str">
        <f aca="false">IF(OR(B156="",C156=""),"",ROUND(MOD(C156-B156,1)*1440,0))</f>
        <v/>
      </c>
      <c r="Q156" s="14" t="str">
        <f aca="false">IF(A156="","",COUNTIF($A$7:A156,A156))</f>
        <v/>
      </c>
      <c r="R156" s="15" t="str">
        <f aca="false">IF(OR(G156="",H156="",J156=""),"",ABS(G156-H156)*J156*IF(K156="",1,K156))</f>
        <v/>
      </c>
      <c r="S156" s="15" t="str">
        <f aca="false">IF(OR(G156="",I156="",J156=""),"",(I156-G156)*J156*IF(K156="",1,K156)*IF(E156="Short",-1,1)-N(L156))</f>
        <v/>
      </c>
      <c r="T156" s="16" t="str">
        <f aca="false">IF(OR(S156="",N(R156)=0),"",S156/R156)</f>
        <v/>
      </c>
      <c r="U156" s="15" t="str">
        <f aca="false">IF(S156="","",SUMIFS($S$7:S156,$A$7:A156,A156))</f>
        <v/>
      </c>
      <c r="V156" s="14" t="str">
        <f aca="false">IF(S156="","",IF(AND($C$4&gt;0,U156-S156&lt;=-$C$4),"After loss limit",IF(AND($C$4&gt;0,U156&lt;=-$C$4),"Hit loss limit",IF(AND($C$5&gt;0,Q156&gt;$C$5),"Over trade cap","OK"))))</f>
        <v/>
      </c>
    </row>
    <row r="157" customFormat="false" ht="15" hidden="false" customHeight="false" outlineLevel="0" collapsed="false">
      <c r="A157" s="9"/>
      <c r="B157" s="10"/>
      <c r="C157" s="10"/>
      <c r="D157" s="11"/>
      <c r="E157" s="11"/>
      <c r="F157" s="11"/>
      <c r="G157" s="12"/>
      <c r="H157" s="12"/>
      <c r="I157" s="12"/>
      <c r="J157" s="11"/>
      <c r="K157" s="11"/>
      <c r="L157" s="13"/>
      <c r="M157" s="11"/>
      <c r="N157" s="11"/>
      <c r="O157" s="14" t="str">
        <f aca="false">IF(OR(A157="",B157=""),"",LOOKUP(MOD(B157,1),Lists!$A$5:$A$9,Lists!$B$5:$B$9))</f>
        <v/>
      </c>
      <c r="P157" s="14" t="str">
        <f aca="false">IF(OR(B157="",C157=""),"",ROUND(MOD(C157-B157,1)*1440,0))</f>
        <v/>
      </c>
      <c r="Q157" s="14" t="str">
        <f aca="false">IF(A157="","",COUNTIF($A$7:A157,A157))</f>
        <v/>
      </c>
      <c r="R157" s="15" t="str">
        <f aca="false">IF(OR(G157="",H157="",J157=""),"",ABS(G157-H157)*J157*IF(K157="",1,K157))</f>
        <v/>
      </c>
      <c r="S157" s="15" t="str">
        <f aca="false">IF(OR(G157="",I157="",J157=""),"",(I157-G157)*J157*IF(K157="",1,K157)*IF(E157="Short",-1,1)-N(L157))</f>
        <v/>
      </c>
      <c r="T157" s="16" t="str">
        <f aca="false">IF(OR(S157="",N(R157)=0),"",S157/R157)</f>
        <v/>
      </c>
      <c r="U157" s="15" t="str">
        <f aca="false">IF(S157="","",SUMIFS($S$7:S157,$A$7:A157,A157))</f>
        <v/>
      </c>
      <c r="V157" s="14" t="str">
        <f aca="false">IF(S157="","",IF(AND($C$4&gt;0,U157-S157&lt;=-$C$4),"After loss limit",IF(AND($C$4&gt;0,U157&lt;=-$C$4),"Hit loss limit",IF(AND($C$5&gt;0,Q157&gt;$C$5),"Over trade cap","OK"))))</f>
        <v/>
      </c>
    </row>
    <row r="158" customFormat="false" ht="15" hidden="false" customHeight="false" outlineLevel="0" collapsed="false">
      <c r="A158" s="9"/>
      <c r="B158" s="10"/>
      <c r="C158" s="10"/>
      <c r="D158" s="11"/>
      <c r="E158" s="11"/>
      <c r="F158" s="11"/>
      <c r="G158" s="12"/>
      <c r="H158" s="12"/>
      <c r="I158" s="12"/>
      <c r="J158" s="11"/>
      <c r="K158" s="11"/>
      <c r="L158" s="13"/>
      <c r="M158" s="11"/>
      <c r="N158" s="11"/>
      <c r="O158" s="14" t="str">
        <f aca="false">IF(OR(A158="",B158=""),"",LOOKUP(MOD(B158,1),Lists!$A$5:$A$9,Lists!$B$5:$B$9))</f>
        <v/>
      </c>
      <c r="P158" s="14" t="str">
        <f aca="false">IF(OR(B158="",C158=""),"",ROUND(MOD(C158-B158,1)*1440,0))</f>
        <v/>
      </c>
      <c r="Q158" s="14" t="str">
        <f aca="false">IF(A158="","",COUNTIF($A$7:A158,A158))</f>
        <v/>
      </c>
      <c r="R158" s="15" t="str">
        <f aca="false">IF(OR(G158="",H158="",J158=""),"",ABS(G158-H158)*J158*IF(K158="",1,K158))</f>
        <v/>
      </c>
      <c r="S158" s="15" t="str">
        <f aca="false">IF(OR(G158="",I158="",J158=""),"",(I158-G158)*J158*IF(K158="",1,K158)*IF(E158="Short",-1,1)-N(L158))</f>
        <v/>
      </c>
      <c r="T158" s="16" t="str">
        <f aca="false">IF(OR(S158="",N(R158)=0),"",S158/R158)</f>
        <v/>
      </c>
      <c r="U158" s="15" t="str">
        <f aca="false">IF(S158="","",SUMIFS($S$7:S158,$A$7:A158,A158))</f>
        <v/>
      </c>
      <c r="V158" s="14" t="str">
        <f aca="false">IF(S158="","",IF(AND($C$4&gt;0,U158-S158&lt;=-$C$4),"After loss limit",IF(AND($C$4&gt;0,U158&lt;=-$C$4),"Hit loss limit",IF(AND($C$5&gt;0,Q158&gt;$C$5),"Over trade cap","OK"))))</f>
        <v/>
      </c>
    </row>
    <row r="159" customFormat="false" ht="15" hidden="false" customHeight="false" outlineLevel="0" collapsed="false">
      <c r="A159" s="9"/>
      <c r="B159" s="10"/>
      <c r="C159" s="10"/>
      <c r="D159" s="11"/>
      <c r="E159" s="11"/>
      <c r="F159" s="11"/>
      <c r="G159" s="12"/>
      <c r="H159" s="12"/>
      <c r="I159" s="12"/>
      <c r="J159" s="11"/>
      <c r="K159" s="11"/>
      <c r="L159" s="13"/>
      <c r="M159" s="11"/>
      <c r="N159" s="11"/>
      <c r="O159" s="14" t="str">
        <f aca="false">IF(OR(A159="",B159=""),"",LOOKUP(MOD(B159,1),Lists!$A$5:$A$9,Lists!$B$5:$B$9))</f>
        <v/>
      </c>
      <c r="P159" s="14" t="str">
        <f aca="false">IF(OR(B159="",C159=""),"",ROUND(MOD(C159-B159,1)*1440,0))</f>
        <v/>
      </c>
      <c r="Q159" s="14" t="str">
        <f aca="false">IF(A159="","",COUNTIF($A$7:A159,A159))</f>
        <v/>
      </c>
      <c r="R159" s="15" t="str">
        <f aca="false">IF(OR(G159="",H159="",J159=""),"",ABS(G159-H159)*J159*IF(K159="",1,K159))</f>
        <v/>
      </c>
      <c r="S159" s="15" t="str">
        <f aca="false">IF(OR(G159="",I159="",J159=""),"",(I159-G159)*J159*IF(K159="",1,K159)*IF(E159="Short",-1,1)-N(L159))</f>
        <v/>
      </c>
      <c r="T159" s="16" t="str">
        <f aca="false">IF(OR(S159="",N(R159)=0),"",S159/R159)</f>
        <v/>
      </c>
      <c r="U159" s="15" t="str">
        <f aca="false">IF(S159="","",SUMIFS($S$7:S159,$A$7:A159,A159))</f>
        <v/>
      </c>
      <c r="V159" s="14" t="str">
        <f aca="false">IF(S159="","",IF(AND($C$4&gt;0,U159-S159&lt;=-$C$4),"After loss limit",IF(AND($C$4&gt;0,U159&lt;=-$C$4),"Hit loss limit",IF(AND($C$5&gt;0,Q159&gt;$C$5),"Over trade cap","OK"))))</f>
        <v/>
      </c>
    </row>
    <row r="160" customFormat="false" ht="15" hidden="false" customHeight="false" outlineLevel="0" collapsed="false">
      <c r="A160" s="9"/>
      <c r="B160" s="10"/>
      <c r="C160" s="10"/>
      <c r="D160" s="11"/>
      <c r="E160" s="11"/>
      <c r="F160" s="11"/>
      <c r="G160" s="12"/>
      <c r="H160" s="12"/>
      <c r="I160" s="12"/>
      <c r="J160" s="11"/>
      <c r="K160" s="11"/>
      <c r="L160" s="13"/>
      <c r="M160" s="11"/>
      <c r="N160" s="11"/>
      <c r="O160" s="14" t="str">
        <f aca="false">IF(OR(A160="",B160=""),"",LOOKUP(MOD(B160,1),Lists!$A$5:$A$9,Lists!$B$5:$B$9))</f>
        <v/>
      </c>
      <c r="P160" s="14" t="str">
        <f aca="false">IF(OR(B160="",C160=""),"",ROUND(MOD(C160-B160,1)*1440,0))</f>
        <v/>
      </c>
      <c r="Q160" s="14" t="str">
        <f aca="false">IF(A160="","",COUNTIF($A$7:A160,A160))</f>
        <v/>
      </c>
      <c r="R160" s="15" t="str">
        <f aca="false">IF(OR(G160="",H160="",J160=""),"",ABS(G160-H160)*J160*IF(K160="",1,K160))</f>
        <v/>
      </c>
      <c r="S160" s="15" t="str">
        <f aca="false">IF(OR(G160="",I160="",J160=""),"",(I160-G160)*J160*IF(K160="",1,K160)*IF(E160="Short",-1,1)-N(L160))</f>
        <v/>
      </c>
      <c r="T160" s="16" t="str">
        <f aca="false">IF(OR(S160="",N(R160)=0),"",S160/R160)</f>
        <v/>
      </c>
      <c r="U160" s="15" t="str">
        <f aca="false">IF(S160="","",SUMIFS($S$7:S160,$A$7:A160,A160))</f>
        <v/>
      </c>
      <c r="V160" s="14" t="str">
        <f aca="false">IF(S160="","",IF(AND($C$4&gt;0,U160-S160&lt;=-$C$4),"After loss limit",IF(AND($C$4&gt;0,U160&lt;=-$C$4),"Hit loss limit",IF(AND($C$5&gt;0,Q160&gt;$C$5),"Over trade cap","OK"))))</f>
        <v/>
      </c>
    </row>
    <row r="161" customFormat="false" ht="15" hidden="false" customHeight="false" outlineLevel="0" collapsed="false">
      <c r="A161" s="9"/>
      <c r="B161" s="10"/>
      <c r="C161" s="10"/>
      <c r="D161" s="11"/>
      <c r="E161" s="11"/>
      <c r="F161" s="11"/>
      <c r="G161" s="12"/>
      <c r="H161" s="12"/>
      <c r="I161" s="12"/>
      <c r="J161" s="11"/>
      <c r="K161" s="11"/>
      <c r="L161" s="13"/>
      <c r="M161" s="11"/>
      <c r="N161" s="11"/>
      <c r="O161" s="14" t="str">
        <f aca="false">IF(OR(A161="",B161=""),"",LOOKUP(MOD(B161,1),Lists!$A$5:$A$9,Lists!$B$5:$B$9))</f>
        <v/>
      </c>
      <c r="P161" s="14" t="str">
        <f aca="false">IF(OR(B161="",C161=""),"",ROUND(MOD(C161-B161,1)*1440,0))</f>
        <v/>
      </c>
      <c r="Q161" s="14" t="str">
        <f aca="false">IF(A161="","",COUNTIF($A$7:A161,A161))</f>
        <v/>
      </c>
      <c r="R161" s="15" t="str">
        <f aca="false">IF(OR(G161="",H161="",J161=""),"",ABS(G161-H161)*J161*IF(K161="",1,K161))</f>
        <v/>
      </c>
      <c r="S161" s="15" t="str">
        <f aca="false">IF(OR(G161="",I161="",J161=""),"",(I161-G161)*J161*IF(K161="",1,K161)*IF(E161="Short",-1,1)-N(L161))</f>
        <v/>
      </c>
      <c r="T161" s="16" t="str">
        <f aca="false">IF(OR(S161="",N(R161)=0),"",S161/R161)</f>
        <v/>
      </c>
      <c r="U161" s="15" t="str">
        <f aca="false">IF(S161="","",SUMIFS($S$7:S161,$A$7:A161,A161))</f>
        <v/>
      </c>
      <c r="V161" s="14" t="str">
        <f aca="false">IF(S161="","",IF(AND($C$4&gt;0,U161-S161&lt;=-$C$4),"After loss limit",IF(AND($C$4&gt;0,U161&lt;=-$C$4),"Hit loss limit",IF(AND($C$5&gt;0,Q161&gt;$C$5),"Over trade cap","OK"))))</f>
        <v/>
      </c>
    </row>
    <row r="162" customFormat="false" ht="15" hidden="false" customHeight="false" outlineLevel="0" collapsed="false">
      <c r="A162" s="9"/>
      <c r="B162" s="10"/>
      <c r="C162" s="10"/>
      <c r="D162" s="11"/>
      <c r="E162" s="11"/>
      <c r="F162" s="11"/>
      <c r="G162" s="12"/>
      <c r="H162" s="12"/>
      <c r="I162" s="12"/>
      <c r="J162" s="11"/>
      <c r="K162" s="11"/>
      <c r="L162" s="13"/>
      <c r="M162" s="11"/>
      <c r="N162" s="11"/>
      <c r="O162" s="14" t="str">
        <f aca="false">IF(OR(A162="",B162=""),"",LOOKUP(MOD(B162,1),Lists!$A$5:$A$9,Lists!$B$5:$B$9))</f>
        <v/>
      </c>
      <c r="P162" s="14" t="str">
        <f aca="false">IF(OR(B162="",C162=""),"",ROUND(MOD(C162-B162,1)*1440,0))</f>
        <v/>
      </c>
      <c r="Q162" s="14" t="str">
        <f aca="false">IF(A162="","",COUNTIF($A$7:A162,A162))</f>
        <v/>
      </c>
      <c r="R162" s="15" t="str">
        <f aca="false">IF(OR(G162="",H162="",J162=""),"",ABS(G162-H162)*J162*IF(K162="",1,K162))</f>
        <v/>
      </c>
      <c r="S162" s="15" t="str">
        <f aca="false">IF(OR(G162="",I162="",J162=""),"",(I162-G162)*J162*IF(K162="",1,K162)*IF(E162="Short",-1,1)-N(L162))</f>
        <v/>
      </c>
      <c r="T162" s="16" t="str">
        <f aca="false">IF(OR(S162="",N(R162)=0),"",S162/R162)</f>
        <v/>
      </c>
      <c r="U162" s="15" t="str">
        <f aca="false">IF(S162="","",SUMIFS($S$7:S162,$A$7:A162,A162))</f>
        <v/>
      </c>
      <c r="V162" s="14" t="str">
        <f aca="false">IF(S162="","",IF(AND($C$4&gt;0,U162-S162&lt;=-$C$4),"After loss limit",IF(AND($C$4&gt;0,U162&lt;=-$C$4),"Hit loss limit",IF(AND($C$5&gt;0,Q162&gt;$C$5),"Over trade cap","OK"))))</f>
        <v/>
      </c>
    </row>
    <row r="163" customFormat="false" ht="15" hidden="false" customHeight="false" outlineLevel="0" collapsed="false">
      <c r="A163" s="9"/>
      <c r="B163" s="10"/>
      <c r="C163" s="10"/>
      <c r="D163" s="11"/>
      <c r="E163" s="11"/>
      <c r="F163" s="11"/>
      <c r="G163" s="12"/>
      <c r="H163" s="12"/>
      <c r="I163" s="12"/>
      <c r="J163" s="11"/>
      <c r="K163" s="11"/>
      <c r="L163" s="13"/>
      <c r="M163" s="11"/>
      <c r="N163" s="11"/>
      <c r="O163" s="14" t="str">
        <f aca="false">IF(OR(A163="",B163=""),"",LOOKUP(MOD(B163,1),Lists!$A$5:$A$9,Lists!$B$5:$B$9))</f>
        <v/>
      </c>
      <c r="P163" s="14" t="str">
        <f aca="false">IF(OR(B163="",C163=""),"",ROUND(MOD(C163-B163,1)*1440,0))</f>
        <v/>
      </c>
      <c r="Q163" s="14" t="str">
        <f aca="false">IF(A163="","",COUNTIF($A$7:A163,A163))</f>
        <v/>
      </c>
      <c r="R163" s="15" t="str">
        <f aca="false">IF(OR(G163="",H163="",J163=""),"",ABS(G163-H163)*J163*IF(K163="",1,K163))</f>
        <v/>
      </c>
      <c r="S163" s="15" t="str">
        <f aca="false">IF(OR(G163="",I163="",J163=""),"",(I163-G163)*J163*IF(K163="",1,K163)*IF(E163="Short",-1,1)-N(L163))</f>
        <v/>
      </c>
      <c r="T163" s="16" t="str">
        <f aca="false">IF(OR(S163="",N(R163)=0),"",S163/R163)</f>
        <v/>
      </c>
      <c r="U163" s="15" t="str">
        <f aca="false">IF(S163="","",SUMIFS($S$7:S163,$A$7:A163,A163))</f>
        <v/>
      </c>
      <c r="V163" s="14" t="str">
        <f aca="false">IF(S163="","",IF(AND($C$4&gt;0,U163-S163&lt;=-$C$4),"After loss limit",IF(AND($C$4&gt;0,U163&lt;=-$C$4),"Hit loss limit",IF(AND($C$5&gt;0,Q163&gt;$C$5),"Over trade cap","OK"))))</f>
        <v/>
      </c>
    </row>
    <row r="164" customFormat="false" ht="15" hidden="false" customHeight="false" outlineLevel="0" collapsed="false">
      <c r="A164" s="9"/>
      <c r="B164" s="10"/>
      <c r="C164" s="10"/>
      <c r="D164" s="11"/>
      <c r="E164" s="11"/>
      <c r="F164" s="11"/>
      <c r="G164" s="12"/>
      <c r="H164" s="12"/>
      <c r="I164" s="12"/>
      <c r="J164" s="11"/>
      <c r="K164" s="11"/>
      <c r="L164" s="13"/>
      <c r="M164" s="11"/>
      <c r="N164" s="11"/>
      <c r="O164" s="14" t="str">
        <f aca="false">IF(OR(A164="",B164=""),"",LOOKUP(MOD(B164,1),Lists!$A$5:$A$9,Lists!$B$5:$B$9))</f>
        <v/>
      </c>
      <c r="P164" s="14" t="str">
        <f aca="false">IF(OR(B164="",C164=""),"",ROUND(MOD(C164-B164,1)*1440,0))</f>
        <v/>
      </c>
      <c r="Q164" s="14" t="str">
        <f aca="false">IF(A164="","",COUNTIF($A$7:A164,A164))</f>
        <v/>
      </c>
      <c r="R164" s="15" t="str">
        <f aca="false">IF(OR(G164="",H164="",J164=""),"",ABS(G164-H164)*J164*IF(K164="",1,K164))</f>
        <v/>
      </c>
      <c r="S164" s="15" t="str">
        <f aca="false">IF(OR(G164="",I164="",J164=""),"",(I164-G164)*J164*IF(K164="",1,K164)*IF(E164="Short",-1,1)-N(L164))</f>
        <v/>
      </c>
      <c r="T164" s="16" t="str">
        <f aca="false">IF(OR(S164="",N(R164)=0),"",S164/R164)</f>
        <v/>
      </c>
      <c r="U164" s="15" t="str">
        <f aca="false">IF(S164="","",SUMIFS($S$7:S164,$A$7:A164,A164))</f>
        <v/>
      </c>
      <c r="V164" s="14" t="str">
        <f aca="false">IF(S164="","",IF(AND($C$4&gt;0,U164-S164&lt;=-$C$4),"After loss limit",IF(AND($C$4&gt;0,U164&lt;=-$C$4),"Hit loss limit",IF(AND($C$5&gt;0,Q164&gt;$C$5),"Over trade cap","OK"))))</f>
        <v/>
      </c>
    </row>
    <row r="165" customFormat="false" ht="15" hidden="false" customHeight="false" outlineLevel="0" collapsed="false">
      <c r="A165" s="9"/>
      <c r="B165" s="10"/>
      <c r="C165" s="10"/>
      <c r="D165" s="11"/>
      <c r="E165" s="11"/>
      <c r="F165" s="11"/>
      <c r="G165" s="12"/>
      <c r="H165" s="12"/>
      <c r="I165" s="12"/>
      <c r="J165" s="11"/>
      <c r="K165" s="11"/>
      <c r="L165" s="13"/>
      <c r="M165" s="11"/>
      <c r="N165" s="11"/>
      <c r="O165" s="14" t="str">
        <f aca="false">IF(OR(A165="",B165=""),"",LOOKUP(MOD(B165,1),Lists!$A$5:$A$9,Lists!$B$5:$B$9))</f>
        <v/>
      </c>
      <c r="P165" s="14" t="str">
        <f aca="false">IF(OR(B165="",C165=""),"",ROUND(MOD(C165-B165,1)*1440,0))</f>
        <v/>
      </c>
      <c r="Q165" s="14" t="str">
        <f aca="false">IF(A165="","",COUNTIF($A$7:A165,A165))</f>
        <v/>
      </c>
      <c r="R165" s="15" t="str">
        <f aca="false">IF(OR(G165="",H165="",J165=""),"",ABS(G165-H165)*J165*IF(K165="",1,K165))</f>
        <v/>
      </c>
      <c r="S165" s="15" t="str">
        <f aca="false">IF(OR(G165="",I165="",J165=""),"",(I165-G165)*J165*IF(K165="",1,K165)*IF(E165="Short",-1,1)-N(L165))</f>
        <v/>
      </c>
      <c r="T165" s="16" t="str">
        <f aca="false">IF(OR(S165="",N(R165)=0),"",S165/R165)</f>
        <v/>
      </c>
      <c r="U165" s="15" t="str">
        <f aca="false">IF(S165="","",SUMIFS($S$7:S165,$A$7:A165,A165))</f>
        <v/>
      </c>
      <c r="V165" s="14" t="str">
        <f aca="false">IF(S165="","",IF(AND($C$4&gt;0,U165-S165&lt;=-$C$4),"After loss limit",IF(AND($C$4&gt;0,U165&lt;=-$C$4),"Hit loss limit",IF(AND($C$5&gt;0,Q165&gt;$C$5),"Over trade cap","OK"))))</f>
        <v/>
      </c>
    </row>
    <row r="166" customFormat="false" ht="15" hidden="false" customHeight="false" outlineLevel="0" collapsed="false">
      <c r="A166" s="9"/>
      <c r="B166" s="10"/>
      <c r="C166" s="10"/>
      <c r="D166" s="11"/>
      <c r="E166" s="11"/>
      <c r="F166" s="11"/>
      <c r="G166" s="12"/>
      <c r="H166" s="12"/>
      <c r="I166" s="12"/>
      <c r="J166" s="11"/>
      <c r="K166" s="11"/>
      <c r="L166" s="13"/>
      <c r="M166" s="11"/>
      <c r="N166" s="11"/>
      <c r="O166" s="14" t="str">
        <f aca="false">IF(OR(A166="",B166=""),"",LOOKUP(MOD(B166,1),Lists!$A$5:$A$9,Lists!$B$5:$B$9))</f>
        <v/>
      </c>
      <c r="P166" s="14" t="str">
        <f aca="false">IF(OR(B166="",C166=""),"",ROUND(MOD(C166-B166,1)*1440,0))</f>
        <v/>
      </c>
      <c r="Q166" s="14" t="str">
        <f aca="false">IF(A166="","",COUNTIF($A$7:A166,A166))</f>
        <v/>
      </c>
      <c r="R166" s="15" t="str">
        <f aca="false">IF(OR(G166="",H166="",J166=""),"",ABS(G166-H166)*J166*IF(K166="",1,K166))</f>
        <v/>
      </c>
      <c r="S166" s="15" t="str">
        <f aca="false">IF(OR(G166="",I166="",J166=""),"",(I166-G166)*J166*IF(K166="",1,K166)*IF(E166="Short",-1,1)-N(L166))</f>
        <v/>
      </c>
      <c r="T166" s="16" t="str">
        <f aca="false">IF(OR(S166="",N(R166)=0),"",S166/R166)</f>
        <v/>
      </c>
      <c r="U166" s="15" t="str">
        <f aca="false">IF(S166="","",SUMIFS($S$7:S166,$A$7:A166,A166))</f>
        <v/>
      </c>
      <c r="V166" s="14" t="str">
        <f aca="false">IF(S166="","",IF(AND($C$4&gt;0,U166-S166&lt;=-$C$4),"After loss limit",IF(AND($C$4&gt;0,U166&lt;=-$C$4),"Hit loss limit",IF(AND($C$5&gt;0,Q166&gt;$C$5),"Over trade cap","OK"))))</f>
        <v/>
      </c>
    </row>
    <row r="167" customFormat="false" ht="15" hidden="false" customHeight="false" outlineLevel="0" collapsed="false">
      <c r="A167" s="9"/>
      <c r="B167" s="10"/>
      <c r="C167" s="10"/>
      <c r="D167" s="11"/>
      <c r="E167" s="11"/>
      <c r="F167" s="11"/>
      <c r="G167" s="12"/>
      <c r="H167" s="12"/>
      <c r="I167" s="12"/>
      <c r="J167" s="11"/>
      <c r="K167" s="11"/>
      <c r="L167" s="13"/>
      <c r="M167" s="11"/>
      <c r="N167" s="11"/>
      <c r="O167" s="14" t="str">
        <f aca="false">IF(OR(A167="",B167=""),"",LOOKUP(MOD(B167,1),Lists!$A$5:$A$9,Lists!$B$5:$B$9))</f>
        <v/>
      </c>
      <c r="P167" s="14" t="str">
        <f aca="false">IF(OR(B167="",C167=""),"",ROUND(MOD(C167-B167,1)*1440,0))</f>
        <v/>
      </c>
      <c r="Q167" s="14" t="str">
        <f aca="false">IF(A167="","",COUNTIF($A$7:A167,A167))</f>
        <v/>
      </c>
      <c r="R167" s="15" t="str">
        <f aca="false">IF(OR(G167="",H167="",J167=""),"",ABS(G167-H167)*J167*IF(K167="",1,K167))</f>
        <v/>
      </c>
      <c r="S167" s="15" t="str">
        <f aca="false">IF(OR(G167="",I167="",J167=""),"",(I167-G167)*J167*IF(K167="",1,K167)*IF(E167="Short",-1,1)-N(L167))</f>
        <v/>
      </c>
      <c r="T167" s="16" t="str">
        <f aca="false">IF(OR(S167="",N(R167)=0),"",S167/R167)</f>
        <v/>
      </c>
      <c r="U167" s="15" t="str">
        <f aca="false">IF(S167="","",SUMIFS($S$7:S167,$A$7:A167,A167))</f>
        <v/>
      </c>
      <c r="V167" s="14" t="str">
        <f aca="false">IF(S167="","",IF(AND($C$4&gt;0,U167-S167&lt;=-$C$4),"After loss limit",IF(AND($C$4&gt;0,U167&lt;=-$C$4),"Hit loss limit",IF(AND($C$5&gt;0,Q167&gt;$C$5),"Over trade cap","OK"))))</f>
        <v/>
      </c>
    </row>
    <row r="168" customFormat="false" ht="15" hidden="false" customHeight="false" outlineLevel="0" collapsed="false">
      <c r="A168" s="9"/>
      <c r="B168" s="10"/>
      <c r="C168" s="10"/>
      <c r="D168" s="11"/>
      <c r="E168" s="11"/>
      <c r="F168" s="11"/>
      <c r="G168" s="12"/>
      <c r="H168" s="12"/>
      <c r="I168" s="12"/>
      <c r="J168" s="11"/>
      <c r="K168" s="11"/>
      <c r="L168" s="13"/>
      <c r="M168" s="11"/>
      <c r="N168" s="11"/>
      <c r="O168" s="14" t="str">
        <f aca="false">IF(OR(A168="",B168=""),"",LOOKUP(MOD(B168,1),Lists!$A$5:$A$9,Lists!$B$5:$B$9))</f>
        <v/>
      </c>
      <c r="P168" s="14" t="str">
        <f aca="false">IF(OR(B168="",C168=""),"",ROUND(MOD(C168-B168,1)*1440,0))</f>
        <v/>
      </c>
      <c r="Q168" s="14" t="str">
        <f aca="false">IF(A168="","",COUNTIF($A$7:A168,A168))</f>
        <v/>
      </c>
      <c r="R168" s="15" t="str">
        <f aca="false">IF(OR(G168="",H168="",J168=""),"",ABS(G168-H168)*J168*IF(K168="",1,K168))</f>
        <v/>
      </c>
      <c r="S168" s="15" t="str">
        <f aca="false">IF(OR(G168="",I168="",J168=""),"",(I168-G168)*J168*IF(K168="",1,K168)*IF(E168="Short",-1,1)-N(L168))</f>
        <v/>
      </c>
      <c r="T168" s="16" t="str">
        <f aca="false">IF(OR(S168="",N(R168)=0),"",S168/R168)</f>
        <v/>
      </c>
      <c r="U168" s="15" t="str">
        <f aca="false">IF(S168="","",SUMIFS($S$7:S168,$A$7:A168,A168))</f>
        <v/>
      </c>
      <c r="V168" s="14" t="str">
        <f aca="false">IF(S168="","",IF(AND($C$4&gt;0,U168-S168&lt;=-$C$4),"After loss limit",IF(AND($C$4&gt;0,U168&lt;=-$C$4),"Hit loss limit",IF(AND($C$5&gt;0,Q168&gt;$C$5),"Over trade cap","OK"))))</f>
        <v/>
      </c>
    </row>
    <row r="169" customFormat="false" ht="15" hidden="false" customHeight="false" outlineLevel="0" collapsed="false">
      <c r="A169" s="9"/>
      <c r="B169" s="10"/>
      <c r="C169" s="10"/>
      <c r="D169" s="11"/>
      <c r="E169" s="11"/>
      <c r="F169" s="11"/>
      <c r="G169" s="12"/>
      <c r="H169" s="12"/>
      <c r="I169" s="12"/>
      <c r="J169" s="11"/>
      <c r="K169" s="11"/>
      <c r="L169" s="13"/>
      <c r="M169" s="11"/>
      <c r="N169" s="11"/>
      <c r="O169" s="14" t="str">
        <f aca="false">IF(OR(A169="",B169=""),"",LOOKUP(MOD(B169,1),Lists!$A$5:$A$9,Lists!$B$5:$B$9))</f>
        <v/>
      </c>
      <c r="P169" s="14" t="str">
        <f aca="false">IF(OR(B169="",C169=""),"",ROUND(MOD(C169-B169,1)*1440,0))</f>
        <v/>
      </c>
      <c r="Q169" s="14" t="str">
        <f aca="false">IF(A169="","",COUNTIF($A$7:A169,A169))</f>
        <v/>
      </c>
      <c r="R169" s="15" t="str">
        <f aca="false">IF(OR(G169="",H169="",J169=""),"",ABS(G169-H169)*J169*IF(K169="",1,K169))</f>
        <v/>
      </c>
      <c r="S169" s="15" t="str">
        <f aca="false">IF(OR(G169="",I169="",J169=""),"",(I169-G169)*J169*IF(K169="",1,K169)*IF(E169="Short",-1,1)-N(L169))</f>
        <v/>
      </c>
      <c r="T169" s="16" t="str">
        <f aca="false">IF(OR(S169="",N(R169)=0),"",S169/R169)</f>
        <v/>
      </c>
      <c r="U169" s="15" t="str">
        <f aca="false">IF(S169="","",SUMIFS($S$7:S169,$A$7:A169,A169))</f>
        <v/>
      </c>
      <c r="V169" s="14" t="str">
        <f aca="false">IF(S169="","",IF(AND($C$4&gt;0,U169-S169&lt;=-$C$4),"After loss limit",IF(AND($C$4&gt;0,U169&lt;=-$C$4),"Hit loss limit",IF(AND($C$5&gt;0,Q169&gt;$C$5),"Over trade cap","OK"))))</f>
        <v/>
      </c>
    </row>
    <row r="170" customFormat="false" ht="15" hidden="false" customHeight="false" outlineLevel="0" collapsed="false">
      <c r="A170" s="9"/>
      <c r="B170" s="10"/>
      <c r="C170" s="10"/>
      <c r="D170" s="11"/>
      <c r="E170" s="11"/>
      <c r="F170" s="11"/>
      <c r="G170" s="12"/>
      <c r="H170" s="12"/>
      <c r="I170" s="12"/>
      <c r="J170" s="11"/>
      <c r="K170" s="11"/>
      <c r="L170" s="13"/>
      <c r="M170" s="11"/>
      <c r="N170" s="11"/>
      <c r="O170" s="14" t="str">
        <f aca="false">IF(OR(A170="",B170=""),"",LOOKUP(MOD(B170,1),Lists!$A$5:$A$9,Lists!$B$5:$B$9))</f>
        <v/>
      </c>
      <c r="P170" s="14" t="str">
        <f aca="false">IF(OR(B170="",C170=""),"",ROUND(MOD(C170-B170,1)*1440,0))</f>
        <v/>
      </c>
      <c r="Q170" s="14" t="str">
        <f aca="false">IF(A170="","",COUNTIF($A$7:A170,A170))</f>
        <v/>
      </c>
      <c r="R170" s="15" t="str">
        <f aca="false">IF(OR(G170="",H170="",J170=""),"",ABS(G170-H170)*J170*IF(K170="",1,K170))</f>
        <v/>
      </c>
      <c r="S170" s="15" t="str">
        <f aca="false">IF(OR(G170="",I170="",J170=""),"",(I170-G170)*J170*IF(K170="",1,K170)*IF(E170="Short",-1,1)-N(L170))</f>
        <v/>
      </c>
      <c r="T170" s="16" t="str">
        <f aca="false">IF(OR(S170="",N(R170)=0),"",S170/R170)</f>
        <v/>
      </c>
      <c r="U170" s="15" t="str">
        <f aca="false">IF(S170="","",SUMIFS($S$7:S170,$A$7:A170,A170))</f>
        <v/>
      </c>
      <c r="V170" s="14" t="str">
        <f aca="false">IF(S170="","",IF(AND($C$4&gt;0,U170-S170&lt;=-$C$4),"After loss limit",IF(AND($C$4&gt;0,U170&lt;=-$C$4),"Hit loss limit",IF(AND($C$5&gt;0,Q170&gt;$C$5),"Over trade cap","OK"))))</f>
        <v/>
      </c>
    </row>
    <row r="171" customFormat="false" ht="15" hidden="false" customHeight="false" outlineLevel="0" collapsed="false">
      <c r="A171" s="9"/>
      <c r="B171" s="10"/>
      <c r="C171" s="10"/>
      <c r="D171" s="11"/>
      <c r="E171" s="11"/>
      <c r="F171" s="11"/>
      <c r="G171" s="12"/>
      <c r="H171" s="12"/>
      <c r="I171" s="12"/>
      <c r="J171" s="11"/>
      <c r="K171" s="11"/>
      <c r="L171" s="13"/>
      <c r="M171" s="11"/>
      <c r="N171" s="11"/>
      <c r="O171" s="14" t="str">
        <f aca="false">IF(OR(A171="",B171=""),"",LOOKUP(MOD(B171,1),Lists!$A$5:$A$9,Lists!$B$5:$B$9))</f>
        <v/>
      </c>
      <c r="P171" s="14" t="str">
        <f aca="false">IF(OR(B171="",C171=""),"",ROUND(MOD(C171-B171,1)*1440,0))</f>
        <v/>
      </c>
      <c r="Q171" s="14" t="str">
        <f aca="false">IF(A171="","",COUNTIF($A$7:A171,A171))</f>
        <v/>
      </c>
      <c r="R171" s="15" t="str">
        <f aca="false">IF(OR(G171="",H171="",J171=""),"",ABS(G171-H171)*J171*IF(K171="",1,K171))</f>
        <v/>
      </c>
      <c r="S171" s="15" t="str">
        <f aca="false">IF(OR(G171="",I171="",J171=""),"",(I171-G171)*J171*IF(K171="",1,K171)*IF(E171="Short",-1,1)-N(L171))</f>
        <v/>
      </c>
      <c r="T171" s="16" t="str">
        <f aca="false">IF(OR(S171="",N(R171)=0),"",S171/R171)</f>
        <v/>
      </c>
      <c r="U171" s="15" t="str">
        <f aca="false">IF(S171="","",SUMIFS($S$7:S171,$A$7:A171,A171))</f>
        <v/>
      </c>
      <c r="V171" s="14" t="str">
        <f aca="false">IF(S171="","",IF(AND($C$4&gt;0,U171-S171&lt;=-$C$4),"After loss limit",IF(AND($C$4&gt;0,U171&lt;=-$C$4),"Hit loss limit",IF(AND($C$5&gt;0,Q171&gt;$C$5),"Over trade cap","OK"))))</f>
        <v/>
      </c>
    </row>
    <row r="172" customFormat="false" ht="15" hidden="false" customHeight="false" outlineLevel="0" collapsed="false">
      <c r="A172" s="9"/>
      <c r="B172" s="10"/>
      <c r="C172" s="10"/>
      <c r="D172" s="11"/>
      <c r="E172" s="11"/>
      <c r="F172" s="11"/>
      <c r="G172" s="12"/>
      <c r="H172" s="12"/>
      <c r="I172" s="12"/>
      <c r="J172" s="11"/>
      <c r="K172" s="11"/>
      <c r="L172" s="13"/>
      <c r="M172" s="11"/>
      <c r="N172" s="11"/>
      <c r="O172" s="14" t="str">
        <f aca="false">IF(OR(A172="",B172=""),"",LOOKUP(MOD(B172,1),Lists!$A$5:$A$9,Lists!$B$5:$B$9))</f>
        <v/>
      </c>
      <c r="P172" s="14" t="str">
        <f aca="false">IF(OR(B172="",C172=""),"",ROUND(MOD(C172-B172,1)*1440,0))</f>
        <v/>
      </c>
      <c r="Q172" s="14" t="str">
        <f aca="false">IF(A172="","",COUNTIF($A$7:A172,A172))</f>
        <v/>
      </c>
      <c r="R172" s="15" t="str">
        <f aca="false">IF(OR(G172="",H172="",J172=""),"",ABS(G172-H172)*J172*IF(K172="",1,K172))</f>
        <v/>
      </c>
      <c r="S172" s="15" t="str">
        <f aca="false">IF(OR(G172="",I172="",J172=""),"",(I172-G172)*J172*IF(K172="",1,K172)*IF(E172="Short",-1,1)-N(L172))</f>
        <v/>
      </c>
      <c r="T172" s="16" t="str">
        <f aca="false">IF(OR(S172="",N(R172)=0),"",S172/R172)</f>
        <v/>
      </c>
      <c r="U172" s="15" t="str">
        <f aca="false">IF(S172="","",SUMIFS($S$7:S172,$A$7:A172,A172))</f>
        <v/>
      </c>
      <c r="V172" s="14" t="str">
        <f aca="false">IF(S172="","",IF(AND($C$4&gt;0,U172-S172&lt;=-$C$4),"After loss limit",IF(AND($C$4&gt;0,U172&lt;=-$C$4),"Hit loss limit",IF(AND($C$5&gt;0,Q172&gt;$C$5),"Over trade cap","OK"))))</f>
        <v/>
      </c>
    </row>
    <row r="173" customFormat="false" ht="15" hidden="false" customHeight="false" outlineLevel="0" collapsed="false">
      <c r="A173" s="9"/>
      <c r="B173" s="10"/>
      <c r="C173" s="10"/>
      <c r="D173" s="11"/>
      <c r="E173" s="11"/>
      <c r="F173" s="11"/>
      <c r="G173" s="12"/>
      <c r="H173" s="12"/>
      <c r="I173" s="12"/>
      <c r="J173" s="11"/>
      <c r="K173" s="11"/>
      <c r="L173" s="13"/>
      <c r="M173" s="11"/>
      <c r="N173" s="11"/>
      <c r="O173" s="14" t="str">
        <f aca="false">IF(OR(A173="",B173=""),"",LOOKUP(MOD(B173,1),Lists!$A$5:$A$9,Lists!$B$5:$B$9))</f>
        <v/>
      </c>
      <c r="P173" s="14" t="str">
        <f aca="false">IF(OR(B173="",C173=""),"",ROUND(MOD(C173-B173,1)*1440,0))</f>
        <v/>
      </c>
      <c r="Q173" s="14" t="str">
        <f aca="false">IF(A173="","",COUNTIF($A$7:A173,A173))</f>
        <v/>
      </c>
      <c r="R173" s="15" t="str">
        <f aca="false">IF(OR(G173="",H173="",J173=""),"",ABS(G173-H173)*J173*IF(K173="",1,K173))</f>
        <v/>
      </c>
      <c r="S173" s="15" t="str">
        <f aca="false">IF(OR(G173="",I173="",J173=""),"",(I173-G173)*J173*IF(K173="",1,K173)*IF(E173="Short",-1,1)-N(L173))</f>
        <v/>
      </c>
      <c r="T173" s="16" t="str">
        <f aca="false">IF(OR(S173="",N(R173)=0),"",S173/R173)</f>
        <v/>
      </c>
      <c r="U173" s="15" t="str">
        <f aca="false">IF(S173="","",SUMIFS($S$7:S173,$A$7:A173,A173))</f>
        <v/>
      </c>
      <c r="V173" s="14" t="str">
        <f aca="false">IF(S173="","",IF(AND($C$4&gt;0,U173-S173&lt;=-$C$4),"After loss limit",IF(AND($C$4&gt;0,U173&lt;=-$C$4),"Hit loss limit",IF(AND($C$5&gt;0,Q173&gt;$C$5),"Over trade cap","OK"))))</f>
        <v/>
      </c>
    </row>
    <row r="174" customFormat="false" ht="15" hidden="false" customHeight="false" outlineLevel="0" collapsed="false">
      <c r="A174" s="9"/>
      <c r="B174" s="10"/>
      <c r="C174" s="10"/>
      <c r="D174" s="11"/>
      <c r="E174" s="11"/>
      <c r="F174" s="11"/>
      <c r="G174" s="12"/>
      <c r="H174" s="12"/>
      <c r="I174" s="12"/>
      <c r="J174" s="11"/>
      <c r="K174" s="11"/>
      <c r="L174" s="13"/>
      <c r="M174" s="11"/>
      <c r="N174" s="11"/>
      <c r="O174" s="14" t="str">
        <f aca="false">IF(OR(A174="",B174=""),"",LOOKUP(MOD(B174,1),Lists!$A$5:$A$9,Lists!$B$5:$B$9))</f>
        <v/>
      </c>
      <c r="P174" s="14" t="str">
        <f aca="false">IF(OR(B174="",C174=""),"",ROUND(MOD(C174-B174,1)*1440,0))</f>
        <v/>
      </c>
      <c r="Q174" s="14" t="str">
        <f aca="false">IF(A174="","",COUNTIF($A$7:A174,A174))</f>
        <v/>
      </c>
      <c r="R174" s="15" t="str">
        <f aca="false">IF(OR(G174="",H174="",J174=""),"",ABS(G174-H174)*J174*IF(K174="",1,K174))</f>
        <v/>
      </c>
      <c r="S174" s="15" t="str">
        <f aca="false">IF(OR(G174="",I174="",J174=""),"",(I174-G174)*J174*IF(K174="",1,K174)*IF(E174="Short",-1,1)-N(L174))</f>
        <v/>
      </c>
      <c r="T174" s="16" t="str">
        <f aca="false">IF(OR(S174="",N(R174)=0),"",S174/R174)</f>
        <v/>
      </c>
      <c r="U174" s="15" t="str">
        <f aca="false">IF(S174="","",SUMIFS($S$7:S174,$A$7:A174,A174))</f>
        <v/>
      </c>
      <c r="V174" s="14" t="str">
        <f aca="false">IF(S174="","",IF(AND($C$4&gt;0,U174-S174&lt;=-$C$4),"After loss limit",IF(AND($C$4&gt;0,U174&lt;=-$C$4),"Hit loss limit",IF(AND($C$5&gt;0,Q174&gt;$C$5),"Over trade cap","OK"))))</f>
        <v/>
      </c>
    </row>
    <row r="175" customFormat="false" ht="15" hidden="false" customHeight="false" outlineLevel="0" collapsed="false">
      <c r="A175" s="9"/>
      <c r="B175" s="10"/>
      <c r="C175" s="10"/>
      <c r="D175" s="11"/>
      <c r="E175" s="11"/>
      <c r="F175" s="11"/>
      <c r="G175" s="12"/>
      <c r="H175" s="12"/>
      <c r="I175" s="12"/>
      <c r="J175" s="11"/>
      <c r="K175" s="11"/>
      <c r="L175" s="13"/>
      <c r="M175" s="11"/>
      <c r="N175" s="11"/>
      <c r="O175" s="14" t="str">
        <f aca="false">IF(OR(A175="",B175=""),"",LOOKUP(MOD(B175,1),Lists!$A$5:$A$9,Lists!$B$5:$B$9))</f>
        <v/>
      </c>
      <c r="P175" s="14" t="str">
        <f aca="false">IF(OR(B175="",C175=""),"",ROUND(MOD(C175-B175,1)*1440,0))</f>
        <v/>
      </c>
      <c r="Q175" s="14" t="str">
        <f aca="false">IF(A175="","",COUNTIF($A$7:A175,A175))</f>
        <v/>
      </c>
      <c r="R175" s="15" t="str">
        <f aca="false">IF(OR(G175="",H175="",J175=""),"",ABS(G175-H175)*J175*IF(K175="",1,K175))</f>
        <v/>
      </c>
      <c r="S175" s="15" t="str">
        <f aca="false">IF(OR(G175="",I175="",J175=""),"",(I175-G175)*J175*IF(K175="",1,K175)*IF(E175="Short",-1,1)-N(L175))</f>
        <v/>
      </c>
      <c r="T175" s="16" t="str">
        <f aca="false">IF(OR(S175="",N(R175)=0),"",S175/R175)</f>
        <v/>
      </c>
      <c r="U175" s="15" t="str">
        <f aca="false">IF(S175="","",SUMIFS($S$7:S175,$A$7:A175,A175))</f>
        <v/>
      </c>
      <c r="V175" s="14" t="str">
        <f aca="false">IF(S175="","",IF(AND($C$4&gt;0,U175-S175&lt;=-$C$4),"After loss limit",IF(AND($C$4&gt;0,U175&lt;=-$C$4),"Hit loss limit",IF(AND($C$5&gt;0,Q175&gt;$C$5),"Over trade cap","OK"))))</f>
        <v/>
      </c>
    </row>
    <row r="176" customFormat="false" ht="15" hidden="false" customHeight="false" outlineLevel="0" collapsed="false">
      <c r="A176" s="9"/>
      <c r="B176" s="10"/>
      <c r="C176" s="10"/>
      <c r="D176" s="11"/>
      <c r="E176" s="11"/>
      <c r="F176" s="11"/>
      <c r="G176" s="12"/>
      <c r="H176" s="12"/>
      <c r="I176" s="12"/>
      <c r="J176" s="11"/>
      <c r="K176" s="11"/>
      <c r="L176" s="13"/>
      <c r="M176" s="11"/>
      <c r="N176" s="11"/>
      <c r="O176" s="14" t="str">
        <f aca="false">IF(OR(A176="",B176=""),"",LOOKUP(MOD(B176,1),Lists!$A$5:$A$9,Lists!$B$5:$B$9))</f>
        <v/>
      </c>
      <c r="P176" s="14" t="str">
        <f aca="false">IF(OR(B176="",C176=""),"",ROUND(MOD(C176-B176,1)*1440,0))</f>
        <v/>
      </c>
      <c r="Q176" s="14" t="str">
        <f aca="false">IF(A176="","",COUNTIF($A$7:A176,A176))</f>
        <v/>
      </c>
      <c r="R176" s="15" t="str">
        <f aca="false">IF(OR(G176="",H176="",J176=""),"",ABS(G176-H176)*J176*IF(K176="",1,K176))</f>
        <v/>
      </c>
      <c r="S176" s="15" t="str">
        <f aca="false">IF(OR(G176="",I176="",J176=""),"",(I176-G176)*J176*IF(K176="",1,K176)*IF(E176="Short",-1,1)-N(L176))</f>
        <v/>
      </c>
      <c r="T176" s="16" t="str">
        <f aca="false">IF(OR(S176="",N(R176)=0),"",S176/R176)</f>
        <v/>
      </c>
      <c r="U176" s="15" t="str">
        <f aca="false">IF(S176="","",SUMIFS($S$7:S176,$A$7:A176,A176))</f>
        <v/>
      </c>
      <c r="V176" s="14" t="str">
        <f aca="false">IF(S176="","",IF(AND($C$4&gt;0,U176-S176&lt;=-$C$4),"After loss limit",IF(AND($C$4&gt;0,U176&lt;=-$C$4),"Hit loss limit",IF(AND($C$5&gt;0,Q176&gt;$C$5),"Over trade cap","OK"))))</f>
        <v/>
      </c>
    </row>
    <row r="177" customFormat="false" ht="15" hidden="false" customHeight="false" outlineLevel="0" collapsed="false">
      <c r="A177" s="9"/>
      <c r="B177" s="10"/>
      <c r="C177" s="10"/>
      <c r="D177" s="11"/>
      <c r="E177" s="11"/>
      <c r="F177" s="11"/>
      <c r="G177" s="12"/>
      <c r="H177" s="12"/>
      <c r="I177" s="12"/>
      <c r="J177" s="11"/>
      <c r="K177" s="11"/>
      <c r="L177" s="13"/>
      <c r="M177" s="11"/>
      <c r="N177" s="11"/>
      <c r="O177" s="14" t="str">
        <f aca="false">IF(OR(A177="",B177=""),"",LOOKUP(MOD(B177,1),Lists!$A$5:$A$9,Lists!$B$5:$B$9))</f>
        <v/>
      </c>
      <c r="P177" s="14" t="str">
        <f aca="false">IF(OR(B177="",C177=""),"",ROUND(MOD(C177-B177,1)*1440,0))</f>
        <v/>
      </c>
      <c r="Q177" s="14" t="str">
        <f aca="false">IF(A177="","",COUNTIF($A$7:A177,A177))</f>
        <v/>
      </c>
      <c r="R177" s="15" t="str">
        <f aca="false">IF(OR(G177="",H177="",J177=""),"",ABS(G177-H177)*J177*IF(K177="",1,K177))</f>
        <v/>
      </c>
      <c r="S177" s="15" t="str">
        <f aca="false">IF(OR(G177="",I177="",J177=""),"",(I177-G177)*J177*IF(K177="",1,K177)*IF(E177="Short",-1,1)-N(L177))</f>
        <v/>
      </c>
      <c r="T177" s="16" t="str">
        <f aca="false">IF(OR(S177="",N(R177)=0),"",S177/R177)</f>
        <v/>
      </c>
      <c r="U177" s="15" t="str">
        <f aca="false">IF(S177="","",SUMIFS($S$7:S177,$A$7:A177,A177))</f>
        <v/>
      </c>
      <c r="V177" s="14" t="str">
        <f aca="false">IF(S177="","",IF(AND($C$4&gt;0,U177-S177&lt;=-$C$4),"After loss limit",IF(AND($C$4&gt;0,U177&lt;=-$C$4),"Hit loss limit",IF(AND($C$5&gt;0,Q177&gt;$C$5),"Over trade cap","OK"))))</f>
        <v/>
      </c>
    </row>
    <row r="178" customFormat="false" ht="15" hidden="false" customHeight="false" outlineLevel="0" collapsed="false">
      <c r="A178" s="9"/>
      <c r="B178" s="10"/>
      <c r="C178" s="10"/>
      <c r="D178" s="11"/>
      <c r="E178" s="11"/>
      <c r="F178" s="11"/>
      <c r="G178" s="12"/>
      <c r="H178" s="12"/>
      <c r="I178" s="12"/>
      <c r="J178" s="11"/>
      <c r="K178" s="11"/>
      <c r="L178" s="13"/>
      <c r="M178" s="11"/>
      <c r="N178" s="11"/>
      <c r="O178" s="14" t="str">
        <f aca="false">IF(OR(A178="",B178=""),"",LOOKUP(MOD(B178,1),Lists!$A$5:$A$9,Lists!$B$5:$B$9))</f>
        <v/>
      </c>
      <c r="P178" s="14" t="str">
        <f aca="false">IF(OR(B178="",C178=""),"",ROUND(MOD(C178-B178,1)*1440,0))</f>
        <v/>
      </c>
      <c r="Q178" s="14" t="str">
        <f aca="false">IF(A178="","",COUNTIF($A$7:A178,A178))</f>
        <v/>
      </c>
      <c r="R178" s="15" t="str">
        <f aca="false">IF(OR(G178="",H178="",J178=""),"",ABS(G178-H178)*J178*IF(K178="",1,K178))</f>
        <v/>
      </c>
      <c r="S178" s="15" t="str">
        <f aca="false">IF(OR(G178="",I178="",J178=""),"",(I178-G178)*J178*IF(K178="",1,K178)*IF(E178="Short",-1,1)-N(L178))</f>
        <v/>
      </c>
      <c r="T178" s="16" t="str">
        <f aca="false">IF(OR(S178="",N(R178)=0),"",S178/R178)</f>
        <v/>
      </c>
      <c r="U178" s="15" t="str">
        <f aca="false">IF(S178="","",SUMIFS($S$7:S178,$A$7:A178,A178))</f>
        <v/>
      </c>
      <c r="V178" s="14" t="str">
        <f aca="false">IF(S178="","",IF(AND($C$4&gt;0,U178-S178&lt;=-$C$4),"After loss limit",IF(AND($C$4&gt;0,U178&lt;=-$C$4),"Hit loss limit",IF(AND($C$5&gt;0,Q178&gt;$C$5),"Over trade cap","OK"))))</f>
        <v/>
      </c>
    </row>
    <row r="179" customFormat="false" ht="15" hidden="false" customHeight="false" outlineLevel="0" collapsed="false">
      <c r="A179" s="9"/>
      <c r="B179" s="10"/>
      <c r="C179" s="10"/>
      <c r="D179" s="11"/>
      <c r="E179" s="11"/>
      <c r="F179" s="11"/>
      <c r="G179" s="12"/>
      <c r="H179" s="12"/>
      <c r="I179" s="12"/>
      <c r="J179" s="11"/>
      <c r="K179" s="11"/>
      <c r="L179" s="13"/>
      <c r="M179" s="11"/>
      <c r="N179" s="11"/>
      <c r="O179" s="14" t="str">
        <f aca="false">IF(OR(A179="",B179=""),"",LOOKUP(MOD(B179,1),Lists!$A$5:$A$9,Lists!$B$5:$B$9))</f>
        <v/>
      </c>
      <c r="P179" s="14" t="str">
        <f aca="false">IF(OR(B179="",C179=""),"",ROUND(MOD(C179-B179,1)*1440,0))</f>
        <v/>
      </c>
      <c r="Q179" s="14" t="str">
        <f aca="false">IF(A179="","",COUNTIF($A$7:A179,A179))</f>
        <v/>
      </c>
      <c r="R179" s="15" t="str">
        <f aca="false">IF(OR(G179="",H179="",J179=""),"",ABS(G179-H179)*J179*IF(K179="",1,K179))</f>
        <v/>
      </c>
      <c r="S179" s="15" t="str">
        <f aca="false">IF(OR(G179="",I179="",J179=""),"",(I179-G179)*J179*IF(K179="",1,K179)*IF(E179="Short",-1,1)-N(L179))</f>
        <v/>
      </c>
      <c r="T179" s="16" t="str">
        <f aca="false">IF(OR(S179="",N(R179)=0),"",S179/R179)</f>
        <v/>
      </c>
      <c r="U179" s="15" t="str">
        <f aca="false">IF(S179="","",SUMIFS($S$7:S179,$A$7:A179,A179))</f>
        <v/>
      </c>
      <c r="V179" s="14" t="str">
        <f aca="false">IF(S179="","",IF(AND($C$4&gt;0,U179-S179&lt;=-$C$4),"After loss limit",IF(AND($C$4&gt;0,U179&lt;=-$C$4),"Hit loss limit",IF(AND($C$5&gt;0,Q179&gt;$C$5),"Over trade cap","OK"))))</f>
        <v/>
      </c>
    </row>
    <row r="180" customFormat="false" ht="15" hidden="false" customHeight="false" outlineLevel="0" collapsed="false">
      <c r="A180" s="9"/>
      <c r="B180" s="10"/>
      <c r="C180" s="10"/>
      <c r="D180" s="11"/>
      <c r="E180" s="11"/>
      <c r="F180" s="11"/>
      <c r="G180" s="12"/>
      <c r="H180" s="12"/>
      <c r="I180" s="12"/>
      <c r="J180" s="11"/>
      <c r="K180" s="11"/>
      <c r="L180" s="13"/>
      <c r="M180" s="11"/>
      <c r="N180" s="11"/>
      <c r="O180" s="14" t="str">
        <f aca="false">IF(OR(A180="",B180=""),"",LOOKUP(MOD(B180,1),Lists!$A$5:$A$9,Lists!$B$5:$B$9))</f>
        <v/>
      </c>
      <c r="P180" s="14" t="str">
        <f aca="false">IF(OR(B180="",C180=""),"",ROUND(MOD(C180-B180,1)*1440,0))</f>
        <v/>
      </c>
      <c r="Q180" s="14" t="str">
        <f aca="false">IF(A180="","",COUNTIF($A$7:A180,A180))</f>
        <v/>
      </c>
      <c r="R180" s="15" t="str">
        <f aca="false">IF(OR(G180="",H180="",J180=""),"",ABS(G180-H180)*J180*IF(K180="",1,K180))</f>
        <v/>
      </c>
      <c r="S180" s="15" t="str">
        <f aca="false">IF(OR(G180="",I180="",J180=""),"",(I180-G180)*J180*IF(K180="",1,K180)*IF(E180="Short",-1,1)-N(L180))</f>
        <v/>
      </c>
      <c r="T180" s="16" t="str">
        <f aca="false">IF(OR(S180="",N(R180)=0),"",S180/R180)</f>
        <v/>
      </c>
      <c r="U180" s="15" t="str">
        <f aca="false">IF(S180="","",SUMIFS($S$7:S180,$A$7:A180,A180))</f>
        <v/>
      </c>
      <c r="V180" s="14" t="str">
        <f aca="false">IF(S180="","",IF(AND($C$4&gt;0,U180-S180&lt;=-$C$4),"After loss limit",IF(AND($C$4&gt;0,U180&lt;=-$C$4),"Hit loss limit",IF(AND($C$5&gt;0,Q180&gt;$C$5),"Over trade cap","OK"))))</f>
        <v/>
      </c>
    </row>
    <row r="181" customFormat="false" ht="15" hidden="false" customHeight="false" outlineLevel="0" collapsed="false">
      <c r="A181" s="9"/>
      <c r="B181" s="10"/>
      <c r="C181" s="10"/>
      <c r="D181" s="11"/>
      <c r="E181" s="11"/>
      <c r="F181" s="11"/>
      <c r="G181" s="12"/>
      <c r="H181" s="12"/>
      <c r="I181" s="12"/>
      <c r="J181" s="11"/>
      <c r="K181" s="11"/>
      <c r="L181" s="13"/>
      <c r="M181" s="11"/>
      <c r="N181" s="11"/>
      <c r="O181" s="14" t="str">
        <f aca="false">IF(OR(A181="",B181=""),"",LOOKUP(MOD(B181,1),Lists!$A$5:$A$9,Lists!$B$5:$B$9))</f>
        <v/>
      </c>
      <c r="P181" s="14" t="str">
        <f aca="false">IF(OR(B181="",C181=""),"",ROUND(MOD(C181-B181,1)*1440,0))</f>
        <v/>
      </c>
      <c r="Q181" s="14" t="str">
        <f aca="false">IF(A181="","",COUNTIF($A$7:A181,A181))</f>
        <v/>
      </c>
      <c r="R181" s="15" t="str">
        <f aca="false">IF(OR(G181="",H181="",J181=""),"",ABS(G181-H181)*J181*IF(K181="",1,K181))</f>
        <v/>
      </c>
      <c r="S181" s="15" t="str">
        <f aca="false">IF(OR(G181="",I181="",J181=""),"",(I181-G181)*J181*IF(K181="",1,K181)*IF(E181="Short",-1,1)-N(L181))</f>
        <v/>
      </c>
      <c r="T181" s="16" t="str">
        <f aca="false">IF(OR(S181="",N(R181)=0),"",S181/R181)</f>
        <v/>
      </c>
      <c r="U181" s="15" t="str">
        <f aca="false">IF(S181="","",SUMIFS($S$7:S181,$A$7:A181,A181))</f>
        <v/>
      </c>
      <c r="V181" s="14" t="str">
        <f aca="false">IF(S181="","",IF(AND($C$4&gt;0,U181-S181&lt;=-$C$4),"After loss limit",IF(AND($C$4&gt;0,U181&lt;=-$C$4),"Hit loss limit",IF(AND($C$5&gt;0,Q181&gt;$C$5),"Over trade cap","OK"))))</f>
        <v/>
      </c>
    </row>
    <row r="182" customFormat="false" ht="15" hidden="false" customHeight="false" outlineLevel="0" collapsed="false">
      <c r="A182" s="9"/>
      <c r="B182" s="10"/>
      <c r="C182" s="10"/>
      <c r="D182" s="11"/>
      <c r="E182" s="11"/>
      <c r="F182" s="11"/>
      <c r="G182" s="12"/>
      <c r="H182" s="12"/>
      <c r="I182" s="12"/>
      <c r="J182" s="11"/>
      <c r="K182" s="11"/>
      <c r="L182" s="13"/>
      <c r="M182" s="11"/>
      <c r="N182" s="11"/>
      <c r="O182" s="14" t="str">
        <f aca="false">IF(OR(A182="",B182=""),"",LOOKUP(MOD(B182,1),Lists!$A$5:$A$9,Lists!$B$5:$B$9))</f>
        <v/>
      </c>
      <c r="P182" s="14" t="str">
        <f aca="false">IF(OR(B182="",C182=""),"",ROUND(MOD(C182-B182,1)*1440,0))</f>
        <v/>
      </c>
      <c r="Q182" s="14" t="str">
        <f aca="false">IF(A182="","",COUNTIF($A$7:A182,A182))</f>
        <v/>
      </c>
      <c r="R182" s="15" t="str">
        <f aca="false">IF(OR(G182="",H182="",J182=""),"",ABS(G182-H182)*J182*IF(K182="",1,K182))</f>
        <v/>
      </c>
      <c r="S182" s="15" t="str">
        <f aca="false">IF(OR(G182="",I182="",J182=""),"",(I182-G182)*J182*IF(K182="",1,K182)*IF(E182="Short",-1,1)-N(L182))</f>
        <v/>
      </c>
      <c r="T182" s="16" t="str">
        <f aca="false">IF(OR(S182="",N(R182)=0),"",S182/R182)</f>
        <v/>
      </c>
      <c r="U182" s="15" t="str">
        <f aca="false">IF(S182="","",SUMIFS($S$7:S182,$A$7:A182,A182))</f>
        <v/>
      </c>
      <c r="V182" s="14" t="str">
        <f aca="false">IF(S182="","",IF(AND($C$4&gt;0,U182-S182&lt;=-$C$4),"After loss limit",IF(AND($C$4&gt;0,U182&lt;=-$C$4),"Hit loss limit",IF(AND($C$5&gt;0,Q182&gt;$C$5),"Over trade cap","OK"))))</f>
        <v/>
      </c>
    </row>
    <row r="183" customFormat="false" ht="15" hidden="false" customHeight="false" outlineLevel="0" collapsed="false">
      <c r="A183" s="9"/>
      <c r="B183" s="10"/>
      <c r="C183" s="10"/>
      <c r="D183" s="11"/>
      <c r="E183" s="11"/>
      <c r="F183" s="11"/>
      <c r="G183" s="12"/>
      <c r="H183" s="12"/>
      <c r="I183" s="12"/>
      <c r="J183" s="11"/>
      <c r="K183" s="11"/>
      <c r="L183" s="13"/>
      <c r="M183" s="11"/>
      <c r="N183" s="11"/>
      <c r="O183" s="14" t="str">
        <f aca="false">IF(OR(A183="",B183=""),"",LOOKUP(MOD(B183,1),Lists!$A$5:$A$9,Lists!$B$5:$B$9))</f>
        <v/>
      </c>
      <c r="P183" s="14" t="str">
        <f aca="false">IF(OR(B183="",C183=""),"",ROUND(MOD(C183-B183,1)*1440,0))</f>
        <v/>
      </c>
      <c r="Q183" s="14" t="str">
        <f aca="false">IF(A183="","",COUNTIF($A$7:A183,A183))</f>
        <v/>
      </c>
      <c r="R183" s="15" t="str">
        <f aca="false">IF(OR(G183="",H183="",J183=""),"",ABS(G183-H183)*J183*IF(K183="",1,K183))</f>
        <v/>
      </c>
      <c r="S183" s="15" t="str">
        <f aca="false">IF(OR(G183="",I183="",J183=""),"",(I183-G183)*J183*IF(K183="",1,K183)*IF(E183="Short",-1,1)-N(L183))</f>
        <v/>
      </c>
      <c r="T183" s="16" t="str">
        <f aca="false">IF(OR(S183="",N(R183)=0),"",S183/R183)</f>
        <v/>
      </c>
      <c r="U183" s="15" t="str">
        <f aca="false">IF(S183="","",SUMIFS($S$7:S183,$A$7:A183,A183))</f>
        <v/>
      </c>
      <c r="V183" s="14" t="str">
        <f aca="false">IF(S183="","",IF(AND($C$4&gt;0,U183-S183&lt;=-$C$4),"After loss limit",IF(AND($C$4&gt;0,U183&lt;=-$C$4),"Hit loss limit",IF(AND($C$5&gt;0,Q183&gt;$C$5),"Over trade cap","OK"))))</f>
        <v/>
      </c>
    </row>
    <row r="184" customFormat="false" ht="15" hidden="false" customHeight="false" outlineLevel="0" collapsed="false">
      <c r="A184" s="9"/>
      <c r="B184" s="10"/>
      <c r="C184" s="10"/>
      <c r="D184" s="11"/>
      <c r="E184" s="11"/>
      <c r="F184" s="11"/>
      <c r="G184" s="12"/>
      <c r="H184" s="12"/>
      <c r="I184" s="12"/>
      <c r="J184" s="11"/>
      <c r="K184" s="11"/>
      <c r="L184" s="13"/>
      <c r="M184" s="11"/>
      <c r="N184" s="11"/>
      <c r="O184" s="14" t="str">
        <f aca="false">IF(OR(A184="",B184=""),"",LOOKUP(MOD(B184,1),Lists!$A$5:$A$9,Lists!$B$5:$B$9))</f>
        <v/>
      </c>
      <c r="P184" s="14" t="str">
        <f aca="false">IF(OR(B184="",C184=""),"",ROUND(MOD(C184-B184,1)*1440,0))</f>
        <v/>
      </c>
      <c r="Q184" s="14" t="str">
        <f aca="false">IF(A184="","",COUNTIF($A$7:A184,A184))</f>
        <v/>
      </c>
      <c r="R184" s="15" t="str">
        <f aca="false">IF(OR(G184="",H184="",J184=""),"",ABS(G184-H184)*J184*IF(K184="",1,K184))</f>
        <v/>
      </c>
      <c r="S184" s="15" t="str">
        <f aca="false">IF(OR(G184="",I184="",J184=""),"",(I184-G184)*J184*IF(K184="",1,K184)*IF(E184="Short",-1,1)-N(L184))</f>
        <v/>
      </c>
      <c r="T184" s="16" t="str">
        <f aca="false">IF(OR(S184="",N(R184)=0),"",S184/R184)</f>
        <v/>
      </c>
      <c r="U184" s="15" t="str">
        <f aca="false">IF(S184="","",SUMIFS($S$7:S184,$A$7:A184,A184))</f>
        <v/>
      </c>
      <c r="V184" s="14" t="str">
        <f aca="false">IF(S184="","",IF(AND($C$4&gt;0,U184-S184&lt;=-$C$4),"After loss limit",IF(AND($C$4&gt;0,U184&lt;=-$C$4),"Hit loss limit",IF(AND($C$5&gt;0,Q184&gt;$C$5),"Over trade cap","OK"))))</f>
        <v/>
      </c>
    </row>
    <row r="185" customFormat="false" ht="15" hidden="false" customHeight="false" outlineLevel="0" collapsed="false">
      <c r="A185" s="9"/>
      <c r="B185" s="10"/>
      <c r="C185" s="10"/>
      <c r="D185" s="11"/>
      <c r="E185" s="11"/>
      <c r="F185" s="11"/>
      <c r="G185" s="12"/>
      <c r="H185" s="12"/>
      <c r="I185" s="12"/>
      <c r="J185" s="11"/>
      <c r="K185" s="11"/>
      <c r="L185" s="13"/>
      <c r="M185" s="11"/>
      <c r="N185" s="11"/>
      <c r="O185" s="14" t="str">
        <f aca="false">IF(OR(A185="",B185=""),"",LOOKUP(MOD(B185,1),Lists!$A$5:$A$9,Lists!$B$5:$B$9))</f>
        <v/>
      </c>
      <c r="P185" s="14" t="str">
        <f aca="false">IF(OR(B185="",C185=""),"",ROUND(MOD(C185-B185,1)*1440,0))</f>
        <v/>
      </c>
      <c r="Q185" s="14" t="str">
        <f aca="false">IF(A185="","",COUNTIF($A$7:A185,A185))</f>
        <v/>
      </c>
      <c r="R185" s="15" t="str">
        <f aca="false">IF(OR(G185="",H185="",J185=""),"",ABS(G185-H185)*J185*IF(K185="",1,K185))</f>
        <v/>
      </c>
      <c r="S185" s="15" t="str">
        <f aca="false">IF(OR(G185="",I185="",J185=""),"",(I185-G185)*J185*IF(K185="",1,K185)*IF(E185="Short",-1,1)-N(L185))</f>
        <v/>
      </c>
      <c r="T185" s="16" t="str">
        <f aca="false">IF(OR(S185="",N(R185)=0),"",S185/R185)</f>
        <v/>
      </c>
      <c r="U185" s="15" t="str">
        <f aca="false">IF(S185="","",SUMIFS($S$7:S185,$A$7:A185,A185))</f>
        <v/>
      </c>
      <c r="V185" s="14" t="str">
        <f aca="false">IF(S185="","",IF(AND($C$4&gt;0,U185-S185&lt;=-$C$4),"After loss limit",IF(AND($C$4&gt;0,U185&lt;=-$C$4),"Hit loss limit",IF(AND($C$5&gt;0,Q185&gt;$C$5),"Over trade cap","OK"))))</f>
        <v/>
      </c>
    </row>
    <row r="186" customFormat="false" ht="15" hidden="false" customHeight="false" outlineLevel="0" collapsed="false">
      <c r="A186" s="9"/>
      <c r="B186" s="10"/>
      <c r="C186" s="10"/>
      <c r="D186" s="11"/>
      <c r="E186" s="11"/>
      <c r="F186" s="11"/>
      <c r="G186" s="12"/>
      <c r="H186" s="12"/>
      <c r="I186" s="12"/>
      <c r="J186" s="11"/>
      <c r="K186" s="11"/>
      <c r="L186" s="13"/>
      <c r="M186" s="11"/>
      <c r="N186" s="11"/>
      <c r="O186" s="14" t="str">
        <f aca="false">IF(OR(A186="",B186=""),"",LOOKUP(MOD(B186,1),Lists!$A$5:$A$9,Lists!$B$5:$B$9))</f>
        <v/>
      </c>
      <c r="P186" s="14" t="str">
        <f aca="false">IF(OR(B186="",C186=""),"",ROUND(MOD(C186-B186,1)*1440,0))</f>
        <v/>
      </c>
      <c r="Q186" s="14" t="str">
        <f aca="false">IF(A186="","",COUNTIF($A$7:A186,A186))</f>
        <v/>
      </c>
      <c r="R186" s="15" t="str">
        <f aca="false">IF(OR(G186="",H186="",J186=""),"",ABS(G186-H186)*J186*IF(K186="",1,K186))</f>
        <v/>
      </c>
      <c r="S186" s="15" t="str">
        <f aca="false">IF(OR(G186="",I186="",J186=""),"",(I186-G186)*J186*IF(K186="",1,K186)*IF(E186="Short",-1,1)-N(L186))</f>
        <v/>
      </c>
      <c r="T186" s="16" t="str">
        <f aca="false">IF(OR(S186="",N(R186)=0),"",S186/R186)</f>
        <v/>
      </c>
      <c r="U186" s="15" t="str">
        <f aca="false">IF(S186="","",SUMIFS($S$7:S186,$A$7:A186,A186))</f>
        <v/>
      </c>
      <c r="V186" s="14" t="str">
        <f aca="false">IF(S186="","",IF(AND($C$4&gt;0,U186-S186&lt;=-$C$4),"After loss limit",IF(AND($C$4&gt;0,U186&lt;=-$C$4),"Hit loss limit",IF(AND($C$5&gt;0,Q186&gt;$C$5),"Over trade cap","OK"))))</f>
        <v/>
      </c>
    </row>
    <row r="187" customFormat="false" ht="15" hidden="false" customHeight="false" outlineLevel="0" collapsed="false">
      <c r="A187" s="9"/>
      <c r="B187" s="10"/>
      <c r="C187" s="10"/>
      <c r="D187" s="11"/>
      <c r="E187" s="11"/>
      <c r="F187" s="11"/>
      <c r="G187" s="12"/>
      <c r="H187" s="12"/>
      <c r="I187" s="12"/>
      <c r="J187" s="11"/>
      <c r="K187" s="11"/>
      <c r="L187" s="13"/>
      <c r="M187" s="11"/>
      <c r="N187" s="11"/>
      <c r="O187" s="14" t="str">
        <f aca="false">IF(OR(A187="",B187=""),"",LOOKUP(MOD(B187,1),Lists!$A$5:$A$9,Lists!$B$5:$B$9))</f>
        <v/>
      </c>
      <c r="P187" s="14" t="str">
        <f aca="false">IF(OR(B187="",C187=""),"",ROUND(MOD(C187-B187,1)*1440,0))</f>
        <v/>
      </c>
      <c r="Q187" s="14" t="str">
        <f aca="false">IF(A187="","",COUNTIF($A$7:A187,A187))</f>
        <v/>
      </c>
      <c r="R187" s="15" t="str">
        <f aca="false">IF(OR(G187="",H187="",J187=""),"",ABS(G187-H187)*J187*IF(K187="",1,K187))</f>
        <v/>
      </c>
      <c r="S187" s="15" t="str">
        <f aca="false">IF(OR(G187="",I187="",J187=""),"",(I187-G187)*J187*IF(K187="",1,K187)*IF(E187="Short",-1,1)-N(L187))</f>
        <v/>
      </c>
      <c r="T187" s="16" t="str">
        <f aca="false">IF(OR(S187="",N(R187)=0),"",S187/R187)</f>
        <v/>
      </c>
      <c r="U187" s="15" t="str">
        <f aca="false">IF(S187="","",SUMIFS($S$7:S187,$A$7:A187,A187))</f>
        <v/>
      </c>
      <c r="V187" s="14" t="str">
        <f aca="false">IF(S187="","",IF(AND($C$4&gt;0,U187-S187&lt;=-$C$4),"After loss limit",IF(AND($C$4&gt;0,U187&lt;=-$C$4),"Hit loss limit",IF(AND($C$5&gt;0,Q187&gt;$C$5),"Over trade cap","OK"))))</f>
        <v/>
      </c>
    </row>
    <row r="188" customFormat="false" ht="15" hidden="false" customHeight="false" outlineLevel="0" collapsed="false">
      <c r="A188" s="9"/>
      <c r="B188" s="10"/>
      <c r="C188" s="10"/>
      <c r="D188" s="11"/>
      <c r="E188" s="11"/>
      <c r="F188" s="11"/>
      <c r="G188" s="12"/>
      <c r="H188" s="12"/>
      <c r="I188" s="12"/>
      <c r="J188" s="11"/>
      <c r="K188" s="11"/>
      <c r="L188" s="13"/>
      <c r="M188" s="11"/>
      <c r="N188" s="11"/>
      <c r="O188" s="14" t="str">
        <f aca="false">IF(OR(A188="",B188=""),"",LOOKUP(MOD(B188,1),Lists!$A$5:$A$9,Lists!$B$5:$B$9))</f>
        <v/>
      </c>
      <c r="P188" s="14" t="str">
        <f aca="false">IF(OR(B188="",C188=""),"",ROUND(MOD(C188-B188,1)*1440,0))</f>
        <v/>
      </c>
      <c r="Q188" s="14" t="str">
        <f aca="false">IF(A188="","",COUNTIF($A$7:A188,A188))</f>
        <v/>
      </c>
      <c r="R188" s="15" t="str">
        <f aca="false">IF(OR(G188="",H188="",J188=""),"",ABS(G188-H188)*J188*IF(K188="",1,K188))</f>
        <v/>
      </c>
      <c r="S188" s="15" t="str">
        <f aca="false">IF(OR(G188="",I188="",J188=""),"",(I188-G188)*J188*IF(K188="",1,K188)*IF(E188="Short",-1,1)-N(L188))</f>
        <v/>
      </c>
      <c r="T188" s="16" t="str">
        <f aca="false">IF(OR(S188="",N(R188)=0),"",S188/R188)</f>
        <v/>
      </c>
      <c r="U188" s="15" t="str">
        <f aca="false">IF(S188="","",SUMIFS($S$7:S188,$A$7:A188,A188))</f>
        <v/>
      </c>
      <c r="V188" s="14" t="str">
        <f aca="false">IF(S188="","",IF(AND($C$4&gt;0,U188-S188&lt;=-$C$4),"After loss limit",IF(AND($C$4&gt;0,U188&lt;=-$C$4),"Hit loss limit",IF(AND($C$5&gt;0,Q188&gt;$C$5),"Over trade cap","OK"))))</f>
        <v/>
      </c>
    </row>
    <row r="189" customFormat="false" ht="15" hidden="false" customHeight="false" outlineLevel="0" collapsed="false">
      <c r="A189" s="9"/>
      <c r="B189" s="10"/>
      <c r="C189" s="10"/>
      <c r="D189" s="11"/>
      <c r="E189" s="11"/>
      <c r="F189" s="11"/>
      <c r="G189" s="12"/>
      <c r="H189" s="12"/>
      <c r="I189" s="12"/>
      <c r="J189" s="11"/>
      <c r="K189" s="11"/>
      <c r="L189" s="13"/>
      <c r="M189" s="11"/>
      <c r="N189" s="11"/>
      <c r="O189" s="14" t="str">
        <f aca="false">IF(OR(A189="",B189=""),"",LOOKUP(MOD(B189,1),Lists!$A$5:$A$9,Lists!$B$5:$B$9))</f>
        <v/>
      </c>
      <c r="P189" s="14" t="str">
        <f aca="false">IF(OR(B189="",C189=""),"",ROUND(MOD(C189-B189,1)*1440,0))</f>
        <v/>
      </c>
      <c r="Q189" s="14" t="str">
        <f aca="false">IF(A189="","",COUNTIF($A$7:A189,A189))</f>
        <v/>
      </c>
      <c r="R189" s="15" t="str">
        <f aca="false">IF(OR(G189="",H189="",J189=""),"",ABS(G189-H189)*J189*IF(K189="",1,K189))</f>
        <v/>
      </c>
      <c r="S189" s="15" t="str">
        <f aca="false">IF(OR(G189="",I189="",J189=""),"",(I189-G189)*J189*IF(K189="",1,K189)*IF(E189="Short",-1,1)-N(L189))</f>
        <v/>
      </c>
      <c r="T189" s="16" t="str">
        <f aca="false">IF(OR(S189="",N(R189)=0),"",S189/R189)</f>
        <v/>
      </c>
      <c r="U189" s="15" t="str">
        <f aca="false">IF(S189="","",SUMIFS($S$7:S189,$A$7:A189,A189))</f>
        <v/>
      </c>
      <c r="V189" s="14" t="str">
        <f aca="false">IF(S189="","",IF(AND($C$4&gt;0,U189-S189&lt;=-$C$4),"After loss limit",IF(AND($C$4&gt;0,U189&lt;=-$C$4),"Hit loss limit",IF(AND($C$5&gt;0,Q189&gt;$C$5),"Over trade cap","OK"))))</f>
        <v/>
      </c>
    </row>
    <row r="190" customFormat="false" ht="15" hidden="false" customHeight="false" outlineLevel="0" collapsed="false">
      <c r="A190" s="9"/>
      <c r="B190" s="10"/>
      <c r="C190" s="10"/>
      <c r="D190" s="11"/>
      <c r="E190" s="11"/>
      <c r="F190" s="11"/>
      <c r="G190" s="12"/>
      <c r="H190" s="12"/>
      <c r="I190" s="12"/>
      <c r="J190" s="11"/>
      <c r="K190" s="11"/>
      <c r="L190" s="13"/>
      <c r="M190" s="11"/>
      <c r="N190" s="11"/>
      <c r="O190" s="14" t="str">
        <f aca="false">IF(OR(A190="",B190=""),"",LOOKUP(MOD(B190,1),Lists!$A$5:$A$9,Lists!$B$5:$B$9))</f>
        <v/>
      </c>
      <c r="P190" s="14" t="str">
        <f aca="false">IF(OR(B190="",C190=""),"",ROUND(MOD(C190-B190,1)*1440,0))</f>
        <v/>
      </c>
      <c r="Q190" s="14" t="str">
        <f aca="false">IF(A190="","",COUNTIF($A$7:A190,A190))</f>
        <v/>
      </c>
      <c r="R190" s="15" t="str">
        <f aca="false">IF(OR(G190="",H190="",J190=""),"",ABS(G190-H190)*J190*IF(K190="",1,K190))</f>
        <v/>
      </c>
      <c r="S190" s="15" t="str">
        <f aca="false">IF(OR(G190="",I190="",J190=""),"",(I190-G190)*J190*IF(K190="",1,K190)*IF(E190="Short",-1,1)-N(L190))</f>
        <v/>
      </c>
      <c r="T190" s="16" t="str">
        <f aca="false">IF(OR(S190="",N(R190)=0),"",S190/R190)</f>
        <v/>
      </c>
      <c r="U190" s="15" t="str">
        <f aca="false">IF(S190="","",SUMIFS($S$7:S190,$A$7:A190,A190))</f>
        <v/>
      </c>
      <c r="V190" s="14" t="str">
        <f aca="false">IF(S190="","",IF(AND($C$4&gt;0,U190-S190&lt;=-$C$4),"After loss limit",IF(AND($C$4&gt;0,U190&lt;=-$C$4),"Hit loss limit",IF(AND($C$5&gt;0,Q190&gt;$C$5),"Over trade cap","OK"))))</f>
        <v/>
      </c>
    </row>
    <row r="191" customFormat="false" ht="15" hidden="false" customHeight="false" outlineLevel="0" collapsed="false">
      <c r="A191" s="9"/>
      <c r="B191" s="10"/>
      <c r="C191" s="10"/>
      <c r="D191" s="11"/>
      <c r="E191" s="11"/>
      <c r="F191" s="11"/>
      <c r="G191" s="12"/>
      <c r="H191" s="12"/>
      <c r="I191" s="12"/>
      <c r="J191" s="11"/>
      <c r="K191" s="11"/>
      <c r="L191" s="13"/>
      <c r="M191" s="11"/>
      <c r="N191" s="11"/>
      <c r="O191" s="14" t="str">
        <f aca="false">IF(OR(A191="",B191=""),"",LOOKUP(MOD(B191,1),Lists!$A$5:$A$9,Lists!$B$5:$B$9))</f>
        <v/>
      </c>
      <c r="P191" s="14" t="str">
        <f aca="false">IF(OR(B191="",C191=""),"",ROUND(MOD(C191-B191,1)*1440,0))</f>
        <v/>
      </c>
      <c r="Q191" s="14" t="str">
        <f aca="false">IF(A191="","",COUNTIF($A$7:A191,A191))</f>
        <v/>
      </c>
      <c r="R191" s="15" t="str">
        <f aca="false">IF(OR(G191="",H191="",J191=""),"",ABS(G191-H191)*J191*IF(K191="",1,K191))</f>
        <v/>
      </c>
      <c r="S191" s="15" t="str">
        <f aca="false">IF(OR(G191="",I191="",J191=""),"",(I191-G191)*J191*IF(K191="",1,K191)*IF(E191="Short",-1,1)-N(L191))</f>
        <v/>
      </c>
      <c r="T191" s="16" t="str">
        <f aca="false">IF(OR(S191="",N(R191)=0),"",S191/R191)</f>
        <v/>
      </c>
      <c r="U191" s="15" t="str">
        <f aca="false">IF(S191="","",SUMIFS($S$7:S191,$A$7:A191,A191))</f>
        <v/>
      </c>
      <c r="V191" s="14" t="str">
        <f aca="false">IF(S191="","",IF(AND($C$4&gt;0,U191-S191&lt;=-$C$4),"After loss limit",IF(AND($C$4&gt;0,U191&lt;=-$C$4),"Hit loss limit",IF(AND($C$5&gt;0,Q191&gt;$C$5),"Over trade cap","OK"))))</f>
        <v/>
      </c>
    </row>
    <row r="192" customFormat="false" ht="15" hidden="false" customHeight="false" outlineLevel="0" collapsed="false">
      <c r="A192" s="9"/>
      <c r="B192" s="10"/>
      <c r="C192" s="10"/>
      <c r="D192" s="11"/>
      <c r="E192" s="11"/>
      <c r="F192" s="11"/>
      <c r="G192" s="12"/>
      <c r="H192" s="12"/>
      <c r="I192" s="12"/>
      <c r="J192" s="11"/>
      <c r="K192" s="11"/>
      <c r="L192" s="13"/>
      <c r="M192" s="11"/>
      <c r="N192" s="11"/>
      <c r="O192" s="14" t="str">
        <f aca="false">IF(OR(A192="",B192=""),"",LOOKUP(MOD(B192,1),Lists!$A$5:$A$9,Lists!$B$5:$B$9))</f>
        <v/>
      </c>
      <c r="P192" s="14" t="str">
        <f aca="false">IF(OR(B192="",C192=""),"",ROUND(MOD(C192-B192,1)*1440,0))</f>
        <v/>
      </c>
      <c r="Q192" s="14" t="str">
        <f aca="false">IF(A192="","",COUNTIF($A$7:A192,A192))</f>
        <v/>
      </c>
      <c r="R192" s="15" t="str">
        <f aca="false">IF(OR(G192="",H192="",J192=""),"",ABS(G192-H192)*J192*IF(K192="",1,K192))</f>
        <v/>
      </c>
      <c r="S192" s="15" t="str">
        <f aca="false">IF(OR(G192="",I192="",J192=""),"",(I192-G192)*J192*IF(K192="",1,K192)*IF(E192="Short",-1,1)-N(L192))</f>
        <v/>
      </c>
      <c r="T192" s="16" t="str">
        <f aca="false">IF(OR(S192="",N(R192)=0),"",S192/R192)</f>
        <v/>
      </c>
      <c r="U192" s="15" t="str">
        <f aca="false">IF(S192="","",SUMIFS($S$7:S192,$A$7:A192,A192))</f>
        <v/>
      </c>
      <c r="V192" s="14" t="str">
        <f aca="false">IF(S192="","",IF(AND($C$4&gt;0,U192-S192&lt;=-$C$4),"After loss limit",IF(AND($C$4&gt;0,U192&lt;=-$C$4),"Hit loss limit",IF(AND($C$5&gt;0,Q192&gt;$C$5),"Over trade cap","OK"))))</f>
        <v/>
      </c>
    </row>
    <row r="193" customFormat="false" ht="15" hidden="false" customHeight="false" outlineLevel="0" collapsed="false">
      <c r="A193" s="9"/>
      <c r="B193" s="10"/>
      <c r="C193" s="10"/>
      <c r="D193" s="11"/>
      <c r="E193" s="11"/>
      <c r="F193" s="11"/>
      <c r="G193" s="12"/>
      <c r="H193" s="12"/>
      <c r="I193" s="12"/>
      <c r="J193" s="11"/>
      <c r="K193" s="11"/>
      <c r="L193" s="13"/>
      <c r="M193" s="11"/>
      <c r="N193" s="11"/>
      <c r="O193" s="14" t="str">
        <f aca="false">IF(OR(A193="",B193=""),"",LOOKUP(MOD(B193,1),Lists!$A$5:$A$9,Lists!$B$5:$B$9))</f>
        <v/>
      </c>
      <c r="P193" s="14" t="str">
        <f aca="false">IF(OR(B193="",C193=""),"",ROUND(MOD(C193-B193,1)*1440,0))</f>
        <v/>
      </c>
      <c r="Q193" s="14" t="str">
        <f aca="false">IF(A193="","",COUNTIF($A$7:A193,A193))</f>
        <v/>
      </c>
      <c r="R193" s="15" t="str">
        <f aca="false">IF(OR(G193="",H193="",J193=""),"",ABS(G193-H193)*J193*IF(K193="",1,K193))</f>
        <v/>
      </c>
      <c r="S193" s="15" t="str">
        <f aca="false">IF(OR(G193="",I193="",J193=""),"",(I193-G193)*J193*IF(K193="",1,K193)*IF(E193="Short",-1,1)-N(L193))</f>
        <v/>
      </c>
      <c r="T193" s="16" t="str">
        <f aca="false">IF(OR(S193="",N(R193)=0),"",S193/R193)</f>
        <v/>
      </c>
      <c r="U193" s="15" t="str">
        <f aca="false">IF(S193="","",SUMIFS($S$7:S193,$A$7:A193,A193))</f>
        <v/>
      </c>
      <c r="V193" s="14" t="str">
        <f aca="false">IF(S193="","",IF(AND($C$4&gt;0,U193-S193&lt;=-$C$4),"After loss limit",IF(AND($C$4&gt;0,U193&lt;=-$C$4),"Hit loss limit",IF(AND($C$5&gt;0,Q193&gt;$C$5),"Over trade cap","OK"))))</f>
        <v/>
      </c>
    </row>
    <row r="194" customFormat="false" ht="15" hidden="false" customHeight="false" outlineLevel="0" collapsed="false">
      <c r="A194" s="9"/>
      <c r="B194" s="10"/>
      <c r="C194" s="10"/>
      <c r="D194" s="11"/>
      <c r="E194" s="11"/>
      <c r="F194" s="11"/>
      <c r="G194" s="12"/>
      <c r="H194" s="12"/>
      <c r="I194" s="12"/>
      <c r="J194" s="11"/>
      <c r="K194" s="11"/>
      <c r="L194" s="13"/>
      <c r="M194" s="11"/>
      <c r="N194" s="11"/>
      <c r="O194" s="14" t="str">
        <f aca="false">IF(OR(A194="",B194=""),"",LOOKUP(MOD(B194,1),Lists!$A$5:$A$9,Lists!$B$5:$B$9))</f>
        <v/>
      </c>
      <c r="P194" s="14" t="str">
        <f aca="false">IF(OR(B194="",C194=""),"",ROUND(MOD(C194-B194,1)*1440,0))</f>
        <v/>
      </c>
      <c r="Q194" s="14" t="str">
        <f aca="false">IF(A194="","",COUNTIF($A$7:A194,A194))</f>
        <v/>
      </c>
      <c r="R194" s="15" t="str">
        <f aca="false">IF(OR(G194="",H194="",J194=""),"",ABS(G194-H194)*J194*IF(K194="",1,K194))</f>
        <v/>
      </c>
      <c r="S194" s="15" t="str">
        <f aca="false">IF(OR(G194="",I194="",J194=""),"",(I194-G194)*J194*IF(K194="",1,K194)*IF(E194="Short",-1,1)-N(L194))</f>
        <v/>
      </c>
      <c r="T194" s="16" t="str">
        <f aca="false">IF(OR(S194="",N(R194)=0),"",S194/R194)</f>
        <v/>
      </c>
      <c r="U194" s="15" t="str">
        <f aca="false">IF(S194="","",SUMIFS($S$7:S194,$A$7:A194,A194))</f>
        <v/>
      </c>
      <c r="V194" s="14" t="str">
        <f aca="false">IF(S194="","",IF(AND($C$4&gt;0,U194-S194&lt;=-$C$4),"After loss limit",IF(AND($C$4&gt;0,U194&lt;=-$C$4),"Hit loss limit",IF(AND($C$5&gt;0,Q194&gt;$C$5),"Over trade cap","OK"))))</f>
        <v/>
      </c>
    </row>
    <row r="195" customFormat="false" ht="15" hidden="false" customHeight="false" outlineLevel="0" collapsed="false">
      <c r="A195" s="9"/>
      <c r="B195" s="10"/>
      <c r="C195" s="10"/>
      <c r="D195" s="11"/>
      <c r="E195" s="11"/>
      <c r="F195" s="11"/>
      <c r="G195" s="12"/>
      <c r="H195" s="12"/>
      <c r="I195" s="12"/>
      <c r="J195" s="11"/>
      <c r="K195" s="11"/>
      <c r="L195" s="13"/>
      <c r="M195" s="11"/>
      <c r="N195" s="11"/>
      <c r="O195" s="14" t="str">
        <f aca="false">IF(OR(A195="",B195=""),"",LOOKUP(MOD(B195,1),Lists!$A$5:$A$9,Lists!$B$5:$B$9))</f>
        <v/>
      </c>
      <c r="P195" s="14" t="str">
        <f aca="false">IF(OR(B195="",C195=""),"",ROUND(MOD(C195-B195,1)*1440,0))</f>
        <v/>
      </c>
      <c r="Q195" s="14" t="str">
        <f aca="false">IF(A195="","",COUNTIF($A$7:A195,A195))</f>
        <v/>
      </c>
      <c r="R195" s="15" t="str">
        <f aca="false">IF(OR(G195="",H195="",J195=""),"",ABS(G195-H195)*J195*IF(K195="",1,K195))</f>
        <v/>
      </c>
      <c r="S195" s="15" t="str">
        <f aca="false">IF(OR(G195="",I195="",J195=""),"",(I195-G195)*J195*IF(K195="",1,K195)*IF(E195="Short",-1,1)-N(L195))</f>
        <v/>
      </c>
      <c r="T195" s="16" t="str">
        <f aca="false">IF(OR(S195="",N(R195)=0),"",S195/R195)</f>
        <v/>
      </c>
      <c r="U195" s="15" t="str">
        <f aca="false">IF(S195="","",SUMIFS($S$7:S195,$A$7:A195,A195))</f>
        <v/>
      </c>
      <c r="V195" s="14" t="str">
        <f aca="false">IF(S195="","",IF(AND($C$4&gt;0,U195-S195&lt;=-$C$4),"After loss limit",IF(AND($C$4&gt;0,U195&lt;=-$C$4),"Hit loss limit",IF(AND($C$5&gt;0,Q195&gt;$C$5),"Over trade cap","OK"))))</f>
        <v/>
      </c>
    </row>
    <row r="196" customFormat="false" ht="15" hidden="false" customHeight="false" outlineLevel="0" collapsed="false">
      <c r="A196" s="9"/>
      <c r="B196" s="10"/>
      <c r="C196" s="10"/>
      <c r="D196" s="11"/>
      <c r="E196" s="11"/>
      <c r="F196" s="11"/>
      <c r="G196" s="12"/>
      <c r="H196" s="12"/>
      <c r="I196" s="12"/>
      <c r="J196" s="11"/>
      <c r="K196" s="11"/>
      <c r="L196" s="13"/>
      <c r="M196" s="11"/>
      <c r="N196" s="11"/>
      <c r="O196" s="14" t="str">
        <f aca="false">IF(OR(A196="",B196=""),"",LOOKUP(MOD(B196,1),Lists!$A$5:$A$9,Lists!$B$5:$B$9))</f>
        <v/>
      </c>
      <c r="P196" s="14" t="str">
        <f aca="false">IF(OR(B196="",C196=""),"",ROUND(MOD(C196-B196,1)*1440,0))</f>
        <v/>
      </c>
      <c r="Q196" s="14" t="str">
        <f aca="false">IF(A196="","",COUNTIF($A$7:A196,A196))</f>
        <v/>
      </c>
      <c r="R196" s="15" t="str">
        <f aca="false">IF(OR(G196="",H196="",J196=""),"",ABS(G196-H196)*J196*IF(K196="",1,K196))</f>
        <v/>
      </c>
      <c r="S196" s="15" t="str">
        <f aca="false">IF(OR(G196="",I196="",J196=""),"",(I196-G196)*J196*IF(K196="",1,K196)*IF(E196="Short",-1,1)-N(L196))</f>
        <v/>
      </c>
      <c r="T196" s="16" t="str">
        <f aca="false">IF(OR(S196="",N(R196)=0),"",S196/R196)</f>
        <v/>
      </c>
      <c r="U196" s="15" t="str">
        <f aca="false">IF(S196="","",SUMIFS($S$7:S196,$A$7:A196,A196))</f>
        <v/>
      </c>
      <c r="V196" s="14" t="str">
        <f aca="false">IF(S196="","",IF(AND($C$4&gt;0,U196-S196&lt;=-$C$4),"After loss limit",IF(AND($C$4&gt;0,U196&lt;=-$C$4),"Hit loss limit",IF(AND($C$5&gt;0,Q196&gt;$C$5),"Over trade cap","OK"))))</f>
        <v/>
      </c>
    </row>
    <row r="197" customFormat="false" ht="15" hidden="false" customHeight="false" outlineLevel="0" collapsed="false">
      <c r="A197" s="9"/>
      <c r="B197" s="10"/>
      <c r="C197" s="10"/>
      <c r="D197" s="11"/>
      <c r="E197" s="11"/>
      <c r="F197" s="11"/>
      <c r="G197" s="12"/>
      <c r="H197" s="12"/>
      <c r="I197" s="12"/>
      <c r="J197" s="11"/>
      <c r="K197" s="11"/>
      <c r="L197" s="13"/>
      <c r="M197" s="11"/>
      <c r="N197" s="11"/>
      <c r="O197" s="14" t="str">
        <f aca="false">IF(OR(A197="",B197=""),"",LOOKUP(MOD(B197,1),Lists!$A$5:$A$9,Lists!$B$5:$B$9))</f>
        <v/>
      </c>
      <c r="P197" s="14" t="str">
        <f aca="false">IF(OR(B197="",C197=""),"",ROUND(MOD(C197-B197,1)*1440,0))</f>
        <v/>
      </c>
      <c r="Q197" s="14" t="str">
        <f aca="false">IF(A197="","",COUNTIF($A$7:A197,A197))</f>
        <v/>
      </c>
      <c r="R197" s="15" t="str">
        <f aca="false">IF(OR(G197="",H197="",J197=""),"",ABS(G197-H197)*J197*IF(K197="",1,K197))</f>
        <v/>
      </c>
      <c r="S197" s="15" t="str">
        <f aca="false">IF(OR(G197="",I197="",J197=""),"",(I197-G197)*J197*IF(K197="",1,K197)*IF(E197="Short",-1,1)-N(L197))</f>
        <v/>
      </c>
      <c r="T197" s="16" t="str">
        <f aca="false">IF(OR(S197="",N(R197)=0),"",S197/R197)</f>
        <v/>
      </c>
      <c r="U197" s="15" t="str">
        <f aca="false">IF(S197="","",SUMIFS($S$7:S197,$A$7:A197,A197))</f>
        <v/>
      </c>
      <c r="V197" s="14" t="str">
        <f aca="false">IF(S197="","",IF(AND($C$4&gt;0,U197-S197&lt;=-$C$4),"After loss limit",IF(AND($C$4&gt;0,U197&lt;=-$C$4),"Hit loss limit",IF(AND($C$5&gt;0,Q197&gt;$C$5),"Over trade cap","OK"))))</f>
        <v/>
      </c>
    </row>
    <row r="198" customFormat="false" ht="15" hidden="false" customHeight="false" outlineLevel="0" collapsed="false">
      <c r="A198" s="9"/>
      <c r="B198" s="10"/>
      <c r="C198" s="10"/>
      <c r="D198" s="11"/>
      <c r="E198" s="11"/>
      <c r="F198" s="11"/>
      <c r="G198" s="12"/>
      <c r="H198" s="12"/>
      <c r="I198" s="12"/>
      <c r="J198" s="11"/>
      <c r="K198" s="11"/>
      <c r="L198" s="13"/>
      <c r="M198" s="11"/>
      <c r="N198" s="11"/>
      <c r="O198" s="14" t="str">
        <f aca="false">IF(OR(A198="",B198=""),"",LOOKUP(MOD(B198,1),Lists!$A$5:$A$9,Lists!$B$5:$B$9))</f>
        <v/>
      </c>
      <c r="P198" s="14" t="str">
        <f aca="false">IF(OR(B198="",C198=""),"",ROUND(MOD(C198-B198,1)*1440,0))</f>
        <v/>
      </c>
      <c r="Q198" s="14" t="str">
        <f aca="false">IF(A198="","",COUNTIF($A$7:A198,A198))</f>
        <v/>
      </c>
      <c r="R198" s="15" t="str">
        <f aca="false">IF(OR(G198="",H198="",J198=""),"",ABS(G198-H198)*J198*IF(K198="",1,K198))</f>
        <v/>
      </c>
      <c r="S198" s="15" t="str">
        <f aca="false">IF(OR(G198="",I198="",J198=""),"",(I198-G198)*J198*IF(K198="",1,K198)*IF(E198="Short",-1,1)-N(L198))</f>
        <v/>
      </c>
      <c r="T198" s="16" t="str">
        <f aca="false">IF(OR(S198="",N(R198)=0),"",S198/R198)</f>
        <v/>
      </c>
      <c r="U198" s="15" t="str">
        <f aca="false">IF(S198="","",SUMIFS($S$7:S198,$A$7:A198,A198))</f>
        <v/>
      </c>
      <c r="V198" s="14" t="str">
        <f aca="false">IF(S198="","",IF(AND($C$4&gt;0,U198-S198&lt;=-$C$4),"After loss limit",IF(AND($C$4&gt;0,U198&lt;=-$C$4),"Hit loss limit",IF(AND($C$5&gt;0,Q198&gt;$C$5),"Over trade cap","OK"))))</f>
        <v/>
      </c>
    </row>
    <row r="199" customFormat="false" ht="15" hidden="false" customHeight="false" outlineLevel="0" collapsed="false">
      <c r="A199" s="9"/>
      <c r="B199" s="10"/>
      <c r="C199" s="10"/>
      <c r="D199" s="11"/>
      <c r="E199" s="11"/>
      <c r="F199" s="11"/>
      <c r="G199" s="12"/>
      <c r="H199" s="12"/>
      <c r="I199" s="12"/>
      <c r="J199" s="11"/>
      <c r="K199" s="11"/>
      <c r="L199" s="13"/>
      <c r="M199" s="11"/>
      <c r="N199" s="11"/>
      <c r="O199" s="14" t="str">
        <f aca="false">IF(OR(A199="",B199=""),"",LOOKUP(MOD(B199,1),Lists!$A$5:$A$9,Lists!$B$5:$B$9))</f>
        <v/>
      </c>
      <c r="P199" s="14" t="str">
        <f aca="false">IF(OR(B199="",C199=""),"",ROUND(MOD(C199-B199,1)*1440,0))</f>
        <v/>
      </c>
      <c r="Q199" s="14" t="str">
        <f aca="false">IF(A199="","",COUNTIF($A$7:A199,A199))</f>
        <v/>
      </c>
      <c r="R199" s="15" t="str">
        <f aca="false">IF(OR(G199="",H199="",J199=""),"",ABS(G199-H199)*J199*IF(K199="",1,K199))</f>
        <v/>
      </c>
      <c r="S199" s="15" t="str">
        <f aca="false">IF(OR(G199="",I199="",J199=""),"",(I199-G199)*J199*IF(K199="",1,K199)*IF(E199="Short",-1,1)-N(L199))</f>
        <v/>
      </c>
      <c r="T199" s="16" t="str">
        <f aca="false">IF(OR(S199="",N(R199)=0),"",S199/R199)</f>
        <v/>
      </c>
      <c r="U199" s="15" t="str">
        <f aca="false">IF(S199="","",SUMIFS($S$7:S199,$A$7:A199,A199))</f>
        <v/>
      </c>
      <c r="V199" s="14" t="str">
        <f aca="false">IF(S199="","",IF(AND($C$4&gt;0,U199-S199&lt;=-$C$4),"After loss limit",IF(AND($C$4&gt;0,U199&lt;=-$C$4),"Hit loss limit",IF(AND($C$5&gt;0,Q199&gt;$C$5),"Over trade cap","OK"))))</f>
        <v/>
      </c>
    </row>
    <row r="200" customFormat="false" ht="15" hidden="false" customHeight="false" outlineLevel="0" collapsed="false">
      <c r="A200" s="9"/>
      <c r="B200" s="10"/>
      <c r="C200" s="10"/>
      <c r="D200" s="11"/>
      <c r="E200" s="11"/>
      <c r="F200" s="11"/>
      <c r="G200" s="12"/>
      <c r="H200" s="12"/>
      <c r="I200" s="12"/>
      <c r="J200" s="11"/>
      <c r="K200" s="11"/>
      <c r="L200" s="13"/>
      <c r="M200" s="11"/>
      <c r="N200" s="11"/>
      <c r="O200" s="14" t="str">
        <f aca="false">IF(OR(A200="",B200=""),"",LOOKUP(MOD(B200,1),Lists!$A$5:$A$9,Lists!$B$5:$B$9))</f>
        <v/>
      </c>
      <c r="P200" s="14" t="str">
        <f aca="false">IF(OR(B200="",C200=""),"",ROUND(MOD(C200-B200,1)*1440,0))</f>
        <v/>
      </c>
      <c r="Q200" s="14" t="str">
        <f aca="false">IF(A200="","",COUNTIF($A$7:A200,A200))</f>
        <v/>
      </c>
      <c r="R200" s="15" t="str">
        <f aca="false">IF(OR(G200="",H200="",J200=""),"",ABS(G200-H200)*J200*IF(K200="",1,K200))</f>
        <v/>
      </c>
      <c r="S200" s="15" t="str">
        <f aca="false">IF(OR(G200="",I200="",J200=""),"",(I200-G200)*J200*IF(K200="",1,K200)*IF(E200="Short",-1,1)-N(L200))</f>
        <v/>
      </c>
      <c r="T200" s="16" t="str">
        <f aca="false">IF(OR(S200="",N(R200)=0),"",S200/R200)</f>
        <v/>
      </c>
      <c r="U200" s="15" t="str">
        <f aca="false">IF(S200="","",SUMIFS($S$7:S200,$A$7:A200,A200))</f>
        <v/>
      </c>
      <c r="V200" s="14" t="str">
        <f aca="false">IF(S200="","",IF(AND($C$4&gt;0,U200-S200&lt;=-$C$4),"After loss limit",IF(AND($C$4&gt;0,U200&lt;=-$C$4),"Hit loss limit",IF(AND($C$5&gt;0,Q200&gt;$C$5),"Over trade cap","OK"))))</f>
        <v/>
      </c>
    </row>
    <row r="201" customFormat="false" ht="15" hidden="false" customHeight="false" outlineLevel="0" collapsed="false">
      <c r="A201" s="9"/>
      <c r="B201" s="10"/>
      <c r="C201" s="10"/>
      <c r="D201" s="11"/>
      <c r="E201" s="11"/>
      <c r="F201" s="11"/>
      <c r="G201" s="12"/>
      <c r="H201" s="12"/>
      <c r="I201" s="12"/>
      <c r="J201" s="11"/>
      <c r="K201" s="11"/>
      <c r="L201" s="13"/>
      <c r="M201" s="11"/>
      <c r="N201" s="11"/>
      <c r="O201" s="14" t="str">
        <f aca="false">IF(OR(A201="",B201=""),"",LOOKUP(MOD(B201,1),Lists!$A$5:$A$9,Lists!$B$5:$B$9))</f>
        <v/>
      </c>
      <c r="P201" s="14" t="str">
        <f aca="false">IF(OR(B201="",C201=""),"",ROUND(MOD(C201-B201,1)*1440,0))</f>
        <v/>
      </c>
      <c r="Q201" s="14" t="str">
        <f aca="false">IF(A201="","",COUNTIF($A$7:A201,A201))</f>
        <v/>
      </c>
      <c r="R201" s="15" t="str">
        <f aca="false">IF(OR(G201="",H201="",J201=""),"",ABS(G201-H201)*J201*IF(K201="",1,K201))</f>
        <v/>
      </c>
      <c r="S201" s="15" t="str">
        <f aca="false">IF(OR(G201="",I201="",J201=""),"",(I201-G201)*J201*IF(K201="",1,K201)*IF(E201="Short",-1,1)-N(L201))</f>
        <v/>
      </c>
      <c r="T201" s="16" t="str">
        <f aca="false">IF(OR(S201="",N(R201)=0),"",S201/R201)</f>
        <v/>
      </c>
      <c r="U201" s="15" t="str">
        <f aca="false">IF(S201="","",SUMIFS($S$7:S201,$A$7:A201,A201))</f>
        <v/>
      </c>
      <c r="V201" s="14" t="str">
        <f aca="false">IF(S201="","",IF(AND($C$4&gt;0,U201-S201&lt;=-$C$4),"After loss limit",IF(AND($C$4&gt;0,U201&lt;=-$C$4),"Hit loss limit",IF(AND($C$5&gt;0,Q201&gt;$C$5),"Over trade cap","OK"))))</f>
        <v/>
      </c>
    </row>
    <row r="202" customFormat="false" ht="15" hidden="false" customHeight="false" outlineLevel="0" collapsed="false">
      <c r="A202" s="9"/>
      <c r="B202" s="10"/>
      <c r="C202" s="10"/>
      <c r="D202" s="11"/>
      <c r="E202" s="11"/>
      <c r="F202" s="11"/>
      <c r="G202" s="12"/>
      <c r="H202" s="12"/>
      <c r="I202" s="12"/>
      <c r="J202" s="11"/>
      <c r="K202" s="11"/>
      <c r="L202" s="13"/>
      <c r="M202" s="11"/>
      <c r="N202" s="11"/>
      <c r="O202" s="14" t="str">
        <f aca="false">IF(OR(A202="",B202=""),"",LOOKUP(MOD(B202,1),Lists!$A$5:$A$9,Lists!$B$5:$B$9))</f>
        <v/>
      </c>
      <c r="P202" s="14" t="str">
        <f aca="false">IF(OR(B202="",C202=""),"",ROUND(MOD(C202-B202,1)*1440,0))</f>
        <v/>
      </c>
      <c r="Q202" s="14" t="str">
        <f aca="false">IF(A202="","",COUNTIF($A$7:A202,A202))</f>
        <v/>
      </c>
      <c r="R202" s="15" t="str">
        <f aca="false">IF(OR(G202="",H202="",J202=""),"",ABS(G202-H202)*J202*IF(K202="",1,K202))</f>
        <v/>
      </c>
      <c r="S202" s="15" t="str">
        <f aca="false">IF(OR(G202="",I202="",J202=""),"",(I202-G202)*J202*IF(K202="",1,K202)*IF(E202="Short",-1,1)-N(L202))</f>
        <v/>
      </c>
      <c r="T202" s="16" t="str">
        <f aca="false">IF(OR(S202="",N(R202)=0),"",S202/R202)</f>
        <v/>
      </c>
      <c r="U202" s="15" t="str">
        <f aca="false">IF(S202="","",SUMIFS($S$7:S202,$A$7:A202,A202))</f>
        <v/>
      </c>
      <c r="V202" s="14" t="str">
        <f aca="false">IF(S202="","",IF(AND($C$4&gt;0,U202-S202&lt;=-$C$4),"After loss limit",IF(AND($C$4&gt;0,U202&lt;=-$C$4),"Hit loss limit",IF(AND($C$5&gt;0,Q202&gt;$C$5),"Over trade cap","OK"))))</f>
        <v/>
      </c>
    </row>
    <row r="203" customFormat="false" ht="15" hidden="false" customHeight="false" outlineLevel="0" collapsed="false">
      <c r="A203" s="9"/>
      <c r="B203" s="10"/>
      <c r="C203" s="10"/>
      <c r="D203" s="11"/>
      <c r="E203" s="11"/>
      <c r="F203" s="11"/>
      <c r="G203" s="12"/>
      <c r="H203" s="12"/>
      <c r="I203" s="12"/>
      <c r="J203" s="11"/>
      <c r="K203" s="11"/>
      <c r="L203" s="13"/>
      <c r="M203" s="11"/>
      <c r="N203" s="11"/>
      <c r="O203" s="14" t="str">
        <f aca="false">IF(OR(A203="",B203=""),"",LOOKUP(MOD(B203,1),Lists!$A$5:$A$9,Lists!$B$5:$B$9))</f>
        <v/>
      </c>
      <c r="P203" s="14" t="str">
        <f aca="false">IF(OR(B203="",C203=""),"",ROUND(MOD(C203-B203,1)*1440,0))</f>
        <v/>
      </c>
      <c r="Q203" s="14" t="str">
        <f aca="false">IF(A203="","",COUNTIF($A$7:A203,A203))</f>
        <v/>
      </c>
      <c r="R203" s="15" t="str">
        <f aca="false">IF(OR(G203="",H203="",J203=""),"",ABS(G203-H203)*J203*IF(K203="",1,K203))</f>
        <v/>
      </c>
      <c r="S203" s="15" t="str">
        <f aca="false">IF(OR(G203="",I203="",J203=""),"",(I203-G203)*J203*IF(K203="",1,K203)*IF(E203="Short",-1,1)-N(L203))</f>
        <v/>
      </c>
      <c r="T203" s="16" t="str">
        <f aca="false">IF(OR(S203="",N(R203)=0),"",S203/R203)</f>
        <v/>
      </c>
      <c r="U203" s="15" t="str">
        <f aca="false">IF(S203="","",SUMIFS($S$7:S203,$A$7:A203,A203))</f>
        <v/>
      </c>
      <c r="V203" s="14" t="str">
        <f aca="false">IF(S203="","",IF(AND($C$4&gt;0,U203-S203&lt;=-$C$4),"After loss limit",IF(AND($C$4&gt;0,U203&lt;=-$C$4),"Hit loss limit",IF(AND($C$5&gt;0,Q203&gt;$C$5),"Over trade cap","OK"))))</f>
        <v/>
      </c>
    </row>
    <row r="204" customFormat="false" ht="15" hidden="false" customHeight="false" outlineLevel="0" collapsed="false">
      <c r="A204" s="9"/>
      <c r="B204" s="10"/>
      <c r="C204" s="10"/>
      <c r="D204" s="11"/>
      <c r="E204" s="11"/>
      <c r="F204" s="11"/>
      <c r="G204" s="12"/>
      <c r="H204" s="12"/>
      <c r="I204" s="12"/>
      <c r="J204" s="11"/>
      <c r="K204" s="11"/>
      <c r="L204" s="13"/>
      <c r="M204" s="11"/>
      <c r="N204" s="11"/>
      <c r="O204" s="14" t="str">
        <f aca="false">IF(OR(A204="",B204=""),"",LOOKUP(MOD(B204,1),Lists!$A$5:$A$9,Lists!$B$5:$B$9))</f>
        <v/>
      </c>
      <c r="P204" s="14" t="str">
        <f aca="false">IF(OR(B204="",C204=""),"",ROUND(MOD(C204-B204,1)*1440,0))</f>
        <v/>
      </c>
      <c r="Q204" s="14" t="str">
        <f aca="false">IF(A204="","",COUNTIF($A$7:A204,A204))</f>
        <v/>
      </c>
      <c r="R204" s="15" t="str">
        <f aca="false">IF(OR(G204="",H204="",J204=""),"",ABS(G204-H204)*J204*IF(K204="",1,K204))</f>
        <v/>
      </c>
      <c r="S204" s="15" t="str">
        <f aca="false">IF(OR(G204="",I204="",J204=""),"",(I204-G204)*J204*IF(K204="",1,K204)*IF(E204="Short",-1,1)-N(L204))</f>
        <v/>
      </c>
      <c r="T204" s="16" t="str">
        <f aca="false">IF(OR(S204="",N(R204)=0),"",S204/R204)</f>
        <v/>
      </c>
      <c r="U204" s="15" t="str">
        <f aca="false">IF(S204="","",SUMIFS($S$7:S204,$A$7:A204,A204))</f>
        <v/>
      </c>
      <c r="V204" s="14" t="str">
        <f aca="false">IF(S204="","",IF(AND($C$4&gt;0,U204-S204&lt;=-$C$4),"After loss limit",IF(AND($C$4&gt;0,U204&lt;=-$C$4),"Hit loss limit",IF(AND($C$5&gt;0,Q204&gt;$C$5),"Over trade cap","OK"))))</f>
        <v/>
      </c>
    </row>
    <row r="205" customFormat="false" ht="15" hidden="false" customHeight="false" outlineLevel="0" collapsed="false">
      <c r="A205" s="9"/>
      <c r="B205" s="10"/>
      <c r="C205" s="10"/>
      <c r="D205" s="11"/>
      <c r="E205" s="11"/>
      <c r="F205" s="11"/>
      <c r="G205" s="12"/>
      <c r="H205" s="12"/>
      <c r="I205" s="12"/>
      <c r="J205" s="11"/>
      <c r="K205" s="11"/>
      <c r="L205" s="13"/>
      <c r="M205" s="11"/>
      <c r="N205" s="11"/>
      <c r="O205" s="14" t="str">
        <f aca="false">IF(OR(A205="",B205=""),"",LOOKUP(MOD(B205,1),Lists!$A$5:$A$9,Lists!$B$5:$B$9))</f>
        <v/>
      </c>
      <c r="P205" s="14" t="str">
        <f aca="false">IF(OR(B205="",C205=""),"",ROUND(MOD(C205-B205,1)*1440,0))</f>
        <v/>
      </c>
      <c r="Q205" s="14" t="str">
        <f aca="false">IF(A205="","",COUNTIF($A$7:A205,A205))</f>
        <v/>
      </c>
      <c r="R205" s="15" t="str">
        <f aca="false">IF(OR(G205="",H205="",J205=""),"",ABS(G205-H205)*J205*IF(K205="",1,K205))</f>
        <v/>
      </c>
      <c r="S205" s="15" t="str">
        <f aca="false">IF(OR(G205="",I205="",J205=""),"",(I205-G205)*J205*IF(K205="",1,K205)*IF(E205="Short",-1,1)-N(L205))</f>
        <v/>
      </c>
      <c r="T205" s="16" t="str">
        <f aca="false">IF(OR(S205="",N(R205)=0),"",S205/R205)</f>
        <v/>
      </c>
      <c r="U205" s="15" t="str">
        <f aca="false">IF(S205="","",SUMIFS($S$7:S205,$A$7:A205,A205))</f>
        <v/>
      </c>
      <c r="V205" s="14" t="str">
        <f aca="false">IF(S205="","",IF(AND($C$4&gt;0,U205-S205&lt;=-$C$4),"After loss limit",IF(AND($C$4&gt;0,U205&lt;=-$C$4),"Hit loss limit",IF(AND($C$5&gt;0,Q205&gt;$C$5),"Over trade cap","OK"))))</f>
        <v/>
      </c>
    </row>
    <row r="206" customFormat="false" ht="15" hidden="false" customHeight="false" outlineLevel="0" collapsed="false">
      <c r="A206" s="9"/>
      <c r="B206" s="10"/>
      <c r="C206" s="10"/>
      <c r="D206" s="11"/>
      <c r="E206" s="11"/>
      <c r="F206" s="11"/>
      <c r="G206" s="12"/>
      <c r="H206" s="12"/>
      <c r="I206" s="12"/>
      <c r="J206" s="11"/>
      <c r="K206" s="11"/>
      <c r="L206" s="13"/>
      <c r="M206" s="11"/>
      <c r="N206" s="11"/>
      <c r="O206" s="14" t="str">
        <f aca="false">IF(OR(A206="",B206=""),"",LOOKUP(MOD(B206,1),Lists!$A$5:$A$9,Lists!$B$5:$B$9))</f>
        <v/>
      </c>
      <c r="P206" s="14" t="str">
        <f aca="false">IF(OR(B206="",C206=""),"",ROUND(MOD(C206-B206,1)*1440,0))</f>
        <v/>
      </c>
      <c r="Q206" s="14" t="str">
        <f aca="false">IF(A206="","",COUNTIF($A$7:A206,A206))</f>
        <v/>
      </c>
      <c r="R206" s="15" t="str">
        <f aca="false">IF(OR(G206="",H206="",J206=""),"",ABS(G206-H206)*J206*IF(K206="",1,K206))</f>
        <v/>
      </c>
      <c r="S206" s="15" t="str">
        <f aca="false">IF(OR(G206="",I206="",J206=""),"",(I206-G206)*J206*IF(K206="",1,K206)*IF(E206="Short",-1,1)-N(L206))</f>
        <v/>
      </c>
      <c r="T206" s="16" t="str">
        <f aca="false">IF(OR(S206="",N(R206)=0),"",S206/R206)</f>
        <v/>
      </c>
      <c r="U206" s="15" t="str">
        <f aca="false">IF(S206="","",SUMIFS($S$7:S206,$A$7:A206,A206))</f>
        <v/>
      </c>
      <c r="V206" s="14" t="str">
        <f aca="false">IF(S206="","",IF(AND($C$4&gt;0,U206-S206&lt;=-$C$4),"After loss limit",IF(AND($C$4&gt;0,U206&lt;=-$C$4),"Hit loss limit",IF(AND($C$5&gt;0,Q206&gt;$C$5),"Over trade cap","OK"))))</f>
        <v/>
      </c>
    </row>
    <row r="207" customFormat="false" ht="15" hidden="false" customHeight="false" outlineLevel="0" collapsed="false">
      <c r="A207" s="9"/>
      <c r="B207" s="10"/>
      <c r="C207" s="10"/>
      <c r="D207" s="11"/>
      <c r="E207" s="11"/>
      <c r="F207" s="11"/>
      <c r="G207" s="12"/>
      <c r="H207" s="12"/>
      <c r="I207" s="12"/>
      <c r="J207" s="11"/>
      <c r="K207" s="11"/>
      <c r="L207" s="13"/>
      <c r="M207" s="11"/>
      <c r="N207" s="11"/>
      <c r="O207" s="14" t="str">
        <f aca="false">IF(OR(A207="",B207=""),"",LOOKUP(MOD(B207,1),Lists!$A$5:$A$9,Lists!$B$5:$B$9))</f>
        <v/>
      </c>
      <c r="P207" s="14" t="str">
        <f aca="false">IF(OR(B207="",C207=""),"",ROUND(MOD(C207-B207,1)*1440,0))</f>
        <v/>
      </c>
      <c r="Q207" s="14" t="str">
        <f aca="false">IF(A207="","",COUNTIF($A$7:A207,A207))</f>
        <v/>
      </c>
      <c r="R207" s="15" t="str">
        <f aca="false">IF(OR(G207="",H207="",J207=""),"",ABS(G207-H207)*J207*IF(K207="",1,K207))</f>
        <v/>
      </c>
      <c r="S207" s="15" t="str">
        <f aca="false">IF(OR(G207="",I207="",J207=""),"",(I207-G207)*J207*IF(K207="",1,K207)*IF(E207="Short",-1,1)-N(L207))</f>
        <v/>
      </c>
      <c r="T207" s="16" t="str">
        <f aca="false">IF(OR(S207="",N(R207)=0),"",S207/R207)</f>
        <v/>
      </c>
      <c r="U207" s="15" t="str">
        <f aca="false">IF(S207="","",SUMIFS($S$7:S207,$A$7:A207,A207))</f>
        <v/>
      </c>
      <c r="V207" s="14" t="str">
        <f aca="false">IF(S207="","",IF(AND($C$4&gt;0,U207-S207&lt;=-$C$4),"After loss limit",IF(AND($C$4&gt;0,U207&lt;=-$C$4),"Hit loss limit",IF(AND($C$5&gt;0,Q207&gt;$C$5),"Over trade cap","OK"))))</f>
        <v/>
      </c>
    </row>
    <row r="208" customFormat="false" ht="15" hidden="false" customHeight="false" outlineLevel="0" collapsed="false">
      <c r="A208" s="9"/>
      <c r="B208" s="10"/>
      <c r="C208" s="10"/>
      <c r="D208" s="11"/>
      <c r="E208" s="11"/>
      <c r="F208" s="11"/>
      <c r="G208" s="12"/>
      <c r="H208" s="12"/>
      <c r="I208" s="12"/>
      <c r="J208" s="11"/>
      <c r="K208" s="11"/>
      <c r="L208" s="13"/>
      <c r="M208" s="11"/>
      <c r="N208" s="11"/>
      <c r="O208" s="14" t="str">
        <f aca="false">IF(OR(A208="",B208=""),"",LOOKUP(MOD(B208,1),Lists!$A$5:$A$9,Lists!$B$5:$B$9))</f>
        <v/>
      </c>
      <c r="P208" s="14" t="str">
        <f aca="false">IF(OR(B208="",C208=""),"",ROUND(MOD(C208-B208,1)*1440,0))</f>
        <v/>
      </c>
      <c r="Q208" s="14" t="str">
        <f aca="false">IF(A208="","",COUNTIF($A$7:A208,A208))</f>
        <v/>
      </c>
      <c r="R208" s="15" t="str">
        <f aca="false">IF(OR(G208="",H208="",J208=""),"",ABS(G208-H208)*J208*IF(K208="",1,K208))</f>
        <v/>
      </c>
      <c r="S208" s="15" t="str">
        <f aca="false">IF(OR(G208="",I208="",J208=""),"",(I208-G208)*J208*IF(K208="",1,K208)*IF(E208="Short",-1,1)-N(L208))</f>
        <v/>
      </c>
      <c r="T208" s="16" t="str">
        <f aca="false">IF(OR(S208="",N(R208)=0),"",S208/R208)</f>
        <v/>
      </c>
      <c r="U208" s="15" t="str">
        <f aca="false">IF(S208="","",SUMIFS($S$7:S208,$A$7:A208,A208))</f>
        <v/>
      </c>
      <c r="V208" s="14" t="str">
        <f aca="false">IF(S208="","",IF(AND($C$4&gt;0,U208-S208&lt;=-$C$4),"After loss limit",IF(AND($C$4&gt;0,U208&lt;=-$C$4),"Hit loss limit",IF(AND($C$5&gt;0,Q208&gt;$C$5),"Over trade cap","OK"))))</f>
        <v/>
      </c>
    </row>
    <row r="209" customFormat="false" ht="15" hidden="false" customHeight="false" outlineLevel="0" collapsed="false">
      <c r="A209" s="9"/>
      <c r="B209" s="10"/>
      <c r="C209" s="10"/>
      <c r="D209" s="11"/>
      <c r="E209" s="11"/>
      <c r="F209" s="11"/>
      <c r="G209" s="12"/>
      <c r="H209" s="12"/>
      <c r="I209" s="12"/>
      <c r="J209" s="11"/>
      <c r="K209" s="11"/>
      <c r="L209" s="13"/>
      <c r="M209" s="11"/>
      <c r="N209" s="11"/>
      <c r="O209" s="14" t="str">
        <f aca="false">IF(OR(A209="",B209=""),"",LOOKUP(MOD(B209,1),Lists!$A$5:$A$9,Lists!$B$5:$B$9))</f>
        <v/>
      </c>
      <c r="P209" s="14" t="str">
        <f aca="false">IF(OR(B209="",C209=""),"",ROUND(MOD(C209-B209,1)*1440,0))</f>
        <v/>
      </c>
      <c r="Q209" s="14" t="str">
        <f aca="false">IF(A209="","",COUNTIF($A$7:A209,A209))</f>
        <v/>
      </c>
      <c r="R209" s="15" t="str">
        <f aca="false">IF(OR(G209="",H209="",J209=""),"",ABS(G209-H209)*J209*IF(K209="",1,K209))</f>
        <v/>
      </c>
      <c r="S209" s="15" t="str">
        <f aca="false">IF(OR(G209="",I209="",J209=""),"",(I209-G209)*J209*IF(K209="",1,K209)*IF(E209="Short",-1,1)-N(L209))</f>
        <v/>
      </c>
      <c r="T209" s="16" t="str">
        <f aca="false">IF(OR(S209="",N(R209)=0),"",S209/R209)</f>
        <v/>
      </c>
      <c r="U209" s="15" t="str">
        <f aca="false">IF(S209="","",SUMIFS($S$7:S209,$A$7:A209,A209))</f>
        <v/>
      </c>
      <c r="V209" s="14" t="str">
        <f aca="false">IF(S209="","",IF(AND($C$4&gt;0,U209-S209&lt;=-$C$4),"After loss limit",IF(AND($C$4&gt;0,U209&lt;=-$C$4),"Hit loss limit",IF(AND($C$5&gt;0,Q209&gt;$C$5),"Over trade cap","OK"))))</f>
        <v/>
      </c>
    </row>
    <row r="210" customFormat="false" ht="15" hidden="false" customHeight="false" outlineLevel="0" collapsed="false">
      <c r="A210" s="9"/>
      <c r="B210" s="10"/>
      <c r="C210" s="10"/>
      <c r="D210" s="11"/>
      <c r="E210" s="11"/>
      <c r="F210" s="11"/>
      <c r="G210" s="12"/>
      <c r="H210" s="12"/>
      <c r="I210" s="12"/>
      <c r="J210" s="11"/>
      <c r="K210" s="11"/>
      <c r="L210" s="13"/>
      <c r="M210" s="11"/>
      <c r="N210" s="11"/>
      <c r="O210" s="14" t="str">
        <f aca="false">IF(OR(A210="",B210=""),"",LOOKUP(MOD(B210,1),Lists!$A$5:$A$9,Lists!$B$5:$B$9))</f>
        <v/>
      </c>
      <c r="P210" s="14" t="str">
        <f aca="false">IF(OR(B210="",C210=""),"",ROUND(MOD(C210-B210,1)*1440,0))</f>
        <v/>
      </c>
      <c r="Q210" s="14" t="str">
        <f aca="false">IF(A210="","",COUNTIF($A$7:A210,A210))</f>
        <v/>
      </c>
      <c r="R210" s="15" t="str">
        <f aca="false">IF(OR(G210="",H210="",J210=""),"",ABS(G210-H210)*J210*IF(K210="",1,K210))</f>
        <v/>
      </c>
      <c r="S210" s="15" t="str">
        <f aca="false">IF(OR(G210="",I210="",J210=""),"",(I210-G210)*J210*IF(K210="",1,K210)*IF(E210="Short",-1,1)-N(L210))</f>
        <v/>
      </c>
      <c r="T210" s="16" t="str">
        <f aca="false">IF(OR(S210="",N(R210)=0),"",S210/R210)</f>
        <v/>
      </c>
      <c r="U210" s="15" t="str">
        <f aca="false">IF(S210="","",SUMIFS($S$7:S210,$A$7:A210,A210))</f>
        <v/>
      </c>
      <c r="V210" s="14" t="str">
        <f aca="false">IF(S210="","",IF(AND($C$4&gt;0,U210-S210&lt;=-$C$4),"After loss limit",IF(AND($C$4&gt;0,U210&lt;=-$C$4),"Hit loss limit",IF(AND($C$5&gt;0,Q210&gt;$C$5),"Over trade cap","OK"))))</f>
        <v/>
      </c>
    </row>
    <row r="211" customFormat="false" ht="15" hidden="false" customHeight="false" outlineLevel="0" collapsed="false">
      <c r="A211" s="9"/>
      <c r="B211" s="10"/>
      <c r="C211" s="10"/>
      <c r="D211" s="11"/>
      <c r="E211" s="11"/>
      <c r="F211" s="11"/>
      <c r="G211" s="12"/>
      <c r="H211" s="12"/>
      <c r="I211" s="12"/>
      <c r="J211" s="11"/>
      <c r="K211" s="11"/>
      <c r="L211" s="13"/>
      <c r="M211" s="11"/>
      <c r="N211" s="11"/>
      <c r="O211" s="14" t="str">
        <f aca="false">IF(OR(A211="",B211=""),"",LOOKUP(MOD(B211,1),Lists!$A$5:$A$9,Lists!$B$5:$B$9))</f>
        <v/>
      </c>
      <c r="P211" s="14" t="str">
        <f aca="false">IF(OR(B211="",C211=""),"",ROUND(MOD(C211-B211,1)*1440,0))</f>
        <v/>
      </c>
      <c r="Q211" s="14" t="str">
        <f aca="false">IF(A211="","",COUNTIF($A$7:A211,A211))</f>
        <v/>
      </c>
      <c r="R211" s="15" t="str">
        <f aca="false">IF(OR(G211="",H211="",J211=""),"",ABS(G211-H211)*J211*IF(K211="",1,K211))</f>
        <v/>
      </c>
      <c r="S211" s="15" t="str">
        <f aca="false">IF(OR(G211="",I211="",J211=""),"",(I211-G211)*J211*IF(K211="",1,K211)*IF(E211="Short",-1,1)-N(L211))</f>
        <v/>
      </c>
      <c r="T211" s="16" t="str">
        <f aca="false">IF(OR(S211="",N(R211)=0),"",S211/R211)</f>
        <v/>
      </c>
      <c r="U211" s="15" t="str">
        <f aca="false">IF(S211="","",SUMIFS($S$7:S211,$A$7:A211,A211))</f>
        <v/>
      </c>
      <c r="V211" s="14" t="str">
        <f aca="false">IF(S211="","",IF(AND($C$4&gt;0,U211-S211&lt;=-$C$4),"After loss limit",IF(AND($C$4&gt;0,U211&lt;=-$C$4),"Hit loss limit",IF(AND($C$5&gt;0,Q211&gt;$C$5),"Over trade cap","OK"))))</f>
        <v/>
      </c>
    </row>
    <row r="212" customFormat="false" ht="15" hidden="false" customHeight="false" outlineLevel="0" collapsed="false">
      <c r="A212" s="9"/>
      <c r="B212" s="10"/>
      <c r="C212" s="10"/>
      <c r="D212" s="11"/>
      <c r="E212" s="11"/>
      <c r="F212" s="11"/>
      <c r="G212" s="12"/>
      <c r="H212" s="12"/>
      <c r="I212" s="12"/>
      <c r="J212" s="11"/>
      <c r="K212" s="11"/>
      <c r="L212" s="13"/>
      <c r="M212" s="11"/>
      <c r="N212" s="11"/>
      <c r="O212" s="14" t="str">
        <f aca="false">IF(OR(A212="",B212=""),"",LOOKUP(MOD(B212,1),Lists!$A$5:$A$9,Lists!$B$5:$B$9))</f>
        <v/>
      </c>
      <c r="P212" s="14" t="str">
        <f aca="false">IF(OR(B212="",C212=""),"",ROUND(MOD(C212-B212,1)*1440,0))</f>
        <v/>
      </c>
      <c r="Q212" s="14" t="str">
        <f aca="false">IF(A212="","",COUNTIF($A$7:A212,A212))</f>
        <v/>
      </c>
      <c r="R212" s="15" t="str">
        <f aca="false">IF(OR(G212="",H212="",J212=""),"",ABS(G212-H212)*J212*IF(K212="",1,K212))</f>
        <v/>
      </c>
      <c r="S212" s="15" t="str">
        <f aca="false">IF(OR(G212="",I212="",J212=""),"",(I212-G212)*J212*IF(K212="",1,K212)*IF(E212="Short",-1,1)-N(L212))</f>
        <v/>
      </c>
      <c r="T212" s="16" t="str">
        <f aca="false">IF(OR(S212="",N(R212)=0),"",S212/R212)</f>
        <v/>
      </c>
      <c r="U212" s="15" t="str">
        <f aca="false">IF(S212="","",SUMIFS($S$7:S212,$A$7:A212,A212))</f>
        <v/>
      </c>
      <c r="V212" s="14" t="str">
        <f aca="false">IF(S212="","",IF(AND($C$4&gt;0,U212-S212&lt;=-$C$4),"After loss limit",IF(AND($C$4&gt;0,U212&lt;=-$C$4),"Hit loss limit",IF(AND($C$5&gt;0,Q212&gt;$C$5),"Over trade cap","OK"))))</f>
        <v/>
      </c>
    </row>
    <row r="213" customFormat="false" ht="15" hidden="false" customHeight="false" outlineLevel="0" collapsed="false">
      <c r="A213" s="9"/>
      <c r="B213" s="10"/>
      <c r="C213" s="10"/>
      <c r="D213" s="11"/>
      <c r="E213" s="11"/>
      <c r="F213" s="11"/>
      <c r="G213" s="12"/>
      <c r="H213" s="12"/>
      <c r="I213" s="12"/>
      <c r="J213" s="11"/>
      <c r="K213" s="11"/>
      <c r="L213" s="13"/>
      <c r="M213" s="11"/>
      <c r="N213" s="11"/>
      <c r="O213" s="14" t="str">
        <f aca="false">IF(OR(A213="",B213=""),"",LOOKUP(MOD(B213,1),Lists!$A$5:$A$9,Lists!$B$5:$B$9))</f>
        <v/>
      </c>
      <c r="P213" s="14" t="str">
        <f aca="false">IF(OR(B213="",C213=""),"",ROUND(MOD(C213-B213,1)*1440,0))</f>
        <v/>
      </c>
      <c r="Q213" s="14" t="str">
        <f aca="false">IF(A213="","",COUNTIF($A$7:A213,A213))</f>
        <v/>
      </c>
      <c r="R213" s="15" t="str">
        <f aca="false">IF(OR(G213="",H213="",J213=""),"",ABS(G213-H213)*J213*IF(K213="",1,K213))</f>
        <v/>
      </c>
      <c r="S213" s="15" t="str">
        <f aca="false">IF(OR(G213="",I213="",J213=""),"",(I213-G213)*J213*IF(K213="",1,K213)*IF(E213="Short",-1,1)-N(L213))</f>
        <v/>
      </c>
      <c r="T213" s="16" t="str">
        <f aca="false">IF(OR(S213="",N(R213)=0),"",S213/R213)</f>
        <v/>
      </c>
      <c r="U213" s="15" t="str">
        <f aca="false">IF(S213="","",SUMIFS($S$7:S213,$A$7:A213,A213))</f>
        <v/>
      </c>
      <c r="V213" s="14" t="str">
        <f aca="false">IF(S213="","",IF(AND($C$4&gt;0,U213-S213&lt;=-$C$4),"After loss limit",IF(AND($C$4&gt;0,U213&lt;=-$C$4),"Hit loss limit",IF(AND($C$5&gt;0,Q213&gt;$C$5),"Over trade cap","OK"))))</f>
        <v/>
      </c>
    </row>
    <row r="214" customFormat="false" ht="15" hidden="false" customHeight="false" outlineLevel="0" collapsed="false">
      <c r="A214" s="9"/>
      <c r="B214" s="10"/>
      <c r="C214" s="10"/>
      <c r="D214" s="11"/>
      <c r="E214" s="11"/>
      <c r="F214" s="11"/>
      <c r="G214" s="12"/>
      <c r="H214" s="12"/>
      <c r="I214" s="12"/>
      <c r="J214" s="11"/>
      <c r="K214" s="11"/>
      <c r="L214" s="13"/>
      <c r="M214" s="11"/>
      <c r="N214" s="11"/>
      <c r="O214" s="14" t="str">
        <f aca="false">IF(OR(A214="",B214=""),"",LOOKUP(MOD(B214,1),Lists!$A$5:$A$9,Lists!$B$5:$B$9))</f>
        <v/>
      </c>
      <c r="P214" s="14" t="str">
        <f aca="false">IF(OR(B214="",C214=""),"",ROUND(MOD(C214-B214,1)*1440,0))</f>
        <v/>
      </c>
      <c r="Q214" s="14" t="str">
        <f aca="false">IF(A214="","",COUNTIF($A$7:A214,A214))</f>
        <v/>
      </c>
      <c r="R214" s="15" t="str">
        <f aca="false">IF(OR(G214="",H214="",J214=""),"",ABS(G214-H214)*J214*IF(K214="",1,K214))</f>
        <v/>
      </c>
      <c r="S214" s="15" t="str">
        <f aca="false">IF(OR(G214="",I214="",J214=""),"",(I214-G214)*J214*IF(K214="",1,K214)*IF(E214="Short",-1,1)-N(L214))</f>
        <v/>
      </c>
      <c r="T214" s="16" t="str">
        <f aca="false">IF(OR(S214="",N(R214)=0),"",S214/R214)</f>
        <v/>
      </c>
      <c r="U214" s="15" t="str">
        <f aca="false">IF(S214="","",SUMIFS($S$7:S214,$A$7:A214,A214))</f>
        <v/>
      </c>
      <c r="V214" s="14" t="str">
        <f aca="false">IF(S214="","",IF(AND($C$4&gt;0,U214-S214&lt;=-$C$4),"After loss limit",IF(AND($C$4&gt;0,U214&lt;=-$C$4),"Hit loss limit",IF(AND($C$5&gt;0,Q214&gt;$C$5),"Over trade cap","OK"))))</f>
        <v/>
      </c>
    </row>
    <row r="215" customFormat="false" ht="15" hidden="false" customHeight="false" outlineLevel="0" collapsed="false">
      <c r="A215" s="9"/>
      <c r="B215" s="10"/>
      <c r="C215" s="10"/>
      <c r="D215" s="11"/>
      <c r="E215" s="11"/>
      <c r="F215" s="11"/>
      <c r="G215" s="12"/>
      <c r="H215" s="12"/>
      <c r="I215" s="12"/>
      <c r="J215" s="11"/>
      <c r="K215" s="11"/>
      <c r="L215" s="13"/>
      <c r="M215" s="11"/>
      <c r="N215" s="11"/>
      <c r="O215" s="14" t="str">
        <f aca="false">IF(OR(A215="",B215=""),"",LOOKUP(MOD(B215,1),Lists!$A$5:$A$9,Lists!$B$5:$B$9))</f>
        <v/>
      </c>
      <c r="P215" s="14" t="str">
        <f aca="false">IF(OR(B215="",C215=""),"",ROUND(MOD(C215-B215,1)*1440,0))</f>
        <v/>
      </c>
      <c r="Q215" s="14" t="str">
        <f aca="false">IF(A215="","",COUNTIF($A$7:A215,A215))</f>
        <v/>
      </c>
      <c r="R215" s="15" t="str">
        <f aca="false">IF(OR(G215="",H215="",J215=""),"",ABS(G215-H215)*J215*IF(K215="",1,K215))</f>
        <v/>
      </c>
      <c r="S215" s="15" t="str">
        <f aca="false">IF(OR(G215="",I215="",J215=""),"",(I215-G215)*J215*IF(K215="",1,K215)*IF(E215="Short",-1,1)-N(L215))</f>
        <v/>
      </c>
      <c r="T215" s="16" t="str">
        <f aca="false">IF(OR(S215="",N(R215)=0),"",S215/R215)</f>
        <v/>
      </c>
      <c r="U215" s="15" t="str">
        <f aca="false">IF(S215="","",SUMIFS($S$7:S215,$A$7:A215,A215))</f>
        <v/>
      </c>
      <c r="V215" s="14" t="str">
        <f aca="false">IF(S215="","",IF(AND($C$4&gt;0,U215-S215&lt;=-$C$4),"After loss limit",IF(AND($C$4&gt;0,U215&lt;=-$C$4),"Hit loss limit",IF(AND($C$5&gt;0,Q215&gt;$C$5),"Over trade cap","OK"))))</f>
        <v/>
      </c>
    </row>
    <row r="216" customFormat="false" ht="15" hidden="false" customHeight="false" outlineLevel="0" collapsed="false">
      <c r="A216" s="9"/>
      <c r="B216" s="10"/>
      <c r="C216" s="10"/>
      <c r="D216" s="11"/>
      <c r="E216" s="11"/>
      <c r="F216" s="11"/>
      <c r="G216" s="12"/>
      <c r="H216" s="12"/>
      <c r="I216" s="12"/>
      <c r="J216" s="11"/>
      <c r="K216" s="11"/>
      <c r="L216" s="13"/>
      <c r="M216" s="11"/>
      <c r="N216" s="11"/>
      <c r="O216" s="14" t="str">
        <f aca="false">IF(OR(A216="",B216=""),"",LOOKUP(MOD(B216,1),Lists!$A$5:$A$9,Lists!$B$5:$B$9))</f>
        <v/>
      </c>
      <c r="P216" s="14" t="str">
        <f aca="false">IF(OR(B216="",C216=""),"",ROUND(MOD(C216-B216,1)*1440,0))</f>
        <v/>
      </c>
      <c r="Q216" s="14" t="str">
        <f aca="false">IF(A216="","",COUNTIF($A$7:A216,A216))</f>
        <v/>
      </c>
      <c r="R216" s="15" t="str">
        <f aca="false">IF(OR(G216="",H216="",J216=""),"",ABS(G216-H216)*J216*IF(K216="",1,K216))</f>
        <v/>
      </c>
      <c r="S216" s="15" t="str">
        <f aca="false">IF(OR(G216="",I216="",J216=""),"",(I216-G216)*J216*IF(K216="",1,K216)*IF(E216="Short",-1,1)-N(L216))</f>
        <v/>
      </c>
      <c r="T216" s="16" t="str">
        <f aca="false">IF(OR(S216="",N(R216)=0),"",S216/R216)</f>
        <v/>
      </c>
      <c r="U216" s="15" t="str">
        <f aca="false">IF(S216="","",SUMIFS($S$7:S216,$A$7:A216,A216))</f>
        <v/>
      </c>
      <c r="V216" s="14" t="str">
        <f aca="false">IF(S216="","",IF(AND($C$4&gt;0,U216-S216&lt;=-$C$4),"After loss limit",IF(AND($C$4&gt;0,U216&lt;=-$C$4),"Hit loss limit",IF(AND($C$5&gt;0,Q216&gt;$C$5),"Over trade cap","OK"))))</f>
        <v/>
      </c>
    </row>
    <row r="217" customFormat="false" ht="15" hidden="false" customHeight="false" outlineLevel="0" collapsed="false">
      <c r="A217" s="9"/>
      <c r="B217" s="10"/>
      <c r="C217" s="10"/>
      <c r="D217" s="11"/>
      <c r="E217" s="11"/>
      <c r="F217" s="11"/>
      <c r="G217" s="12"/>
      <c r="H217" s="12"/>
      <c r="I217" s="12"/>
      <c r="J217" s="11"/>
      <c r="K217" s="11"/>
      <c r="L217" s="13"/>
      <c r="M217" s="11"/>
      <c r="N217" s="11"/>
      <c r="O217" s="14" t="str">
        <f aca="false">IF(OR(A217="",B217=""),"",LOOKUP(MOD(B217,1),Lists!$A$5:$A$9,Lists!$B$5:$B$9))</f>
        <v/>
      </c>
      <c r="P217" s="14" t="str">
        <f aca="false">IF(OR(B217="",C217=""),"",ROUND(MOD(C217-B217,1)*1440,0))</f>
        <v/>
      </c>
      <c r="Q217" s="14" t="str">
        <f aca="false">IF(A217="","",COUNTIF($A$7:A217,A217))</f>
        <v/>
      </c>
      <c r="R217" s="15" t="str">
        <f aca="false">IF(OR(G217="",H217="",J217=""),"",ABS(G217-H217)*J217*IF(K217="",1,K217))</f>
        <v/>
      </c>
      <c r="S217" s="15" t="str">
        <f aca="false">IF(OR(G217="",I217="",J217=""),"",(I217-G217)*J217*IF(K217="",1,K217)*IF(E217="Short",-1,1)-N(L217))</f>
        <v/>
      </c>
      <c r="T217" s="16" t="str">
        <f aca="false">IF(OR(S217="",N(R217)=0),"",S217/R217)</f>
        <v/>
      </c>
      <c r="U217" s="15" t="str">
        <f aca="false">IF(S217="","",SUMIFS($S$7:S217,$A$7:A217,A217))</f>
        <v/>
      </c>
      <c r="V217" s="14" t="str">
        <f aca="false">IF(S217="","",IF(AND($C$4&gt;0,U217-S217&lt;=-$C$4),"After loss limit",IF(AND($C$4&gt;0,U217&lt;=-$C$4),"Hit loss limit",IF(AND($C$5&gt;0,Q217&gt;$C$5),"Over trade cap","OK"))))</f>
        <v/>
      </c>
    </row>
    <row r="218" customFormat="false" ht="15" hidden="false" customHeight="false" outlineLevel="0" collapsed="false">
      <c r="A218" s="9"/>
      <c r="B218" s="10"/>
      <c r="C218" s="10"/>
      <c r="D218" s="11"/>
      <c r="E218" s="11"/>
      <c r="F218" s="11"/>
      <c r="G218" s="12"/>
      <c r="H218" s="12"/>
      <c r="I218" s="12"/>
      <c r="J218" s="11"/>
      <c r="K218" s="11"/>
      <c r="L218" s="13"/>
      <c r="M218" s="11"/>
      <c r="N218" s="11"/>
      <c r="O218" s="14" t="str">
        <f aca="false">IF(OR(A218="",B218=""),"",LOOKUP(MOD(B218,1),Lists!$A$5:$A$9,Lists!$B$5:$B$9))</f>
        <v/>
      </c>
      <c r="P218" s="14" t="str">
        <f aca="false">IF(OR(B218="",C218=""),"",ROUND(MOD(C218-B218,1)*1440,0))</f>
        <v/>
      </c>
      <c r="Q218" s="14" t="str">
        <f aca="false">IF(A218="","",COUNTIF($A$7:A218,A218))</f>
        <v/>
      </c>
      <c r="R218" s="15" t="str">
        <f aca="false">IF(OR(G218="",H218="",J218=""),"",ABS(G218-H218)*J218*IF(K218="",1,K218))</f>
        <v/>
      </c>
      <c r="S218" s="15" t="str">
        <f aca="false">IF(OR(G218="",I218="",J218=""),"",(I218-G218)*J218*IF(K218="",1,K218)*IF(E218="Short",-1,1)-N(L218))</f>
        <v/>
      </c>
      <c r="T218" s="16" t="str">
        <f aca="false">IF(OR(S218="",N(R218)=0),"",S218/R218)</f>
        <v/>
      </c>
      <c r="U218" s="15" t="str">
        <f aca="false">IF(S218="","",SUMIFS($S$7:S218,$A$7:A218,A218))</f>
        <v/>
      </c>
      <c r="V218" s="14" t="str">
        <f aca="false">IF(S218="","",IF(AND($C$4&gt;0,U218-S218&lt;=-$C$4),"After loss limit",IF(AND($C$4&gt;0,U218&lt;=-$C$4),"Hit loss limit",IF(AND($C$5&gt;0,Q218&gt;$C$5),"Over trade cap","OK"))))</f>
        <v/>
      </c>
    </row>
    <row r="219" customFormat="false" ht="15" hidden="false" customHeight="false" outlineLevel="0" collapsed="false">
      <c r="A219" s="9"/>
      <c r="B219" s="10"/>
      <c r="C219" s="10"/>
      <c r="D219" s="11"/>
      <c r="E219" s="11"/>
      <c r="F219" s="11"/>
      <c r="G219" s="12"/>
      <c r="H219" s="12"/>
      <c r="I219" s="12"/>
      <c r="J219" s="11"/>
      <c r="K219" s="11"/>
      <c r="L219" s="13"/>
      <c r="M219" s="11"/>
      <c r="N219" s="11"/>
      <c r="O219" s="14" t="str">
        <f aca="false">IF(OR(A219="",B219=""),"",LOOKUP(MOD(B219,1),Lists!$A$5:$A$9,Lists!$B$5:$B$9))</f>
        <v/>
      </c>
      <c r="P219" s="14" t="str">
        <f aca="false">IF(OR(B219="",C219=""),"",ROUND(MOD(C219-B219,1)*1440,0))</f>
        <v/>
      </c>
      <c r="Q219" s="14" t="str">
        <f aca="false">IF(A219="","",COUNTIF($A$7:A219,A219))</f>
        <v/>
      </c>
      <c r="R219" s="15" t="str">
        <f aca="false">IF(OR(G219="",H219="",J219=""),"",ABS(G219-H219)*J219*IF(K219="",1,K219))</f>
        <v/>
      </c>
      <c r="S219" s="15" t="str">
        <f aca="false">IF(OR(G219="",I219="",J219=""),"",(I219-G219)*J219*IF(K219="",1,K219)*IF(E219="Short",-1,1)-N(L219))</f>
        <v/>
      </c>
      <c r="T219" s="16" t="str">
        <f aca="false">IF(OR(S219="",N(R219)=0),"",S219/R219)</f>
        <v/>
      </c>
      <c r="U219" s="15" t="str">
        <f aca="false">IF(S219="","",SUMIFS($S$7:S219,$A$7:A219,A219))</f>
        <v/>
      </c>
      <c r="V219" s="14" t="str">
        <f aca="false">IF(S219="","",IF(AND($C$4&gt;0,U219-S219&lt;=-$C$4),"After loss limit",IF(AND($C$4&gt;0,U219&lt;=-$C$4),"Hit loss limit",IF(AND($C$5&gt;0,Q219&gt;$C$5),"Over trade cap","OK"))))</f>
        <v/>
      </c>
    </row>
    <row r="220" customFormat="false" ht="15" hidden="false" customHeight="false" outlineLevel="0" collapsed="false">
      <c r="A220" s="9"/>
      <c r="B220" s="10"/>
      <c r="C220" s="10"/>
      <c r="D220" s="11"/>
      <c r="E220" s="11"/>
      <c r="F220" s="11"/>
      <c r="G220" s="12"/>
      <c r="H220" s="12"/>
      <c r="I220" s="12"/>
      <c r="J220" s="11"/>
      <c r="K220" s="11"/>
      <c r="L220" s="13"/>
      <c r="M220" s="11"/>
      <c r="N220" s="11"/>
      <c r="O220" s="14" t="str">
        <f aca="false">IF(OR(A220="",B220=""),"",LOOKUP(MOD(B220,1),Lists!$A$5:$A$9,Lists!$B$5:$B$9))</f>
        <v/>
      </c>
      <c r="P220" s="14" t="str">
        <f aca="false">IF(OR(B220="",C220=""),"",ROUND(MOD(C220-B220,1)*1440,0))</f>
        <v/>
      </c>
      <c r="Q220" s="14" t="str">
        <f aca="false">IF(A220="","",COUNTIF($A$7:A220,A220))</f>
        <v/>
      </c>
      <c r="R220" s="15" t="str">
        <f aca="false">IF(OR(G220="",H220="",J220=""),"",ABS(G220-H220)*J220*IF(K220="",1,K220))</f>
        <v/>
      </c>
      <c r="S220" s="15" t="str">
        <f aca="false">IF(OR(G220="",I220="",J220=""),"",(I220-G220)*J220*IF(K220="",1,K220)*IF(E220="Short",-1,1)-N(L220))</f>
        <v/>
      </c>
      <c r="T220" s="16" t="str">
        <f aca="false">IF(OR(S220="",N(R220)=0),"",S220/R220)</f>
        <v/>
      </c>
      <c r="U220" s="15" t="str">
        <f aca="false">IF(S220="","",SUMIFS($S$7:S220,$A$7:A220,A220))</f>
        <v/>
      </c>
      <c r="V220" s="14" t="str">
        <f aca="false">IF(S220="","",IF(AND($C$4&gt;0,U220-S220&lt;=-$C$4),"After loss limit",IF(AND($C$4&gt;0,U220&lt;=-$C$4),"Hit loss limit",IF(AND($C$5&gt;0,Q220&gt;$C$5),"Over trade cap","OK"))))</f>
        <v/>
      </c>
    </row>
    <row r="221" customFormat="false" ht="15" hidden="false" customHeight="false" outlineLevel="0" collapsed="false">
      <c r="A221" s="9"/>
      <c r="B221" s="10"/>
      <c r="C221" s="10"/>
      <c r="D221" s="11"/>
      <c r="E221" s="11"/>
      <c r="F221" s="11"/>
      <c r="G221" s="12"/>
      <c r="H221" s="12"/>
      <c r="I221" s="12"/>
      <c r="J221" s="11"/>
      <c r="K221" s="11"/>
      <c r="L221" s="13"/>
      <c r="M221" s="11"/>
      <c r="N221" s="11"/>
      <c r="O221" s="14" t="str">
        <f aca="false">IF(OR(A221="",B221=""),"",LOOKUP(MOD(B221,1),Lists!$A$5:$A$9,Lists!$B$5:$B$9))</f>
        <v/>
      </c>
      <c r="P221" s="14" t="str">
        <f aca="false">IF(OR(B221="",C221=""),"",ROUND(MOD(C221-B221,1)*1440,0))</f>
        <v/>
      </c>
      <c r="Q221" s="14" t="str">
        <f aca="false">IF(A221="","",COUNTIF($A$7:A221,A221))</f>
        <v/>
      </c>
      <c r="R221" s="15" t="str">
        <f aca="false">IF(OR(G221="",H221="",J221=""),"",ABS(G221-H221)*J221*IF(K221="",1,K221))</f>
        <v/>
      </c>
      <c r="S221" s="15" t="str">
        <f aca="false">IF(OR(G221="",I221="",J221=""),"",(I221-G221)*J221*IF(K221="",1,K221)*IF(E221="Short",-1,1)-N(L221))</f>
        <v/>
      </c>
      <c r="T221" s="16" t="str">
        <f aca="false">IF(OR(S221="",N(R221)=0),"",S221/R221)</f>
        <v/>
      </c>
      <c r="U221" s="15" t="str">
        <f aca="false">IF(S221="","",SUMIFS($S$7:S221,$A$7:A221,A221))</f>
        <v/>
      </c>
      <c r="V221" s="14" t="str">
        <f aca="false">IF(S221="","",IF(AND($C$4&gt;0,U221-S221&lt;=-$C$4),"After loss limit",IF(AND($C$4&gt;0,U221&lt;=-$C$4),"Hit loss limit",IF(AND($C$5&gt;0,Q221&gt;$C$5),"Over trade cap","OK"))))</f>
        <v/>
      </c>
    </row>
    <row r="222" customFormat="false" ht="15" hidden="false" customHeight="false" outlineLevel="0" collapsed="false">
      <c r="A222" s="9"/>
      <c r="B222" s="10"/>
      <c r="C222" s="10"/>
      <c r="D222" s="11"/>
      <c r="E222" s="11"/>
      <c r="F222" s="11"/>
      <c r="G222" s="12"/>
      <c r="H222" s="12"/>
      <c r="I222" s="12"/>
      <c r="J222" s="11"/>
      <c r="K222" s="11"/>
      <c r="L222" s="13"/>
      <c r="M222" s="11"/>
      <c r="N222" s="11"/>
      <c r="O222" s="14" t="str">
        <f aca="false">IF(OR(A222="",B222=""),"",LOOKUP(MOD(B222,1),Lists!$A$5:$A$9,Lists!$B$5:$B$9))</f>
        <v/>
      </c>
      <c r="P222" s="14" t="str">
        <f aca="false">IF(OR(B222="",C222=""),"",ROUND(MOD(C222-B222,1)*1440,0))</f>
        <v/>
      </c>
      <c r="Q222" s="14" t="str">
        <f aca="false">IF(A222="","",COUNTIF($A$7:A222,A222))</f>
        <v/>
      </c>
      <c r="R222" s="15" t="str">
        <f aca="false">IF(OR(G222="",H222="",J222=""),"",ABS(G222-H222)*J222*IF(K222="",1,K222))</f>
        <v/>
      </c>
      <c r="S222" s="15" t="str">
        <f aca="false">IF(OR(G222="",I222="",J222=""),"",(I222-G222)*J222*IF(K222="",1,K222)*IF(E222="Short",-1,1)-N(L222))</f>
        <v/>
      </c>
      <c r="T222" s="16" t="str">
        <f aca="false">IF(OR(S222="",N(R222)=0),"",S222/R222)</f>
        <v/>
      </c>
      <c r="U222" s="15" t="str">
        <f aca="false">IF(S222="","",SUMIFS($S$7:S222,$A$7:A222,A222))</f>
        <v/>
      </c>
      <c r="V222" s="14" t="str">
        <f aca="false">IF(S222="","",IF(AND($C$4&gt;0,U222-S222&lt;=-$C$4),"After loss limit",IF(AND($C$4&gt;0,U222&lt;=-$C$4),"Hit loss limit",IF(AND($C$5&gt;0,Q222&gt;$C$5),"Over trade cap","OK"))))</f>
        <v/>
      </c>
    </row>
    <row r="223" customFormat="false" ht="15" hidden="false" customHeight="false" outlineLevel="0" collapsed="false">
      <c r="A223" s="9"/>
      <c r="B223" s="10"/>
      <c r="C223" s="10"/>
      <c r="D223" s="11"/>
      <c r="E223" s="11"/>
      <c r="F223" s="11"/>
      <c r="G223" s="12"/>
      <c r="H223" s="12"/>
      <c r="I223" s="12"/>
      <c r="J223" s="11"/>
      <c r="K223" s="11"/>
      <c r="L223" s="13"/>
      <c r="M223" s="11"/>
      <c r="N223" s="11"/>
      <c r="O223" s="14" t="str">
        <f aca="false">IF(OR(A223="",B223=""),"",LOOKUP(MOD(B223,1),Lists!$A$5:$A$9,Lists!$B$5:$B$9))</f>
        <v/>
      </c>
      <c r="P223" s="14" t="str">
        <f aca="false">IF(OR(B223="",C223=""),"",ROUND(MOD(C223-B223,1)*1440,0))</f>
        <v/>
      </c>
      <c r="Q223" s="14" t="str">
        <f aca="false">IF(A223="","",COUNTIF($A$7:A223,A223))</f>
        <v/>
      </c>
      <c r="R223" s="15" t="str">
        <f aca="false">IF(OR(G223="",H223="",J223=""),"",ABS(G223-H223)*J223*IF(K223="",1,K223))</f>
        <v/>
      </c>
      <c r="S223" s="15" t="str">
        <f aca="false">IF(OR(G223="",I223="",J223=""),"",(I223-G223)*J223*IF(K223="",1,K223)*IF(E223="Short",-1,1)-N(L223))</f>
        <v/>
      </c>
      <c r="T223" s="16" t="str">
        <f aca="false">IF(OR(S223="",N(R223)=0),"",S223/R223)</f>
        <v/>
      </c>
      <c r="U223" s="15" t="str">
        <f aca="false">IF(S223="","",SUMIFS($S$7:S223,$A$7:A223,A223))</f>
        <v/>
      </c>
      <c r="V223" s="14" t="str">
        <f aca="false">IF(S223="","",IF(AND($C$4&gt;0,U223-S223&lt;=-$C$4),"After loss limit",IF(AND($C$4&gt;0,U223&lt;=-$C$4),"Hit loss limit",IF(AND($C$5&gt;0,Q223&gt;$C$5),"Over trade cap","OK"))))</f>
        <v/>
      </c>
    </row>
    <row r="224" customFormat="false" ht="15" hidden="false" customHeight="false" outlineLevel="0" collapsed="false">
      <c r="A224" s="9"/>
      <c r="B224" s="10"/>
      <c r="C224" s="10"/>
      <c r="D224" s="11"/>
      <c r="E224" s="11"/>
      <c r="F224" s="11"/>
      <c r="G224" s="12"/>
      <c r="H224" s="12"/>
      <c r="I224" s="12"/>
      <c r="J224" s="11"/>
      <c r="K224" s="11"/>
      <c r="L224" s="13"/>
      <c r="M224" s="11"/>
      <c r="N224" s="11"/>
      <c r="O224" s="14" t="str">
        <f aca="false">IF(OR(A224="",B224=""),"",LOOKUP(MOD(B224,1),Lists!$A$5:$A$9,Lists!$B$5:$B$9))</f>
        <v/>
      </c>
      <c r="P224" s="14" t="str">
        <f aca="false">IF(OR(B224="",C224=""),"",ROUND(MOD(C224-B224,1)*1440,0))</f>
        <v/>
      </c>
      <c r="Q224" s="14" t="str">
        <f aca="false">IF(A224="","",COUNTIF($A$7:A224,A224))</f>
        <v/>
      </c>
      <c r="R224" s="15" t="str">
        <f aca="false">IF(OR(G224="",H224="",J224=""),"",ABS(G224-H224)*J224*IF(K224="",1,K224))</f>
        <v/>
      </c>
      <c r="S224" s="15" t="str">
        <f aca="false">IF(OR(G224="",I224="",J224=""),"",(I224-G224)*J224*IF(K224="",1,K224)*IF(E224="Short",-1,1)-N(L224))</f>
        <v/>
      </c>
      <c r="T224" s="16" t="str">
        <f aca="false">IF(OR(S224="",N(R224)=0),"",S224/R224)</f>
        <v/>
      </c>
      <c r="U224" s="15" t="str">
        <f aca="false">IF(S224="","",SUMIFS($S$7:S224,$A$7:A224,A224))</f>
        <v/>
      </c>
      <c r="V224" s="14" t="str">
        <f aca="false">IF(S224="","",IF(AND($C$4&gt;0,U224-S224&lt;=-$C$4),"After loss limit",IF(AND($C$4&gt;0,U224&lt;=-$C$4),"Hit loss limit",IF(AND($C$5&gt;0,Q224&gt;$C$5),"Over trade cap","OK"))))</f>
        <v/>
      </c>
    </row>
    <row r="225" customFormat="false" ht="15" hidden="false" customHeight="false" outlineLevel="0" collapsed="false">
      <c r="A225" s="9"/>
      <c r="B225" s="10"/>
      <c r="C225" s="10"/>
      <c r="D225" s="11"/>
      <c r="E225" s="11"/>
      <c r="F225" s="11"/>
      <c r="G225" s="12"/>
      <c r="H225" s="12"/>
      <c r="I225" s="12"/>
      <c r="J225" s="11"/>
      <c r="K225" s="11"/>
      <c r="L225" s="13"/>
      <c r="M225" s="11"/>
      <c r="N225" s="11"/>
      <c r="O225" s="14" t="str">
        <f aca="false">IF(OR(A225="",B225=""),"",LOOKUP(MOD(B225,1),Lists!$A$5:$A$9,Lists!$B$5:$B$9))</f>
        <v/>
      </c>
      <c r="P225" s="14" t="str">
        <f aca="false">IF(OR(B225="",C225=""),"",ROUND(MOD(C225-B225,1)*1440,0))</f>
        <v/>
      </c>
      <c r="Q225" s="14" t="str">
        <f aca="false">IF(A225="","",COUNTIF($A$7:A225,A225))</f>
        <v/>
      </c>
      <c r="R225" s="15" t="str">
        <f aca="false">IF(OR(G225="",H225="",J225=""),"",ABS(G225-H225)*J225*IF(K225="",1,K225))</f>
        <v/>
      </c>
      <c r="S225" s="15" t="str">
        <f aca="false">IF(OR(G225="",I225="",J225=""),"",(I225-G225)*J225*IF(K225="",1,K225)*IF(E225="Short",-1,1)-N(L225))</f>
        <v/>
      </c>
      <c r="T225" s="16" t="str">
        <f aca="false">IF(OR(S225="",N(R225)=0),"",S225/R225)</f>
        <v/>
      </c>
      <c r="U225" s="15" t="str">
        <f aca="false">IF(S225="","",SUMIFS($S$7:S225,$A$7:A225,A225))</f>
        <v/>
      </c>
      <c r="V225" s="14" t="str">
        <f aca="false">IF(S225="","",IF(AND($C$4&gt;0,U225-S225&lt;=-$C$4),"After loss limit",IF(AND($C$4&gt;0,U225&lt;=-$C$4),"Hit loss limit",IF(AND($C$5&gt;0,Q225&gt;$C$5),"Over trade cap","OK"))))</f>
        <v/>
      </c>
    </row>
    <row r="226" customFormat="false" ht="15" hidden="false" customHeight="false" outlineLevel="0" collapsed="false">
      <c r="A226" s="9"/>
      <c r="B226" s="10"/>
      <c r="C226" s="10"/>
      <c r="D226" s="11"/>
      <c r="E226" s="11"/>
      <c r="F226" s="11"/>
      <c r="G226" s="12"/>
      <c r="H226" s="12"/>
      <c r="I226" s="12"/>
      <c r="J226" s="11"/>
      <c r="K226" s="11"/>
      <c r="L226" s="13"/>
      <c r="M226" s="11"/>
      <c r="N226" s="11"/>
      <c r="O226" s="14" t="str">
        <f aca="false">IF(OR(A226="",B226=""),"",LOOKUP(MOD(B226,1),Lists!$A$5:$A$9,Lists!$B$5:$B$9))</f>
        <v/>
      </c>
      <c r="P226" s="14" t="str">
        <f aca="false">IF(OR(B226="",C226=""),"",ROUND(MOD(C226-B226,1)*1440,0))</f>
        <v/>
      </c>
      <c r="Q226" s="14" t="str">
        <f aca="false">IF(A226="","",COUNTIF($A$7:A226,A226))</f>
        <v/>
      </c>
      <c r="R226" s="15" t="str">
        <f aca="false">IF(OR(G226="",H226="",J226=""),"",ABS(G226-H226)*J226*IF(K226="",1,K226))</f>
        <v/>
      </c>
      <c r="S226" s="15" t="str">
        <f aca="false">IF(OR(G226="",I226="",J226=""),"",(I226-G226)*J226*IF(K226="",1,K226)*IF(E226="Short",-1,1)-N(L226))</f>
        <v/>
      </c>
      <c r="T226" s="16" t="str">
        <f aca="false">IF(OR(S226="",N(R226)=0),"",S226/R226)</f>
        <v/>
      </c>
      <c r="U226" s="15" t="str">
        <f aca="false">IF(S226="","",SUMIFS($S$7:S226,$A$7:A226,A226))</f>
        <v/>
      </c>
      <c r="V226" s="14" t="str">
        <f aca="false">IF(S226="","",IF(AND($C$4&gt;0,U226-S226&lt;=-$C$4),"After loss limit",IF(AND($C$4&gt;0,U226&lt;=-$C$4),"Hit loss limit",IF(AND($C$5&gt;0,Q226&gt;$C$5),"Over trade cap","OK"))))</f>
        <v/>
      </c>
    </row>
    <row r="227" customFormat="false" ht="15" hidden="false" customHeight="false" outlineLevel="0" collapsed="false">
      <c r="A227" s="9"/>
      <c r="B227" s="10"/>
      <c r="C227" s="10"/>
      <c r="D227" s="11"/>
      <c r="E227" s="11"/>
      <c r="F227" s="11"/>
      <c r="G227" s="12"/>
      <c r="H227" s="12"/>
      <c r="I227" s="12"/>
      <c r="J227" s="11"/>
      <c r="K227" s="11"/>
      <c r="L227" s="13"/>
      <c r="M227" s="11"/>
      <c r="N227" s="11"/>
      <c r="O227" s="14" t="str">
        <f aca="false">IF(OR(A227="",B227=""),"",LOOKUP(MOD(B227,1),Lists!$A$5:$A$9,Lists!$B$5:$B$9))</f>
        <v/>
      </c>
      <c r="P227" s="14" t="str">
        <f aca="false">IF(OR(B227="",C227=""),"",ROUND(MOD(C227-B227,1)*1440,0))</f>
        <v/>
      </c>
      <c r="Q227" s="14" t="str">
        <f aca="false">IF(A227="","",COUNTIF($A$7:A227,A227))</f>
        <v/>
      </c>
      <c r="R227" s="15" t="str">
        <f aca="false">IF(OR(G227="",H227="",J227=""),"",ABS(G227-H227)*J227*IF(K227="",1,K227))</f>
        <v/>
      </c>
      <c r="S227" s="15" t="str">
        <f aca="false">IF(OR(G227="",I227="",J227=""),"",(I227-G227)*J227*IF(K227="",1,K227)*IF(E227="Short",-1,1)-N(L227))</f>
        <v/>
      </c>
      <c r="T227" s="16" t="str">
        <f aca="false">IF(OR(S227="",N(R227)=0),"",S227/R227)</f>
        <v/>
      </c>
      <c r="U227" s="15" t="str">
        <f aca="false">IF(S227="","",SUMIFS($S$7:S227,$A$7:A227,A227))</f>
        <v/>
      </c>
      <c r="V227" s="14" t="str">
        <f aca="false">IF(S227="","",IF(AND($C$4&gt;0,U227-S227&lt;=-$C$4),"After loss limit",IF(AND($C$4&gt;0,U227&lt;=-$C$4),"Hit loss limit",IF(AND($C$5&gt;0,Q227&gt;$C$5),"Over trade cap","OK"))))</f>
        <v/>
      </c>
    </row>
    <row r="228" customFormat="false" ht="15" hidden="false" customHeight="false" outlineLevel="0" collapsed="false">
      <c r="A228" s="9"/>
      <c r="B228" s="10"/>
      <c r="C228" s="10"/>
      <c r="D228" s="11"/>
      <c r="E228" s="11"/>
      <c r="F228" s="11"/>
      <c r="G228" s="12"/>
      <c r="H228" s="12"/>
      <c r="I228" s="12"/>
      <c r="J228" s="11"/>
      <c r="K228" s="11"/>
      <c r="L228" s="13"/>
      <c r="M228" s="11"/>
      <c r="N228" s="11"/>
      <c r="O228" s="14" t="str">
        <f aca="false">IF(OR(A228="",B228=""),"",LOOKUP(MOD(B228,1),Lists!$A$5:$A$9,Lists!$B$5:$B$9))</f>
        <v/>
      </c>
      <c r="P228" s="14" t="str">
        <f aca="false">IF(OR(B228="",C228=""),"",ROUND(MOD(C228-B228,1)*1440,0))</f>
        <v/>
      </c>
      <c r="Q228" s="14" t="str">
        <f aca="false">IF(A228="","",COUNTIF($A$7:A228,A228))</f>
        <v/>
      </c>
      <c r="R228" s="15" t="str">
        <f aca="false">IF(OR(G228="",H228="",J228=""),"",ABS(G228-H228)*J228*IF(K228="",1,K228))</f>
        <v/>
      </c>
      <c r="S228" s="15" t="str">
        <f aca="false">IF(OR(G228="",I228="",J228=""),"",(I228-G228)*J228*IF(K228="",1,K228)*IF(E228="Short",-1,1)-N(L228))</f>
        <v/>
      </c>
      <c r="T228" s="16" t="str">
        <f aca="false">IF(OR(S228="",N(R228)=0),"",S228/R228)</f>
        <v/>
      </c>
      <c r="U228" s="15" t="str">
        <f aca="false">IF(S228="","",SUMIFS($S$7:S228,$A$7:A228,A228))</f>
        <v/>
      </c>
      <c r="V228" s="14" t="str">
        <f aca="false">IF(S228="","",IF(AND($C$4&gt;0,U228-S228&lt;=-$C$4),"After loss limit",IF(AND($C$4&gt;0,U228&lt;=-$C$4),"Hit loss limit",IF(AND($C$5&gt;0,Q228&gt;$C$5),"Over trade cap","OK"))))</f>
        <v/>
      </c>
    </row>
    <row r="229" customFormat="false" ht="15" hidden="false" customHeight="false" outlineLevel="0" collapsed="false">
      <c r="A229" s="9"/>
      <c r="B229" s="10"/>
      <c r="C229" s="10"/>
      <c r="D229" s="11"/>
      <c r="E229" s="11"/>
      <c r="F229" s="11"/>
      <c r="G229" s="12"/>
      <c r="H229" s="12"/>
      <c r="I229" s="12"/>
      <c r="J229" s="11"/>
      <c r="K229" s="11"/>
      <c r="L229" s="13"/>
      <c r="M229" s="11"/>
      <c r="N229" s="11"/>
      <c r="O229" s="14" t="str">
        <f aca="false">IF(OR(A229="",B229=""),"",LOOKUP(MOD(B229,1),Lists!$A$5:$A$9,Lists!$B$5:$B$9))</f>
        <v/>
      </c>
      <c r="P229" s="14" t="str">
        <f aca="false">IF(OR(B229="",C229=""),"",ROUND(MOD(C229-B229,1)*1440,0))</f>
        <v/>
      </c>
      <c r="Q229" s="14" t="str">
        <f aca="false">IF(A229="","",COUNTIF($A$7:A229,A229))</f>
        <v/>
      </c>
      <c r="R229" s="15" t="str">
        <f aca="false">IF(OR(G229="",H229="",J229=""),"",ABS(G229-H229)*J229*IF(K229="",1,K229))</f>
        <v/>
      </c>
      <c r="S229" s="15" t="str">
        <f aca="false">IF(OR(G229="",I229="",J229=""),"",(I229-G229)*J229*IF(K229="",1,K229)*IF(E229="Short",-1,1)-N(L229))</f>
        <v/>
      </c>
      <c r="T229" s="16" t="str">
        <f aca="false">IF(OR(S229="",N(R229)=0),"",S229/R229)</f>
        <v/>
      </c>
      <c r="U229" s="15" t="str">
        <f aca="false">IF(S229="","",SUMIFS($S$7:S229,$A$7:A229,A229))</f>
        <v/>
      </c>
      <c r="V229" s="14" t="str">
        <f aca="false">IF(S229="","",IF(AND($C$4&gt;0,U229-S229&lt;=-$C$4),"After loss limit",IF(AND($C$4&gt;0,U229&lt;=-$C$4),"Hit loss limit",IF(AND($C$5&gt;0,Q229&gt;$C$5),"Over trade cap","OK"))))</f>
        <v/>
      </c>
    </row>
    <row r="230" customFormat="false" ht="15" hidden="false" customHeight="false" outlineLevel="0" collapsed="false">
      <c r="A230" s="9"/>
      <c r="B230" s="10"/>
      <c r="C230" s="10"/>
      <c r="D230" s="11"/>
      <c r="E230" s="11"/>
      <c r="F230" s="11"/>
      <c r="G230" s="12"/>
      <c r="H230" s="12"/>
      <c r="I230" s="12"/>
      <c r="J230" s="11"/>
      <c r="K230" s="11"/>
      <c r="L230" s="13"/>
      <c r="M230" s="11"/>
      <c r="N230" s="11"/>
      <c r="O230" s="14" t="str">
        <f aca="false">IF(OR(A230="",B230=""),"",LOOKUP(MOD(B230,1),Lists!$A$5:$A$9,Lists!$B$5:$B$9))</f>
        <v/>
      </c>
      <c r="P230" s="14" t="str">
        <f aca="false">IF(OR(B230="",C230=""),"",ROUND(MOD(C230-B230,1)*1440,0))</f>
        <v/>
      </c>
      <c r="Q230" s="14" t="str">
        <f aca="false">IF(A230="","",COUNTIF($A$7:A230,A230))</f>
        <v/>
      </c>
      <c r="R230" s="15" t="str">
        <f aca="false">IF(OR(G230="",H230="",J230=""),"",ABS(G230-H230)*J230*IF(K230="",1,K230))</f>
        <v/>
      </c>
      <c r="S230" s="15" t="str">
        <f aca="false">IF(OR(G230="",I230="",J230=""),"",(I230-G230)*J230*IF(K230="",1,K230)*IF(E230="Short",-1,1)-N(L230))</f>
        <v/>
      </c>
      <c r="T230" s="16" t="str">
        <f aca="false">IF(OR(S230="",N(R230)=0),"",S230/R230)</f>
        <v/>
      </c>
      <c r="U230" s="15" t="str">
        <f aca="false">IF(S230="","",SUMIFS($S$7:S230,$A$7:A230,A230))</f>
        <v/>
      </c>
      <c r="V230" s="14" t="str">
        <f aca="false">IF(S230="","",IF(AND($C$4&gt;0,U230-S230&lt;=-$C$4),"After loss limit",IF(AND($C$4&gt;0,U230&lt;=-$C$4),"Hit loss limit",IF(AND($C$5&gt;0,Q230&gt;$C$5),"Over trade cap","OK"))))</f>
        <v/>
      </c>
    </row>
    <row r="231" customFormat="false" ht="15" hidden="false" customHeight="false" outlineLevel="0" collapsed="false">
      <c r="A231" s="9"/>
      <c r="B231" s="10"/>
      <c r="C231" s="10"/>
      <c r="D231" s="11"/>
      <c r="E231" s="11"/>
      <c r="F231" s="11"/>
      <c r="G231" s="12"/>
      <c r="H231" s="12"/>
      <c r="I231" s="12"/>
      <c r="J231" s="11"/>
      <c r="K231" s="11"/>
      <c r="L231" s="13"/>
      <c r="M231" s="11"/>
      <c r="N231" s="11"/>
      <c r="O231" s="14" t="str">
        <f aca="false">IF(OR(A231="",B231=""),"",LOOKUP(MOD(B231,1),Lists!$A$5:$A$9,Lists!$B$5:$B$9))</f>
        <v/>
      </c>
      <c r="P231" s="14" t="str">
        <f aca="false">IF(OR(B231="",C231=""),"",ROUND(MOD(C231-B231,1)*1440,0))</f>
        <v/>
      </c>
      <c r="Q231" s="14" t="str">
        <f aca="false">IF(A231="","",COUNTIF($A$7:A231,A231))</f>
        <v/>
      </c>
      <c r="R231" s="15" t="str">
        <f aca="false">IF(OR(G231="",H231="",J231=""),"",ABS(G231-H231)*J231*IF(K231="",1,K231))</f>
        <v/>
      </c>
      <c r="S231" s="15" t="str">
        <f aca="false">IF(OR(G231="",I231="",J231=""),"",(I231-G231)*J231*IF(K231="",1,K231)*IF(E231="Short",-1,1)-N(L231))</f>
        <v/>
      </c>
      <c r="T231" s="16" t="str">
        <f aca="false">IF(OR(S231="",N(R231)=0),"",S231/R231)</f>
        <v/>
      </c>
      <c r="U231" s="15" t="str">
        <f aca="false">IF(S231="","",SUMIFS($S$7:S231,$A$7:A231,A231))</f>
        <v/>
      </c>
      <c r="V231" s="14" t="str">
        <f aca="false">IF(S231="","",IF(AND($C$4&gt;0,U231-S231&lt;=-$C$4),"After loss limit",IF(AND($C$4&gt;0,U231&lt;=-$C$4),"Hit loss limit",IF(AND($C$5&gt;0,Q231&gt;$C$5),"Over trade cap","OK"))))</f>
        <v/>
      </c>
    </row>
    <row r="232" customFormat="false" ht="15" hidden="false" customHeight="false" outlineLevel="0" collapsed="false">
      <c r="A232" s="9"/>
      <c r="B232" s="10"/>
      <c r="C232" s="10"/>
      <c r="D232" s="11"/>
      <c r="E232" s="11"/>
      <c r="F232" s="11"/>
      <c r="G232" s="12"/>
      <c r="H232" s="12"/>
      <c r="I232" s="12"/>
      <c r="J232" s="11"/>
      <c r="K232" s="11"/>
      <c r="L232" s="13"/>
      <c r="M232" s="11"/>
      <c r="N232" s="11"/>
      <c r="O232" s="14" t="str">
        <f aca="false">IF(OR(A232="",B232=""),"",LOOKUP(MOD(B232,1),Lists!$A$5:$A$9,Lists!$B$5:$B$9))</f>
        <v/>
      </c>
      <c r="P232" s="14" t="str">
        <f aca="false">IF(OR(B232="",C232=""),"",ROUND(MOD(C232-B232,1)*1440,0))</f>
        <v/>
      </c>
      <c r="Q232" s="14" t="str">
        <f aca="false">IF(A232="","",COUNTIF($A$7:A232,A232))</f>
        <v/>
      </c>
      <c r="R232" s="15" t="str">
        <f aca="false">IF(OR(G232="",H232="",J232=""),"",ABS(G232-H232)*J232*IF(K232="",1,K232))</f>
        <v/>
      </c>
      <c r="S232" s="15" t="str">
        <f aca="false">IF(OR(G232="",I232="",J232=""),"",(I232-G232)*J232*IF(K232="",1,K232)*IF(E232="Short",-1,1)-N(L232))</f>
        <v/>
      </c>
      <c r="T232" s="16" t="str">
        <f aca="false">IF(OR(S232="",N(R232)=0),"",S232/R232)</f>
        <v/>
      </c>
      <c r="U232" s="15" t="str">
        <f aca="false">IF(S232="","",SUMIFS($S$7:S232,$A$7:A232,A232))</f>
        <v/>
      </c>
      <c r="V232" s="14" t="str">
        <f aca="false">IF(S232="","",IF(AND($C$4&gt;0,U232-S232&lt;=-$C$4),"After loss limit",IF(AND($C$4&gt;0,U232&lt;=-$C$4),"Hit loss limit",IF(AND($C$5&gt;0,Q232&gt;$C$5),"Over trade cap","OK"))))</f>
        <v/>
      </c>
    </row>
    <row r="233" customFormat="false" ht="15" hidden="false" customHeight="false" outlineLevel="0" collapsed="false">
      <c r="A233" s="9"/>
      <c r="B233" s="10"/>
      <c r="C233" s="10"/>
      <c r="D233" s="11"/>
      <c r="E233" s="11"/>
      <c r="F233" s="11"/>
      <c r="G233" s="12"/>
      <c r="H233" s="12"/>
      <c r="I233" s="12"/>
      <c r="J233" s="11"/>
      <c r="K233" s="11"/>
      <c r="L233" s="13"/>
      <c r="M233" s="11"/>
      <c r="N233" s="11"/>
      <c r="O233" s="14" t="str">
        <f aca="false">IF(OR(A233="",B233=""),"",LOOKUP(MOD(B233,1),Lists!$A$5:$A$9,Lists!$B$5:$B$9))</f>
        <v/>
      </c>
      <c r="P233" s="14" t="str">
        <f aca="false">IF(OR(B233="",C233=""),"",ROUND(MOD(C233-B233,1)*1440,0))</f>
        <v/>
      </c>
      <c r="Q233" s="14" t="str">
        <f aca="false">IF(A233="","",COUNTIF($A$7:A233,A233))</f>
        <v/>
      </c>
      <c r="R233" s="15" t="str">
        <f aca="false">IF(OR(G233="",H233="",J233=""),"",ABS(G233-H233)*J233*IF(K233="",1,K233))</f>
        <v/>
      </c>
      <c r="S233" s="15" t="str">
        <f aca="false">IF(OR(G233="",I233="",J233=""),"",(I233-G233)*J233*IF(K233="",1,K233)*IF(E233="Short",-1,1)-N(L233))</f>
        <v/>
      </c>
      <c r="T233" s="16" t="str">
        <f aca="false">IF(OR(S233="",N(R233)=0),"",S233/R233)</f>
        <v/>
      </c>
      <c r="U233" s="15" t="str">
        <f aca="false">IF(S233="","",SUMIFS($S$7:S233,$A$7:A233,A233))</f>
        <v/>
      </c>
      <c r="V233" s="14" t="str">
        <f aca="false">IF(S233="","",IF(AND($C$4&gt;0,U233-S233&lt;=-$C$4),"After loss limit",IF(AND($C$4&gt;0,U233&lt;=-$C$4),"Hit loss limit",IF(AND($C$5&gt;0,Q233&gt;$C$5),"Over trade cap","OK"))))</f>
        <v/>
      </c>
    </row>
    <row r="234" customFormat="false" ht="15" hidden="false" customHeight="false" outlineLevel="0" collapsed="false">
      <c r="A234" s="9"/>
      <c r="B234" s="10"/>
      <c r="C234" s="10"/>
      <c r="D234" s="11"/>
      <c r="E234" s="11"/>
      <c r="F234" s="11"/>
      <c r="G234" s="12"/>
      <c r="H234" s="12"/>
      <c r="I234" s="12"/>
      <c r="J234" s="11"/>
      <c r="K234" s="11"/>
      <c r="L234" s="13"/>
      <c r="M234" s="11"/>
      <c r="N234" s="11"/>
      <c r="O234" s="14" t="str">
        <f aca="false">IF(OR(A234="",B234=""),"",LOOKUP(MOD(B234,1),Lists!$A$5:$A$9,Lists!$B$5:$B$9))</f>
        <v/>
      </c>
      <c r="P234" s="14" t="str">
        <f aca="false">IF(OR(B234="",C234=""),"",ROUND(MOD(C234-B234,1)*1440,0))</f>
        <v/>
      </c>
      <c r="Q234" s="14" t="str">
        <f aca="false">IF(A234="","",COUNTIF($A$7:A234,A234))</f>
        <v/>
      </c>
      <c r="R234" s="15" t="str">
        <f aca="false">IF(OR(G234="",H234="",J234=""),"",ABS(G234-H234)*J234*IF(K234="",1,K234))</f>
        <v/>
      </c>
      <c r="S234" s="15" t="str">
        <f aca="false">IF(OR(G234="",I234="",J234=""),"",(I234-G234)*J234*IF(K234="",1,K234)*IF(E234="Short",-1,1)-N(L234))</f>
        <v/>
      </c>
      <c r="T234" s="16" t="str">
        <f aca="false">IF(OR(S234="",N(R234)=0),"",S234/R234)</f>
        <v/>
      </c>
      <c r="U234" s="15" t="str">
        <f aca="false">IF(S234="","",SUMIFS($S$7:S234,$A$7:A234,A234))</f>
        <v/>
      </c>
      <c r="V234" s="14" t="str">
        <f aca="false">IF(S234="","",IF(AND($C$4&gt;0,U234-S234&lt;=-$C$4),"After loss limit",IF(AND($C$4&gt;0,U234&lt;=-$C$4),"Hit loss limit",IF(AND($C$5&gt;0,Q234&gt;$C$5),"Over trade cap","OK"))))</f>
        <v/>
      </c>
    </row>
    <row r="235" customFormat="false" ht="15" hidden="false" customHeight="false" outlineLevel="0" collapsed="false">
      <c r="A235" s="9"/>
      <c r="B235" s="10"/>
      <c r="C235" s="10"/>
      <c r="D235" s="11"/>
      <c r="E235" s="11"/>
      <c r="F235" s="11"/>
      <c r="G235" s="12"/>
      <c r="H235" s="12"/>
      <c r="I235" s="12"/>
      <c r="J235" s="11"/>
      <c r="K235" s="11"/>
      <c r="L235" s="13"/>
      <c r="M235" s="11"/>
      <c r="N235" s="11"/>
      <c r="O235" s="14" t="str">
        <f aca="false">IF(OR(A235="",B235=""),"",LOOKUP(MOD(B235,1),Lists!$A$5:$A$9,Lists!$B$5:$B$9))</f>
        <v/>
      </c>
      <c r="P235" s="14" t="str">
        <f aca="false">IF(OR(B235="",C235=""),"",ROUND(MOD(C235-B235,1)*1440,0))</f>
        <v/>
      </c>
      <c r="Q235" s="14" t="str">
        <f aca="false">IF(A235="","",COUNTIF($A$7:A235,A235))</f>
        <v/>
      </c>
      <c r="R235" s="15" t="str">
        <f aca="false">IF(OR(G235="",H235="",J235=""),"",ABS(G235-H235)*J235*IF(K235="",1,K235))</f>
        <v/>
      </c>
      <c r="S235" s="15" t="str">
        <f aca="false">IF(OR(G235="",I235="",J235=""),"",(I235-G235)*J235*IF(K235="",1,K235)*IF(E235="Short",-1,1)-N(L235))</f>
        <v/>
      </c>
      <c r="T235" s="16" t="str">
        <f aca="false">IF(OR(S235="",N(R235)=0),"",S235/R235)</f>
        <v/>
      </c>
      <c r="U235" s="15" t="str">
        <f aca="false">IF(S235="","",SUMIFS($S$7:S235,$A$7:A235,A235))</f>
        <v/>
      </c>
      <c r="V235" s="14" t="str">
        <f aca="false">IF(S235="","",IF(AND($C$4&gt;0,U235-S235&lt;=-$C$4),"After loss limit",IF(AND($C$4&gt;0,U235&lt;=-$C$4),"Hit loss limit",IF(AND($C$5&gt;0,Q235&gt;$C$5),"Over trade cap","OK"))))</f>
        <v/>
      </c>
    </row>
    <row r="236" customFormat="false" ht="15" hidden="false" customHeight="false" outlineLevel="0" collapsed="false">
      <c r="A236" s="9"/>
      <c r="B236" s="10"/>
      <c r="C236" s="10"/>
      <c r="D236" s="11"/>
      <c r="E236" s="11"/>
      <c r="F236" s="11"/>
      <c r="G236" s="12"/>
      <c r="H236" s="12"/>
      <c r="I236" s="12"/>
      <c r="J236" s="11"/>
      <c r="K236" s="11"/>
      <c r="L236" s="13"/>
      <c r="M236" s="11"/>
      <c r="N236" s="11"/>
      <c r="O236" s="14" t="str">
        <f aca="false">IF(OR(A236="",B236=""),"",LOOKUP(MOD(B236,1),Lists!$A$5:$A$9,Lists!$B$5:$B$9))</f>
        <v/>
      </c>
      <c r="P236" s="14" t="str">
        <f aca="false">IF(OR(B236="",C236=""),"",ROUND(MOD(C236-B236,1)*1440,0))</f>
        <v/>
      </c>
      <c r="Q236" s="14" t="str">
        <f aca="false">IF(A236="","",COUNTIF($A$7:A236,A236))</f>
        <v/>
      </c>
      <c r="R236" s="15" t="str">
        <f aca="false">IF(OR(G236="",H236="",J236=""),"",ABS(G236-H236)*J236*IF(K236="",1,K236))</f>
        <v/>
      </c>
      <c r="S236" s="15" t="str">
        <f aca="false">IF(OR(G236="",I236="",J236=""),"",(I236-G236)*J236*IF(K236="",1,K236)*IF(E236="Short",-1,1)-N(L236))</f>
        <v/>
      </c>
      <c r="T236" s="16" t="str">
        <f aca="false">IF(OR(S236="",N(R236)=0),"",S236/R236)</f>
        <v/>
      </c>
      <c r="U236" s="15" t="str">
        <f aca="false">IF(S236="","",SUMIFS($S$7:S236,$A$7:A236,A236))</f>
        <v/>
      </c>
      <c r="V236" s="14" t="str">
        <f aca="false">IF(S236="","",IF(AND($C$4&gt;0,U236-S236&lt;=-$C$4),"After loss limit",IF(AND($C$4&gt;0,U236&lt;=-$C$4),"Hit loss limit",IF(AND($C$5&gt;0,Q236&gt;$C$5),"Over trade cap","OK"))))</f>
        <v/>
      </c>
    </row>
    <row r="237" customFormat="false" ht="15" hidden="false" customHeight="false" outlineLevel="0" collapsed="false">
      <c r="A237" s="9"/>
      <c r="B237" s="10"/>
      <c r="C237" s="10"/>
      <c r="D237" s="11"/>
      <c r="E237" s="11"/>
      <c r="F237" s="11"/>
      <c r="G237" s="12"/>
      <c r="H237" s="12"/>
      <c r="I237" s="12"/>
      <c r="J237" s="11"/>
      <c r="K237" s="11"/>
      <c r="L237" s="13"/>
      <c r="M237" s="11"/>
      <c r="N237" s="11"/>
      <c r="O237" s="14" t="str">
        <f aca="false">IF(OR(A237="",B237=""),"",LOOKUP(MOD(B237,1),Lists!$A$5:$A$9,Lists!$B$5:$B$9))</f>
        <v/>
      </c>
      <c r="P237" s="14" t="str">
        <f aca="false">IF(OR(B237="",C237=""),"",ROUND(MOD(C237-B237,1)*1440,0))</f>
        <v/>
      </c>
      <c r="Q237" s="14" t="str">
        <f aca="false">IF(A237="","",COUNTIF($A$7:A237,A237))</f>
        <v/>
      </c>
      <c r="R237" s="15" t="str">
        <f aca="false">IF(OR(G237="",H237="",J237=""),"",ABS(G237-H237)*J237*IF(K237="",1,K237))</f>
        <v/>
      </c>
      <c r="S237" s="15" t="str">
        <f aca="false">IF(OR(G237="",I237="",J237=""),"",(I237-G237)*J237*IF(K237="",1,K237)*IF(E237="Short",-1,1)-N(L237))</f>
        <v/>
      </c>
      <c r="T237" s="16" t="str">
        <f aca="false">IF(OR(S237="",N(R237)=0),"",S237/R237)</f>
        <v/>
      </c>
      <c r="U237" s="15" t="str">
        <f aca="false">IF(S237="","",SUMIFS($S$7:S237,$A$7:A237,A237))</f>
        <v/>
      </c>
      <c r="V237" s="14" t="str">
        <f aca="false">IF(S237="","",IF(AND($C$4&gt;0,U237-S237&lt;=-$C$4),"After loss limit",IF(AND($C$4&gt;0,U237&lt;=-$C$4),"Hit loss limit",IF(AND($C$5&gt;0,Q237&gt;$C$5),"Over trade cap","OK"))))</f>
        <v/>
      </c>
    </row>
    <row r="238" customFormat="false" ht="15" hidden="false" customHeight="false" outlineLevel="0" collapsed="false">
      <c r="A238" s="9"/>
      <c r="B238" s="10"/>
      <c r="C238" s="10"/>
      <c r="D238" s="11"/>
      <c r="E238" s="11"/>
      <c r="F238" s="11"/>
      <c r="G238" s="12"/>
      <c r="H238" s="12"/>
      <c r="I238" s="12"/>
      <c r="J238" s="11"/>
      <c r="K238" s="11"/>
      <c r="L238" s="13"/>
      <c r="M238" s="11"/>
      <c r="N238" s="11"/>
      <c r="O238" s="14" t="str">
        <f aca="false">IF(OR(A238="",B238=""),"",LOOKUP(MOD(B238,1),Lists!$A$5:$A$9,Lists!$B$5:$B$9))</f>
        <v/>
      </c>
      <c r="P238" s="14" t="str">
        <f aca="false">IF(OR(B238="",C238=""),"",ROUND(MOD(C238-B238,1)*1440,0))</f>
        <v/>
      </c>
      <c r="Q238" s="14" t="str">
        <f aca="false">IF(A238="","",COUNTIF($A$7:A238,A238))</f>
        <v/>
      </c>
      <c r="R238" s="15" t="str">
        <f aca="false">IF(OR(G238="",H238="",J238=""),"",ABS(G238-H238)*J238*IF(K238="",1,K238))</f>
        <v/>
      </c>
      <c r="S238" s="15" t="str">
        <f aca="false">IF(OR(G238="",I238="",J238=""),"",(I238-G238)*J238*IF(K238="",1,K238)*IF(E238="Short",-1,1)-N(L238))</f>
        <v/>
      </c>
      <c r="T238" s="16" t="str">
        <f aca="false">IF(OR(S238="",N(R238)=0),"",S238/R238)</f>
        <v/>
      </c>
      <c r="U238" s="15" t="str">
        <f aca="false">IF(S238="","",SUMIFS($S$7:S238,$A$7:A238,A238))</f>
        <v/>
      </c>
      <c r="V238" s="14" t="str">
        <f aca="false">IF(S238="","",IF(AND($C$4&gt;0,U238-S238&lt;=-$C$4),"After loss limit",IF(AND($C$4&gt;0,U238&lt;=-$C$4),"Hit loss limit",IF(AND($C$5&gt;0,Q238&gt;$C$5),"Over trade cap","OK"))))</f>
        <v/>
      </c>
    </row>
    <row r="239" customFormat="false" ht="15" hidden="false" customHeight="false" outlineLevel="0" collapsed="false">
      <c r="A239" s="9"/>
      <c r="B239" s="10"/>
      <c r="C239" s="10"/>
      <c r="D239" s="11"/>
      <c r="E239" s="11"/>
      <c r="F239" s="11"/>
      <c r="G239" s="12"/>
      <c r="H239" s="12"/>
      <c r="I239" s="12"/>
      <c r="J239" s="11"/>
      <c r="K239" s="11"/>
      <c r="L239" s="13"/>
      <c r="M239" s="11"/>
      <c r="N239" s="11"/>
      <c r="O239" s="14" t="str">
        <f aca="false">IF(OR(A239="",B239=""),"",LOOKUP(MOD(B239,1),Lists!$A$5:$A$9,Lists!$B$5:$B$9))</f>
        <v/>
      </c>
      <c r="P239" s="14" t="str">
        <f aca="false">IF(OR(B239="",C239=""),"",ROUND(MOD(C239-B239,1)*1440,0))</f>
        <v/>
      </c>
      <c r="Q239" s="14" t="str">
        <f aca="false">IF(A239="","",COUNTIF($A$7:A239,A239))</f>
        <v/>
      </c>
      <c r="R239" s="15" t="str">
        <f aca="false">IF(OR(G239="",H239="",J239=""),"",ABS(G239-H239)*J239*IF(K239="",1,K239))</f>
        <v/>
      </c>
      <c r="S239" s="15" t="str">
        <f aca="false">IF(OR(G239="",I239="",J239=""),"",(I239-G239)*J239*IF(K239="",1,K239)*IF(E239="Short",-1,1)-N(L239))</f>
        <v/>
      </c>
      <c r="T239" s="16" t="str">
        <f aca="false">IF(OR(S239="",N(R239)=0),"",S239/R239)</f>
        <v/>
      </c>
      <c r="U239" s="15" t="str">
        <f aca="false">IF(S239="","",SUMIFS($S$7:S239,$A$7:A239,A239))</f>
        <v/>
      </c>
      <c r="V239" s="14" t="str">
        <f aca="false">IF(S239="","",IF(AND($C$4&gt;0,U239-S239&lt;=-$C$4),"After loss limit",IF(AND($C$4&gt;0,U239&lt;=-$C$4),"Hit loss limit",IF(AND($C$5&gt;0,Q239&gt;$C$5),"Over trade cap","OK"))))</f>
        <v/>
      </c>
    </row>
    <row r="240" customFormat="false" ht="15" hidden="false" customHeight="false" outlineLevel="0" collapsed="false">
      <c r="A240" s="9"/>
      <c r="B240" s="10"/>
      <c r="C240" s="10"/>
      <c r="D240" s="11"/>
      <c r="E240" s="11"/>
      <c r="F240" s="11"/>
      <c r="G240" s="12"/>
      <c r="H240" s="12"/>
      <c r="I240" s="12"/>
      <c r="J240" s="11"/>
      <c r="K240" s="11"/>
      <c r="L240" s="13"/>
      <c r="M240" s="11"/>
      <c r="N240" s="11"/>
      <c r="O240" s="14" t="str">
        <f aca="false">IF(OR(A240="",B240=""),"",LOOKUP(MOD(B240,1),Lists!$A$5:$A$9,Lists!$B$5:$B$9))</f>
        <v/>
      </c>
      <c r="P240" s="14" t="str">
        <f aca="false">IF(OR(B240="",C240=""),"",ROUND(MOD(C240-B240,1)*1440,0))</f>
        <v/>
      </c>
      <c r="Q240" s="14" t="str">
        <f aca="false">IF(A240="","",COUNTIF($A$7:A240,A240))</f>
        <v/>
      </c>
      <c r="R240" s="15" t="str">
        <f aca="false">IF(OR(G240="",H240="",J240=""),"",ABS(G240-H240)*J240*IF(K240="",1,K240))</f>
        <v/>
      </c>
      <c r="S240" s="15" t="str">
        <f aca="false">IF(OR(G240="",I240="",J240=""),"",(I240-G240)*J240*IF(K240="",1,K240)*IF(E240="Short",-1,1)-N(L240))</f>
        <v/>
      </c>
      <c r="T240" s="16" t="str">
        <f aca="false">IF(OR(S240="",N(R240)=0),"",S240/R240)</f>
        <v/>
      </c>
      <c r="U240" s="15" t="str">
        <f aca="false">IF(S240="","",SUMIFS($S$7:S240,$A$7:A240,A240))</f>
        <v/>
      </c>
      <c r="V240" s="14" t="str">
        <f aca="false">IF(S240="","",IF(AND($C$4&gt;0,U240-S240&lt;=-$C$4),"After loss limit",IF(AND($C$4&gt;0,U240&lt;=-$C$4),"Hit loss limit",IF(AND($C$5&gt;0,Q240&gt;$C$5),"Over trade cap","OK"))))</f>
        <v/>
      </c>
    </row>
    <row r="241" customFormat="false" ht="15" hidden="false" customHeight="false" outlineLevel="0" collapsed="false">
      <c r="A241" s="9"/>
      <c r="B241" s="10"/>
      <c r="C241" s="10"/>
      <c r="D241" s="11"/>
      <c r="E241" s="11"/>
      <c r="F241" s="11"/>
      <c r="G241" s="12"/>
      <c r="H241" s="12"/>
      <c r="I241" s="12"/>
      <c r="J241" s="11"/>
      <c r="K241" s="11"/>
      <c r="L241" s="13"/>
      <c r="M241" s="11"/>
      <c r="N241" s="11"/>
      <c r="O241" s="14" t="str">
        <f aca="false">IF(OR(A241="",B241=""),"",LOOKUP(MOD(B241,1),Lists!$A$5:$A$9,Lists!$B$5:$B$9))</f>
        <v/>
      </c>
      <c r="P241" s="14" t="str">
        <f aca="false">IF(OR(B241="",C241=""),"",ROUND(MOD(C241-B241,1)*1440,0))</f>
        <v/>
      </c>
      <c r="Q241" s="14" t="str">
        <f aca="false">IF(A241="","",COUNTIF($A$7:A241,A241))</f>
        <v/>
      </c>
      <c r="R241" s="15" t="str">
        <f aca="false">IF(OR(G241="",H241="",J241=""),"",ABS(G241-H241)*J241*IF(K241="",1,K241))</f>
        <v/>
      </c>
      <c r="S241" s="15" t="str">
        <f aca="false">IF(OR(G241="",I241="",J241=""),"",(I241-G241)*J241*IF(K241="",1,K241)*IF(E241="Short",-1,1)-N(L241))</f>
        <v/>
      </c>
      <c r="T241" s="16" t="str">
        <f aca="false">IF(OR(S241="",N(R241)=0),"",S241/R241)</f>
        <v/>
      </c>
      <c r="U241" s="15" t="str">
        <f aca="false">IF(S241="","",SUMIFS($S$7:S241,$A$7:A241,A241))</f>
        <v/>
      </c>
      <c r="V241" s="14" t="str">
        <f aca="false">IF(S241="","",IF(AND($C$4&gt;0,U241-S241&lt;=-$C$4),"After loss limit",IF(AND($C$4&gt;0,U241&lt;=-$C$4),"Hit loss limit",IF(AND($C$5&gt;0,Q241&gt;$C$5),"Over trade cap","OK"))))</f>
        <v/>
      </c>
    </row>
    <row r="242" customFormat="false" ht="15" hidden="false" customHeight="false" outlineLevel="0" collapsed="false">
      <c r="A242" s="9"/>
      <c r="B242" s="10"/>
      <c r="C242" s="10"/>
      <c r="D242" s="11"/>
      <c r="E242" s="11"/>
      <c r="F242" s="11"/>
      <c r="G242" s="12"/>
      <c r="H242" s="12"/>
      <c r="I242" s="12"/>
      <c r="J242" s="11"/>
      <c r="K242" s="11"/>
      <c r="L242" s="13"/>
      <c r="M242" s="11"/>
      <c r="N242" s="11"/>
      <c r="O242" s="14" t="str">
        <f aca="false">IF(OR(A242="",B242=""),"",LOOKUP(MOD(B242,1),Lists!$A$5:$A$9,Lists!$B$5:$B$9))</f>
        <v/>
      </c>
      <c r="P242" s="14" t="str">
        <f aca="false">IF(OR(B242="",C242=""),"",ROUND(MOD(C242-B242,1)*1440,0))</f>
        <v/>
      </c>
      <c r="Q242" s="14" t="str">
        <f aca="false">IF(A242="","",COUNTIF($A$7:A242,A242))</f>
        <v/>
      </c>
      <c r="R242" s="15" t="str">
        <f aca="false">IF(OR(G242="",H242="",J242=""),"",ABS(G242-H242)*J242*IF(K242="",1,K242))</f>
        <v/>
      </c>
      <c r="S242" s="15" t="str">
        <f aca="false">IF(OR(G242="",I242="",J242=""),"",(I242-G242)*J242*IF(K242="",1,K242)*IF(E242="Short",-1,1)-N(L242))</f>
        <v/>
      </c>
      <c r="T242" s="16" t="str">
        <f aca="false">IF(OR(S242="",N(R242)=0),"",S242/R242)</f>
        <v/>
      </c>
      <c r="U242" s="15" t="str">
        <f aca="false">IF(S242="","",SUMIFS($S$7:S242,$A$7:A242,A242))</f>
        <v/>
      </c>
      <c r="V242" s="14" t="str">
        <f aca="false">IF(S242="","",IF(AND($C$4&gt;0,U242-S242&lt;=-$C$4),"After loss limit",IF(AND($C$4&gt;0,U242&lt;=-$C$4),"Hit loss limit",IF(AND($C$5&gt;0,Q242&gt;$C$5),"Over trade cap","OK"))))</f>
        <v/>
      </c>
    </row>
    <row r="243" customFormat="false" ht="15" hidden="false" customHeight="false" outlineLevel="0" collapsed="false">
      <c r="A243" s="9"/>
      <c r="B243" s="10"/>
      <c r="C243" s="10"/>
      <c r="D243" s="11"/>
      <c r="E243" s="11"/>
      <c r="F243" s="11"/>
      <c r="G243" s="12"/>
      <c r="H243" s="12"/>
      <c r="I243" s="12"/>
      <c r="J243" s="11"/>
      <c r="K243" s="11"/>
      <c r="L243" s="13"/>
      <c r="M243" s="11"/>
      <c r="N243" s="11"/>
      <c r="O243" s="14" t="str">
        <f aca="false">IF(OR(A243="",B243=""),"",LOOKUP(MOD(B243,1),Lists!$A$5:$A$9,Lists!$B$5:$B$9))</f>
        <v/>
      </c>
      <c r="P243" s="14" t="str">
        <f aca="false">IF(OR(B243="",C243=""),"",ROUND(MOD(C243-B243,1)*1440,0))</f>
        <v/>
      </c>
      <c r="Q243" s="14" t="str">
        <f aca="false">IF(A243="","",COUNTIF($A$7:A243,A243))</f>
        <v/>
      </c>
      <c r="R243" s="15" t="str">
        <f aca="false">IF(OR(G243="",H243="",J243=""),"",ABS(G243-H243)*J243*IF(K243="",1,K243))</f>
        <v/>
      </c>
      <c r="S243" s="15" t="str">
        <f aca="false">IF(OR(G243="",I243="",J243=""),"",(I243-G243)*J243*IF(K243="",1,K243)*IF(E243="Short",-1,1)-N(L243))</f>
        <v/>
      </c>
      <c r="T243" s="16" t="str">
        <f aca="false">IF(OR(S243="",N(R243)=0),"",S243/R243)</f>
        <v/>
      </c>
      <c r="U243" s="15" t="str">
        <f aca="false">IF(S243="","",SUMIFS($S$7:S243,$A$7:A243,A243))</f>
        <v/>
      </c>
      <c r="V243" s="14" t="str">
        <f aca="false">IF(S243="","",IF(AND($C$4&gt;0,U243-S243&lt;=-$C$4),"After loss limit",IF(AND($C$4&gt;0,U243&lt;=-$C$4),"Hit loss limit",IF(AND($C$5&gt;0,Q243&gt;$C$5),"Over trade cap","OK"))))</f>
        <v/>
      </c>
    </row>
    <row r="244" customFormat="false" ht="15" hidden="false" customHeight="false" outlineLevel="0" collapsed="false">
      <c r="A244" s="9"/>
      <c r="B244" s="10"/>
      <c r="C244" s="10"/>
      <c r="D244" s="11"/>
      <c r="E244" s="11"/>
      <c r="F244" s="11"/>
      <c r="G244" s="12"/>
      <c r="H244" s="12"/>
      <c r="I244" s="12"/>
      <c r="J244" s="11"/>
      <c r="K244" s="11"/>
      <c r="L244" s="13"/>
      <c r="M244" s="11"/>
      <c r="N244" s="11"/>
      <c r="O244" s="14" t="str">
        <f aca="false">IF(OR(A244="",B244=""),"",LOOKUP(MOD(B244,1),Lists!$A$5:$A$9,Lists!$B$5:$B$9))</f>
        <v/>
      </c>
      <c r="P244" s="14" t="str">
        <f aca="false">IF(OR(B244="",C244=""),"",ROUND(MOD(C244-B244,1)*1440,0))</f>
        <v/>
      </c>
      <c r="Q244" s="14" t="str">
        <f aca="false">IF(A244="","",COUNTIF($A$7:A244,A244))</f>
        <v/>
      </c>
      <c r="R244" s="15" t="str">
        <f aca="false">IF(OR(G244="",H244="",J244=""),"",ABS(G244-H244)*J244*IF(K244="",1,K244))</f>
        <v/>
      </c>
      <c r="S244" s="15" t="str">
        <f aca="false">IF(OR(G244="",I244="",J244=""),"",(I244-G244)*J244*IF(K244="",1,K244)*IF(E244="Short",-1,1)-N(L244))</f>
        <v/>
      </c>
      <c r="T244" s="16" t="str">
        <f aca="false">IF(OR(S244="",N(R244)=0),"",S244/R244)</f>
        <v/>
      </c>
      <c r="U244" s="15" t="str">
        <f aca="false">IF(S244="","",SUMIFS($S$7:S244,$A$7:A244,A244))</f>
        <v/>
      </c>
      <c r="V244" s="14" t="str">
        <f aca="false">IF(S244="","",IF(AND($C$4&gt;0,U244-S244&lt;=-$C$4),"After loss limit",IF(AND($C$4&gt;0,U244&lt;=-$C$4),"Hit loss limit",IF(AND($C$5&gt;0,Q244&gt;$C$5),"Over trade cap","OK"))))</f>
        <v/>
      </c>
    </row>
    <row r="245" customFormat="false" ht="15" hidden="false" customHeight="false" outlineLevel="0" collapsed="false">
      <c r="A245" s="9"/>
      <c r="B245" s="10"/>
      <c r="C245" s="10"/>
      <c r="D245" s="11"/>
      <c r="E245" s="11"/>
      <c r="F245" s="11"/>
      <c r="G245" s="12"/>
      <c r="H245" s="12"/>
      <c r="I245" s="12"/>
      <c r="J245" s="11"/>
      <c r="K245" s="11"/>
      <c r="L245" s="13"/>
      <c r="M245" s="11"/>
      <c r="N245" s="11"/>
      <c r="O245" s="14" t="str">
        <f aca="false">IF(OR(A245="",B245=""),"",LOOKUP(MOD(B245,1),Lists!$A$5:$A$9,Lists!$B$5:$B$9))</f>
        <v/>
      </c>
      <c r="P245" s="14" t="str">
        <f aca="false">IF(OR(B245="",C245=""),"",ROUND(MOD(C245-B245,1)*1440,0))</f>
        <v/>
      </c>
      <c r="Q245" s="14" t="str">
        <f aca="false">IF(A245="","",COUNTIF($A$7:A245,A245))</f>
        <v/>
      </c>
      <c r="R245" s="15" t="str">
        <f aca="false">IF(OR(G245="",H245="",J245=""),"",ABS(G245-H245)*J245*IF(K245="",1,K245))</f>
        <v/>
      </c>
      <c r="S245" s="15" t="str">
        <f aca="false">IF(OR(G245="",I245="",J245=""),"",(I245-G245)*J245*IF(K245="",1,K245)*IF(E245="Short",-1,1)-N(L245))</f>
        <v/>
      </c>
      <c r="T245" s="16" t="str">
        <f aca="false">IF(OR(S245="",N(R245)=0),"",S245/R245)</f>
        <v/>
      </c>
      <c r="U245" s="15" t="str">
        <f aca="false">IF(S245="","",SUMIFS($S$7:S245,$A$7:A245,A245))</f>
        <v/>
      </c>
      <c r="V245" s="14" t="str">
        <f aca="false">IF(S245="","",IF(AND($C$4&gt;0,U245-S245&lt;=-$C$4),"After loss limit",IF(AND($C$4&gt;0,U245&lt;=-$C$4),"Hit loss limit",IF(AND($C$5&gt;0,Q245&gt;$C$5),"Over trade cap","OK"))))</f>
        <v/>
      </c>
    </row>
    <row r="246" customFormat="false" ht="15" hidden="false" customHeight="false" outlineLevel="0" collapsed="false">
      <c r="A246" s="9"/>
      <c r="B246" s="10"/>
      <c r="C246" s="10"/>
      <c r="D246" s="11"/>
      <c r="E246" s="11"/>
      <c r="F246" s="11"/>
      <c r="G246" s="12"/>
      <c r="H246" s="12"/>
      <c r="I246" s="12"/>
      <c r="J246" s="11"/>
      <c r="K246" s="11"/>
      <c r="L246" s="13"/>
      <c r="M246" s="11"/>
      <c r="N246" s="11"/>
      <c r="O246" s="14" t="str">
        <f aca="false">IF(OR(A246="",B246=""),"",LOOKUP(MOD(B246,1),Lists!$A$5:$A$9,Lists!$B$5:$B$9))</f>
        <v/>
      </c>
      <c r="P246" s="14" t="str">
        <f aca="false">IF(OR(B246="",C246=""),"",ROUND(MOD(C246-B246,1)*1440,0))</f>
        <v/>
      </c>
      <c r="Q246" s="14" t="str">
        <f aca="false">IF(A246="","",COUNTIF($A$7:A246,A246))</f>
        <v/>
      </c>
      <c r="R246" s="15" t="str">
        <f aca="false">IF(OR(G246="",H246="",J246=""),"",ABS(G246-H246)*J246*IF(K246="",1,K246))</f>
        <v/>
      </c>
      <c r="S246" s="15" t="str">
        <f aca="false">IF(OR(G246="",I246="",J246=""),"",(I246-G246)*J246*IF(K246="",1,K246)*IF(E246="Short",-1,1)-N(L246))</f>
        <v/>
      </c>
      <c r="T246" s="16" t="str">
        <f aca="false">IF(OR(S246="",N(R246)=0),"",S246/R246)</f>
        <v/>
      </c>
      <c r="U246" s="15" t="str">
        <f aca="false">IF(S246="","",SUMIFS($S$7:S246,$A$7:A246,A246))</f>
        <v/>
      </c>
      <c r="V246" s="14" t="str">
        <f aca="false">IF(S246="","",IF(AND($C$4&gt;0,U246-S246&lt;=-$C$4),"After loss limit",IF(AND($C$4&gt;0,U246&lt;=-$C$4),"Hit loss limit",IF(AND($C$5&gt;0,Q246&gt;$C$5),"Over trade cap","OK"))))</f>
        <v/>
      </c>
    </row>
    <row r="247" customFormat="false" ht="15" hidden="false" customHeight="false" outlineLevel="0" collapsed="false">
      <c r="A247" s="9"/>
      <c r="B247" s="10"/>
      <c r="C247" s="10"/>
      <c r="D247" s="11"/>
      <c r="E247" s="11"/>
      <c r="F247" s="11"/>
      <c r="G247" s="12"/>
      <c r="H247" s="12"/>
      <c r="I247" s="12"/>
      <c r="J247" s="11"/>
      <c r="K247" s="11"/>
      <c r="L247" s="13"/>
      <c r="M247" s="11"/>
      <c r="N247" s="11"/>
      <c r="O247" s="14" t="str">
        <f aca="false">IF(OR(A247="",B247=""),"",LOOKUP(MOD(B247,1),Lists!$A$5:$A$9,Lists!$B$5:$B$9))</f>
        <v/>
      </c>
      <c r="P247" s="14" t="str">
        <f aca="false">IF(OR(B247="",C247=""),"",ROUND(MOD(C247-B247,1)*1440,0))</f>
        <v/>
      </c>
      <c r="Q247" s="14" t="str">
        <f aca="false">IF(A247="","",COUNTIF($A$7:A247,A247))</f>
        <v/>
      </c>
      <c r="R247" s="15" t="str">
        <f aca="false">IF(OR(G247="",H247="",J247=""),"",ABS(G247-H247)*J247*IF(K247="",1,K247))</f>
        <v/>
      </c>
      <c r="S247" s="15" t="str">
        <f aca="false">IF(OR(G247="",I247="",J247=""),"",(I247-G247)*J247*IF(K247="",1,K247)*IF(E247="Short",-1,1)-N(L247))</f>
        <v/>
      </c>
      <c r="T247" s="16" t="str">
        <f aca="false">IF(OR(S247="",N(R247)=0),"",S247/R247)</f>
        <v/>
      </c>
      <c r="U247" s="15" t="str">
        <f aca="false">IF(S247="","",SUMIFS($S$7:S247,$A$7:A247,A247))</f>
        <v/>
      </c>
      <c r="V247" s="14" t="str">
        <f aca="false">IF(S247="","",IF(AND($C$4&gt;0,U247-S247&lt;=-$C$4),"After loss limit",IF(AND($C$4&gt;0,U247&lt;=-$C$4),"Hit loss limit",IF(AND($C$5&gt;0,Q247&gt;$C$5),"Over trade cap","OK"))))</f>
        <v/>
      </c>
    </row>
    <row r="248" customFormat="false" ht="15" hidden="false" customHeight="false" outlineLevel="0" collapsed="false">
      <c r="A248" s="9"/>
      <c r="B248" s="10"/>
      <c r="C248" s="10"/>
      <c r="D248" s="11"/>
      <c r="E248" s="11"/>
      <c r="F248" s="11"/>
      <c r="G248" s="12"/>
      <c r="H248" s="12"/>
      <c r="I248" s="12"/>
      <c r="J248" s="11"/>
      <c r="K248" s="11"/>
      <c r="L248" s="13"/>
      <c r="M248" s="11"/>
      <c r="N248" s="11"/>
      <c r="O248" s="14" t="str">
        <f aca="false">IF(OR(A248="",B248=""),"",LOOKUP(MOD(B248,1),Lists!$A$5:$A$9,Lists!$B$5:$B$9))</f>
        <v/>
      </c>
      <c r="P248" s="14" t="str">
        <f aca="false">IF(OR(B248="",C248=""),"",ROUND(MOD(C248-B248,1)*1440,0))</f>
        <v/>
      </c>
      <c r="Q248" s="14" t="str">
        <f aca="false">IF(A248="","",COUNTIF($A$7:A248,A248))</f>
        <v/>
      </c>
      <c r="R248" s="15" t="str">
        <f aca="false">IF(OR(G248="",H248="",J248=""),"",ABS(G248-H248)*J248*IF(K248="",1,K248))</f>
        <v/>
      </c>
      <c r="S248" s="15" t="str">
        <f aca="false">IF(OR(G248="",I248="",J248=""),"",(I248-G248)*J248*IF(K248="",1,K248)*IF(E248="Short",-1,1)-N(L248))</f>
        <v/>
      </c>
      <c r="T248" s="16" t="str">
        <f aca="false">IF(OR(S248="",N(R248)=0),"",S248/R248)</f>
        <v/>
      </c>
      <c r="U248" s="15" t="str">
        <f aca="false">IF(S248="","",SUMIFS($S$7:S248,$A$7:A248,A248))</f>
        <v/>
      </c>
      <c r="V248" s="14" t="str">
        <f aca="false">IF(S248="","",IF(AND($C$4&gt;0,U248-S248&lt;=-$C$4),"After loss limit",IF(AND($C$4&gt;0,U248&lt;=-$C$4),"Hit loss limit",IF(AND($C$5&gt;0,Q248&gt;$C$5),"Over trade cap","OK"))))</f>
        <v/>
      </c>
    </row>
    <row r="249" customFormat="false" ht="15" hidden="false" customHeight="false" outlineLevel="0" collapsed="false">
      <c r="A249" s="9"/>
      <c r="B249" s="10"/>
      <c r="C249" s="10"/>
      <c r="D249" s="11"/>
      <c r="E249" s="11"/>
      <c r="F249" s="11"/>
      <c r="G249" s="12"/>
      <c r="H249" s="12"/>
      <c r="I249" s="12"/>
      <c r="J249" s="11"/>
      <c r="K249" s="11"/>
      <c r="L249" s="13"/>
      <c r="M249" s="11"/>
      <c r="N249" s="11"/>
      <c r="O249" s="14" t="str">
        <f aca="false">IF(OR(A249="",B249=""),"",LOOKUP(MOD(B249,1),Lists!$A$5:$A$9,Lists!$B$5:$B$9))</f>
        <v/>
      </c>
      <c r="P249" s="14" t="str">
        <f aca="false">IF(OR(B249="",C249=""),"",ROUND(MOD(C249-B249,1)*1440,0))</f>
        <v/>
      </c>
      <c r="Q249" s="14" t="str">
        <f aca="false">IF(A249="","",COUNTIF($A$7:A249,A249))</f>
        <v/>
      </c>
      <c r="R249" s="15" t="str">
        <f aca="false">IF(OR(G249="",H249="",J249=""),"",ABS(G249-H249)*J249*IF(K249="",1,K249))</f>
        <v/>
      </c>
      <c r="S249" s="15" t="str">
        <f aca="false">IF(OR(G249="",I249="",J249=""),"",(I249-G249)*J249*IF(K249="",1,K249)*IF(E249="Short",-1,1)-N(L249))</f>
        <v/>
      </c>
      <c r="T249" s="16" t="str">
        <f aca="false">IF(OR(S249="",N(R249)=0),"",S249/R249)</f>
        <v/>
      </c>
      <c r="U249" s="15" t="str">
        <f aca="false">IF(S249="","",SUMIFS($S$7:S249,$A$7:A249,A249))</f>
        <v/>
      </c>
      <c r="V249" s="14" t="str">
        <f aca="false">IF(S249="","",IF(AND($C$4&gt;0,U249-S249&lt;=-$C$4),"After loss limit",IF(AND($C$4&gt;0,U249&lt;=-$C$4),"Hit loss limit",IF(AND($C$5&gt;0,Q249&gt;$C$5),"Over trade cap","OK"))))</f>
        <v/>
      </c>
    </row>
    <row r="250" customFormat="false" ht="15" hidden="false" customHeight="false" outlineLevel="0" collapsed="false">
      <c r="A250" s="9"/>
      <c r="B250" s="10"/>
      <c r="C250" s="10"/>
      <c r="D250" s="11"/>
      <c r="E250" s="11"/>
      <c r="F250" s="11"/>
      <c r="G250" s="12"/>
      <c r="H250" s="12"/>
      <c r="I250" s="12"/>
      <c r="J250" s="11"/>
      <c r="K250" s="11"/>
      <c r="L250" s="13"/>
      <c r="M250" s="11"/>
      <c r="N250" s="11"/>
      <c r="O250" s="14" t="str">
        <f aca="false">IF(OR(A250="",B250=""),"",LOOKUP(MOD(B250,1),Lists!$A$5:$A$9,Lists!$B$5:$B$9))</f>
        <v/>
      </c>
      <c r="P250" s="14" t="str">
        <f aca="false">IF(OR(B250="",C250=""),"",ROUND(MOD(C250-B250,1)*1440,0))</f>
        <v/>
      </c>
      <c r="Q250" s="14" t="str">
        <f aca="false">IF(A250="","",COUNTIF($A$7:A250,A250))</f>
        <v/>
      </c>
      <c r="R250" s="15" t="str">
        <f aca="false">IF(OR(G250="",H250="",J250=""),"",ABS(G250-H250)*J250*IF(K250="",1,K250))</f>
        <v/>
      </c>
      <c r="S250" s="15" t="str">
        <f aca="false">IF(OR(G250="",I250="",J250=""),"",(I250-G250)*J250*IF(K250="",1,K250)*IF(E250="Short",-1,1)-N(L250))</f>
        <v/>
      </c>
      <c r="T250" s="16" t="str">
        <f aca="false">IF(OR(S250="",N(R250)=0),"",S250/R250)</f>
        <v/>
      </c>
      <c r="U250" s="15" t="str">
        <f aca="false">IF(S250="","",SUMIFS($S$7:S250,$A$7:A250,A250))</f>
        <v/>
      </c>
      <c r="V250" s="14" t="str">
        <f aca="false">IF(S250="","",IF(AND($C$4&gt;0,U250-S250&lt;=-$C$4),"After loss limit",IF(AND($C$4&gt;0,U250&lt;=-$C$4),"Hit loss limit",IF(AND($C$5&gt;0,Q250&gt;$C$5),"Over trade cap","OK"))))</f>
        <v/>
      </c>
    </row>
    <row r="251" customFormat="false" ht="15" hidden="false" customHeight="false" outlineLevel="0" collapsed="false">
      <c r="A251" s="9"/>
      <c r="B251" s="10"/>
      <c r="C251" s="10"/>
      <c r="D251" s="11"/>
      <c r="E251" s="11"/>
      <c r="F251" s="11"/>
      <c r="G251" s="12"/>
      <c r="H251" s="12"/>
      <c r="I251" s="12"/>
      <c r="J251" s="11"/>
      <c r="K251" s="11"/>
      <c r="L251" s="13"/>
      <c r="M251" s="11"/>
      <c r="N251" s="11"/>
      <c r="O251" s="14" t="str">
        <f aca="false">IF(OR(A251="",B251=""),"",LOOKUP(MOD(B251,1),Lists!$A$5:$A$9,Lists!$B$5:$B$9))</f>
        <v/>
      </c>
      <c r="P251" s="14" t="str">
        <f aca="false">IF(OR(B251="",C251=""),"",ROUND(MOD(C251-B251,1)*1440,0))</f>
        <v/>
      </c>
      <c r="Q251" s="14" t="str">
        <f aca="false">IF(A251="","",COUNTIF($A$7:A251,A251))</f>
        <v/>
      </c>
      <c r="R251" s="15" t="str">
        <f aca="false">IF(OR(G251="",H251="",J251=""),"",ABS(G251-H251)*J251*IF(K251="",1,K251))</f>
        <v/>
      </c>
      <c r="S251" s="15" t="str">
        <f aca="false">IF(OR(G251="",I251="",J251=""),"",(I251-G251)*J251*IF(K251="",1,K251)*IF(E251="Short",-1,1)-N(L251))</f>
        <v/>
      </c>
      <c r="T251" s="16" t="str">
        <f aca="false">IF(OR(S251="",N(R251)=0),"",S251/R251)</f>
        <v/>
      </c>
      <c r="U251" s="15" t="str">
        <f aca="false">IF(S251="","",SUMIFS($S$7:S251,$A$7:A251,A251))</f>
        <v/>
      </c>
      <c r="V251" s="14" t="str">
        <f aca="false">IF(S251="","",IF(AND($C$4&gt;0,U251-S251&lt;=-$C$4),"After loss limit",IF(AND($C$4&gt;0,U251&lt;=-$C$4),"Hit loss limit",IF(AND($C$5&gt;0,Q251&gt;$C$5),"Over trade cap","OK"))))</f>
        <v/>
      </c>
    </row>
    <row r="252" customFormat="false" ht="15" hidden="false" customHeight="false" outlineLevel="0" collapsed="false">
      <c r="A252" s="9"/>
      <c r="B252" s="10"/>
      <c r="C252" s="10"/>
      <c r="D252" s="11"/>
      <c r="E252" s="11"/>
      <c r="F252" s="11"/>
      <c r="G252" s="12"/>
      <c r="H252" s="12"/>
      <c r="I252" s="12"/>
      <c r="J252" s="11"/>
      <c r="K252" s="11"/>
      <c r="L252" s="13"/>
      <c r="M252" s="11"/>
      <c r="N252" s="11"/>
      <c r="O252" s="14" t="str">
        <f aca="false">IF(OR(A252="",B252=""),"",LOOKUP(MOD(B252,1),Lists!$A$5:$A$9,Lists!$B$5:$B$9))</f>
        <v/>
      </c>
      <c r="P252" s="14" t="str">
        <f aca="false">IF(OR(B252="",C252=""),"",ROUND(MOD(C252-B252,1)*1440,0))</f>
        <v/>
      </c>
      <c r="Q252" s="14" t="str">
        <f aca="false">IF(A252="","",COUNTIF($A$7:A252,A252))</f>
        <v/>
      </c>
      <c r="R252" s="15" t="str">
        <f aca="false">IF(OR(G252="",H252="",J252=""),"",ABS(G252-H252)*J252*IF(K252="",1,K252))</f>
        <v/>
      </c>
      <c r="S252" s="15" t="str">
        <f aca="false">IF(OR(G252="",I252="",J252=""),"",(I252-G252)*J252*IF(K252="",1,K252)*IF(E252="Short",-1,1)-N(L252))</f>
        <v/>
      </c>
      <c r="T252" s="16" t="str">
        <f aca="false">IF(OR(S252="",N(R252)=0),"",S252/R252)</f>
        <v/>
      </c>
      <c r="U252" s="15" t="str">
        <f aca="false">IF(S252="","",SUMIFS($S$7:S252,$A$7:A252,A252))</f>
        <v/>
      </c>
      <c r="V252" s="14" t="str">
        <f aca="false">IF(S252="","",IF(AND($C$4&gt;0,U252-S252&lt;=-$C$4),"After loss limit",IF(AND($C$4&gt;0,U252&lt;=-$C$4),"Hit loss limit",IF(AND($C$5&gt;0,Q252&gt;$C$5),"Over trade cap","OK"))))</f>
        <v/>
      </c>
    </row>
    <row r="253" customFormat="false" ht="15" hidden="false" customHeight="false" outlineLevel="0" collapsed="false">
      <c r="A253" s="9"/>
      <c r="B253" s="10"/>
      <c r="C253" s="10"/>
      <c r="D253" s="11"/>
      <c r="E253" s="11"/>
      <c r="F253" s="11"/>
      <c r="G253" s="12"/>
      <c r="H253" s="12"/>
      <c r="I253" s="12"/>
      <c r="J253" s="11"/>
      <c r="K253" s="11"/>
      <c r="L253" s="13"/>
      <c r="M253" s="11"/>
      <c r="N253" s="11"/>
      <c r="O253" s="14" t="str">
        <f aca="false">IF(OR(A253="",B253=""),"",LOOKUP(MOD(B253,1),Lists!$A$5:$A$9,Lists!$B$5:$B$9))</f>
        <v/>
      </c>
      <c r="P253" s="14" t="str">
        <f aca="false">IF(OR(B253="",C253=""),"",ROUND(MOD(C253-B253,1)*1440,0))</f>
        <v/>
      </c>
      <c r="Q253" s="14" t="str">
        <f aca="false">IF(A253="","",COUNTIF($A$7:A253,A253))</f>
        <v/>
      </c>
      <c r="R253" s="15" t="str">
        <f aca="false">IF(OR(G253="",H253="",J253=""),"",ABS(G253-H253)*J253*IF(K253="",1,K253))</f>
        <v/>
      </c>
      <c r="S253" s="15" t="str">
        <f aca="false">IF(OR(G253="",I253="",J253=""),"",(I253-G253)*J253*IF(K253="",1,K253)*IF(E253="Short",-1,1)-N(L253))</f>
        <v/>
      </c>
      <c r="T253" s="16" t="str">
        <f aca="false">IF(OR(S253="",N(R253)=0),"",S253/R253)</f>
        <v/>
      </c>
      <c r="U253" s="15" t="str">
        <f aca="false">IF(S253="","",SUMIFS($S$7:S253,$A$7:A253,A253))</f>
        <v/>
      </c>
      <c r="V253" s="14" t="str">
        <f aca="false">IF(S253="","",IF(AND($C$4&gt;0,U253-S253&lt;=-$C$4),"After loss limit",IF(AND($C$4&gt;0,U253&lt;=-$C$4),"Hit loss limit",IF(AND($C$5&gt;0,Q253&gt;$C$5),"Over trade cap","OK"))))</f>
        <v/>
      </c>
    </row>
    <row r="254" customFormat="false" ht="15" hidden="false" customHeight="false" outlineLevel="0" collapsed="false">
      <c r="A254" s="9"/>
      <c r="B254" s="10"/>
      <c r="C254" s="10"/>
      <c r="D254" s="11"/>
      <c r="E254" s="11"/>
      <c r="F254" s="11"/>
      <c r="G254" s="12"/>
      <c r="H254" s="12"/>
      <c r="I254" s="12"/>
      <c r="J254" s="11"/>
      <c r="K254" s="11"/>
      <c r="L254" s="13"/>
      <c r="M254" s="11"/>
      <c r="N254" s="11"/>
      <c r="O254" s="14" t="str">
        <f aca="false">IF(OR(A254="",B254=""),"",LOOKUP(MOD(B254,1),Lists!$A$5:$A$9,Lists!$B$5:$B$9))</f>
        <v/>
      </c>
      <c r="P254" s="14" t="str">
        <f aca="false">IF(OR(B254="",C254=""),"",ROUND(MOD(C254-B254,1)*1440,0))</f>
        <v/>
      </c>
      <c r="Q254" s="14" t="str">
        <f aca="false">IF(A254="","",COUNTIF($A$7:A254,A254))</f>
        <v/>
      </c>
      <c r="R254" s="15" t="str">
        <f aca="false">IF(OR(G254="",H254="",J254=""),"",ABS(G254-H254)*J254*IF(K254="",1,K254))</f>
        <v/>
      </c>
      <c r="S254" s="15" t="str">
        <f aca="false">IF(OR(G254="",I254="",J254=""),"",(I254-G254)*J254*IF(K254="",1,K254)*IF(E254="Short",-1,1)-N(L254))</f>
        <v/>
      </c>
      <c r="T254" s="16" t="str">
        <f aca="false">IF(OR(S254="",N(R254)=0),"",S254/R254)</f>
        <v/>
      </c>
      <c r="U254" s="15" t="str">
        <f aca="false">IF(S254="","",SUMIFS($S$7:S254,$A$7:A254,A254))</f>
        <v/>
      </c>
      <c r="V254" s="14" t="str">
        <f aca="false">IF(S254="","",IF(AND($C$4&gt;0,U254-S254&lt;=-$C$4),"After loss limit",IF(AND($C$4&gt;0,U254&lt;=-$C$4),"Hit loss limit",IF(AND($C$5&gt;0,Q254&gt;$C$5),"Over trade cap","OK"))))</f>
        <v/>
      </c>
    </row>
    <row r="255" customFormat="false" ht="15" hidden="false" customHeight="false" outlineLevel="0" collapsed="false">
      <c r="A255" s="9"/>
      <c r="B255" s="10"/>
      <c r="C255" s="10"/>
      <c r="D255" s="11"/>
      <c r="E255" s="11"/>
      <c r="F255" s="11"/>
      <c r="G255" s="12"/>
      <c r="H255" s="12"/>
      <c r="I255" s="12"/>
      <c r="J255" s="11"/>
      <c r="K255" s="11"/>
      <c r="L255" s="13"/>
      <c r="M255" s="11"/>
      <c r="N255" s="11"/>
      <c r="O255" s="14" t="str">
        <f aca="false">IF(OR(A255="",B255=""),"",LOOKUP(MOD(B255,1),Lists!$A$5:$A$9,Lists!$B$5:$B$9))</f>
        <v/>
      </c>
      <c r="P255" s="14" t="str">
        <f aca="false">IF(OR(B255="",C255=""),"",ROUND(MOD(C255-B255,1)*1440,0))</f>
        <v/>
      </c>
      <c r="Q255" s="14" t="str">
        <f aca="false">IF(A255="","",COUNTIF($A$7:A255,A255))</f>
        <v/>
      </c>
      <c r="R255" s="15" t="str">
        <f aca="false">IF(OR(G255="",H255="",J255=""),"",ABS(G255-H255)*J255*IF(K255="",1,K255))</f>
        <v/>
      </c>
      <c r="S255" s="15" t="str">
        <f aca="false">IF(OR(G255="",I255="",J255=""),"",(I255-G255)*J255*IF(K255="",1,K255)*IF(E255="Short",-1,1)-N(L255))</f>
        <v/>
      </c>
      <c r="T255" s="16" t="str">
        <f aca="false">IF(OR(S255="",N(R255)=0),"",S255/R255)</f>
        <v/>
      </c>
      <c r="U255" s="15" t="str">
        <f aca="false">IF(S255="","",SUMIFS($S$7:S255,$A$7:A255,A255))</f>
        <v/>
      </c>
      <c r="V255" s="14" t="str">
        <f aca="false">IF(S255="","",IF(AND($C$4&gt;0,U255-S255&lt;=-$C$4),"After loss limit",IF(AND($C$4&gt;0,U255&lt;=-$C$4),"Hit loss limit",IF(AND($C$5&gt;0,Q255&gt;$C$5),"Over trade cap","OK"))))</f>
        <v/>
      </c>
    </row>
    <row r="256" customFormat="false" ht="15" hidden="false" customHeight="false" outlineLevel="0" collapsed="false">
      <c r="A256" s="9"/>
      <c r="B256" s="10"/>
      <c r="C256" s="10"/>
      <c r="D256" s="11"/>
      <c r="E256" s="11"/>
      <c r="F256" s="11"/>
      <c r="G256" s="12"/>
      <c r="H256" s="12"/>
      <c r="I256" s="12"/>
      <c r="J256" s="11"/>
      <c r="K256" s="11"/>
      <c r="L256" s="13"/>
      <c r="M256" s="11"/>
      <c r="N256" s="11"/>
      <c r="O256" s="14" t="str">
        <f aca="false">IF(OR(A256="",B256=""),"",LOOKUP(MOD(B256,1),Lists!$A$5:$A$9,Lists!$B$5:$B$9))</f>
        <v/>
      </c>
      <c r="P256" s="14" t="str">
        <f aca="false">IF(OR(B256="",C256=""),"",ROUND(MOD(C256-B256,1)*1440,0))</f>
        <v/>
      </c>
      <c r="Q256" s="14" t="str">
        <f aca="false">IF(A256="","",COUNTIF($A$7:A256,A256))</f>
        <v/>
      </c>
      <c r="R256" s="15" t="str">
        <f aca="false">IF(OR(G256="",H256="",J256=""),"",ABS(G256-H256)*J256*IF(K256="",1,K256))</f>
        <v/>
      </c>
      <c r="S256" s="15" t="str">
        <f aca="false">IF(OR(G256="",I256="",J256=""),"",(I256-G256)*J256*IF(K256="",1,K256)*IF(E256="Short",-1,1)-N(L256))</f>
        <v/>
      </c>
      <c r="T256" s="16" t="str">
        <f aca="false">IF(OR(S256="",N(R256)=0),"",S256/R256)</f>
        <v/>
      </c>
      <c r="U256" s="15" t="str">
        <f aca="false">IF(S256="","",SUMIFS($S$7:S256,$A$7:A256,A256))</f>
        <v/>
      </c>
      <c r="V256" s="14" t="str">
        <f aca="false">IF(S256="","",IF(AND($C$4&gt;0,U256-S256&lt;=-$C$4),"After loss limit",IF(AND($C$4&gt;0,U256&lt;=-$C$4),"Hit loss limit",IF(AND($C$5&gt;0,Q256&gt;$C$5),"Over trade cap","OK"))))</f>
        <v/>
      </c>
    </row>
    <row r="257" customFormat="false" ht="15" hidden="false" customHeight="false" outlineLevel="0" collapsed="false">
      <c r="A257" s="9"/>
      <c r="B257" s="10"/>
      <c r="C257" s="10"/>
      <c r="D257" s="11"/>
      <c r="E257" s="11"/>
      <c r="F257" s="11"/>
      <c r="G257" s="12"/>
      <c r="H257" s="12"/>
      <c r="I257" s="12"/>
      <c r="J257" s="11"/>
      <c r="K257" s="11"/>
      <c r="L257" s="13"/>
      <c r="M257" s="11"/>
      <c r="N257" s="11"/>
      <c r="O257" s="14" t="str">
        <f aca="false">IF(OR(A257="",B257=""),"",LOOKUP(MOD(B257,1),Lists!$A$5:$A$9,Lists!$B$5:$B$9))</f>
        <v/>
      </c>
      <c r="P257" s="14" t="str">
        <f aca="false">IF(OR(B257="",C257=""),"",ROUND(MOD(C257-B257,1)*1440,0))</f>
        <v/>
      </c>
      <c r="Q257" s="14" t="str">
        <f aca="false">IF(A257="","",COUNTIF($A$7:A257,A257))</f>
        <v/>
      </c>
      <c r="R257" s="15" t="str">
        <f aca="false">IF(OR(G257="",H257="",J257=""),"",ABS(G257-H257)*J257*IF(K257="",1,K257))</f>
        <v/>
      </c>
      <c r="S257" s="15" t="str">
        <f aca="false">IF(OR(G257="",I257="",J257=""),"",(I257-G257)*J257*IF(K257="",1,K257)*IF(E257="Short",-1,1)-N(L257))</f>
        <v/>
      </c>
      <c r="T257" s="16" t="str">
        <f aca="false">IF(OR(S257="",N(R257)=0),"",S257/R257)</f>
        <v/>
      </c>
      <c r="U257" s="15" t="str">
        <f aca="false">IF(S257="","",SUMIFS($S$7:S257,$A$7:A257,A257))</f>
        <v/>
      </c>
      <c r="V257" s="14" t="str">
        <f aca="false">IF(S257="","",IF(AND($C$4&gt;0,U257-S257&lt;=-$C$4),"After loss limit",IF(AND($C$4&gt;0,U257&lt;=-$C$4),"Hit loss limit",IF(AND($C$5&gt;0,Q257&gt;$C$5),"Over trade cap","OK"))))</f>
        <v/>
      </c>
    </row>
    <row r="258" customFormat="false" ht="15" hidden="false" customHeight="false" outlineLevel="0" collapsed="false">
      <c r="A258" s="9"/>
      <c r="B258" s="10"/>
      <c r="C258" s="10"/>
      <c r="D258" s="11"/>
      <c r="E258" s="11"/>
      <c r="F258" s="11"/>
      <c r="G258" s="12"/>
      <c r="H258" s="12"/>
      <c r="I258" s="12"/>
      <c r="J258" s="11"/>
      <c r="K258" s="11"/>
      <c r="L258" s="13"/>
      <c r="M258" s="11"/>
      <c r="N258" s="11"/>
      <c r="O258" s="14" t="str">
        <f aca="false">IF(OR(A258="",B258=""),"",LOOKUP(MOD(B258,1),Lists!$A$5:$A$9,Lists!$B$5:$B$9))</f>
        <v/>
      </c>
      <c r="P258" s="14" t="str">
        <f aca="false">IF(OR(B258="",C258=""),"",ROUND(MOD(C258-B258,1)*1440,0))</f>
        <v/>
      </c>
      <c r="Q258" s="14" t="str">
        <f aca="false">IF(A258="","",COUNTIF($A$7:A258,A258))</f>
        <v/>
      </c>
      <c r="R258" s="15" t="str">
        <f aca="false">IF(OR(G258="",H258="",J258=""),"",ABS(G258-H258)*J258*IF(K258="",1,K258))</f>
        <v/>
      </c>
      <c r="S258" s="15" t="str">
        <f aca="false">IF(OR(G258="",I258="",J258=""),"",(I258-G258)*J258*IF(K258="",1,K258)*IF(E258="Short",-1,1)-N(L258))</f>
        <v/>
      </c>
      <c r="T258" s="16" t="str">
        <f aca="false">IF(OR(S258="",N(R258)=0),"",S258/R258)</f>
        <v/>
      </c>
      <c r="U258" s="15" t="str">
        <f aca="false">IF(S258="","",SUMIFS($S$7:S258,$A$7:A258,A258))</f>
        <v/>
      </c>
      <c r="V258" s="14" t="str">
        <f aca="false">IF(S258="","",IF(AND($C$4&gt;0,U258-S258&lt;=-$C$4),"After loss limit",IF(AND($C$4&gt;0,U258&lt;=-$C$4),"Hit loss limit",IF(AND($C$5&gt;0,Q258&gt;$C$5),"Over trade cap","OK"))))</f>
        <v/>
      </c>
    </row>
    <row r="259" customFormat="false" ht="15" hidden="false" customHeight="false" outlineLevel="0" collapsed="false">
      <c r="A259" s="9"/>
      <c r="B259" s="10"/>
      <c r="C259" s="10"/>
      <c r="D259" s="11"/>
      <c r="E259" s="11"/>
      <c r="F259" s="11"/>
      <c r="G259" s="12"/>
      <c r="H259" s="12"/>
      <c r="I259" s="12"/>
      <c r="J259" s="11"/>
      <c r="K259" s="11"/>
      <c r="L259" s="13"/>
      <c r="M259" s="11"/>
      <c r="N259" s="11"/>
      <c r="O259" s="14" t="str">
        <f aca="false">IF(OR(A259="",B259=""),"",LOOKUP(MOD(B259,1),Lists!$A$5:$A$9,Lists!$B$5:$B$9))</f>
        <v/>
      </c>
      <c r="P259" s="14" t="str">
        <f aca="false">IF(OR(B259="",C259=""),"",ROUND(MOD(C259-B259,1)*1440,0))</f>
        <v/>
      </c>
      <c r="Q259" s="14" t="str">
        <f aca="false">IF(A259="","",COUNTIF($A$7:A259,A259))</f>
        <v/>
      </c>
      <c r="R259" s="15" t="str">
        <f aca="false">IF(OR(G259="",H259="",J259=""),"",ABS(G259-H259)*J259*IF(K259="",1,K259))</f>
        <v/>
      </c>
      <c r="S259" s="15" t="str">
        <f aca="false">IF(OR(G259="",I259="",J259=""),"",(I259-G259)*J259*IF(K259="",1,K259)*IF(E259="Short",-1,1)-N(L259))</f>
        <v/>
      </c>
      <c r="T259" s="16" t="str">
        <f aca="false">IF(OR(S259="",N(R259)=0),"",S259/R259)</f>
        <v/>
      </c>
      <c r="U259" s="15" t="str">
        <f aca="false">IF(S259="","",SUMIFS($S$7:S259,$A$7:A259,A259))</f>
        <v/>
      </c>
      <c r="V259" s="14" t="str">
        <f aca="false">IF(S259="","",IF(AND($C$4&gt;0,U259-S259&lt;=-$C$4),"After loss limit",IF(AND($C$4&gt;0,U259&lt;=-$C$4),"Hit loss limit",IF(AND($C$5&gt;0,Q259&gt;$C$5),"Over trade cap","OK"))))</f>
        <v/>
      </c>
    </row>
    <row r="260" customFormat="false" ht="15" hidden="false" customHeight="false" outlineLevel="0" collapsed="false">
      <c r="A260" s="9"/>
      <c r="B260" s="10"/>
      <c r="C260" s="10"/>
      <c r="D260" s="11"/>
      <c r="E260" s="11"/>
      <c r="F260" s="11"/>
      <c r="G260" s="12"/>
      <c r="H260" s="12"/>
      <c r="I260" s="12"/>
      <c r="J260" s="11"/>
      <c r="K260" s="11"/>
      <c r="L260" s="13"/>
      <c r="M260" s="11"/>
      <c r="N260" s="11"/>
      <c r="O260" s="14" t="str">
        <f aca="false">IF(OR(A260="",B260=""),"",LOOKUP(MOD(B260,1),Lists!$A$5:$A$9,Lists!$B$5:$B$9))</f>
        <v/>
      </c>
      <c r="P260" s="14" t="str">
        <f aca="false">IF(OR(B260="",C260=""),"",ROUND(MOD(C260-B260,1)*1440,0))</f>
        <v/>
      </c>
      <c r="Q260" s="14" t="str">
        <f aca="false">IF(A260="","",COUNTIF($A$7:A260,A260))</f>
        <v/>
      </c>
      <c r="R260" s="15" t="str">
        <f aca="false">IF(OR(G260="",H260="",J260=""),"",ABS(G260-H260)*J260*IF(K260="",1,K260))</f>
        <v/>
      </c>
      <c r="S260" s="15" t="str">
        <f aca="false">IF(OR(G260="",I260="",J260=""),"",(I260-G260)*J260*IF(K260="",1,K260)*IF(E260="Short",-1,1)-N(L260))</f>
        <v/>
      </c>
      <c r="T260" s="16" t="str">
        <f aca="false">IF(OR(S260="",N(R260)=0),"",S260/R260)</f>
        <v/>
      </c>
      <c r="U260" s="15" t="str">
        <f aca="false">IF(S260="","",SUMIFS($S$7:S260,$A$7:A260,A260))</f>
        <v/>
      </c>
      <c r="V260" s="14" t="str">
        <f aca="false">IF(S260="","",IF(AND($C$4&gt;0,U260-S260&lt;=-$C$4),"After loss limit",IF(AND($C$4&gt;0,U260&lt;=-$C$4),"Hit loss limit",IF(AND($C$5&gt;0,Q260&gt;$C$5),"Over trade cap","OK"))))</f>
        <v/>
      </c>
    </row>
    <row r="261" customFormat="false" ht="15" hidden="false" customHeight="false" outlineLevel="0" collapsed="false">
      <c r="A261" s="9"/>
      <c r="B261" s="10"/>
      <c r="C261" s="10"/>
      <c r="D261" s="11"/>
      <c r="E261" s="11"/>
      <c r="F261" s="11"/>
      <c r="G261" s="12"/>
      <c r="H261" s="12"/>
      <c r="I261" s="12"/>
      <c r="J261" s="11"/>
      <c r="K261" s="11"/>
      <c r="L261" s="13"/>
      <c r="M261" s="11"/>
      <c r="N261" s="11"/>
      <c r="O261" s="14" t="str">
        <f aca="false">IF(OR(A261="",B261=""),"",LOOKUP(MOD(B261,1),Lists!$A$5:$A$9,Lists!$B$5:$B$9))</f>
        <v/>
      </c>
      <c r="P261" s="14" t="str">
        <f aca="false">IF(OR(B261="",C261=""),"",ROUND(MOD(C261-B261,1)*1440,0))</f>
        <v/>
      </c>
      <c r="Q261" s="14" t="str">
        <f aca="false">IF(A261="","",COUNTIF($A$7:A261,A261))</f>
        <v/>
      </c>
      <c r="R261" s="15" t="str">
        <f aca="false">IF(OR(G261="",H261="",J261=""),"",ABS(G261-H261)*J261*IF(K261="",1,K261))</f>
        <v/>
      </c>
      <c r="S261" s="15" t="str">
        <f aca="false">IF(OR(G261="",I261="",J261=""),"",(I261-G261)*J261*IF(K261="",1,K261)*IF(E261="Short",-1,1)-N(L261))</f>
        <v/>
      </c>
      <c r="T261" s="16" t="str">
        <f aca="false">IF(OR(S261="",N(R261)=0),"",S261/R261)</f>
        <v/>
      </c>
      <c r="U261" s="15" t="str">
        <f aca="false">IF(S261="","",SUMIFS($S$7:S261,$A$7:A261,A261))</f>
        <v/>
      </c>
      <c r="V261" s="14" t="str">
        <f aca="false">IF(S261="","",IF(AND($C$4&gt;0,U261-S261&lt;=-$C$4),"After loss limit",IF(AND($C$4&gt;0,U261&lt;=-$C$4),"Hit loss limit",IF(AND($C$5&gt;0,Q261&gt;$C$5),"Over trade cap","OK"))))</f>
        <v/>
      </c>
    </row>
    <row r="262" customFormat="false" ht="15" hidden="false" customHeight="false" outlineLevel="0" collapsed="false">
      <c r="A262" s="9"/>
      <c r="B262" s="10"/>
      <c r="C262" s="10"/>
      <c r="D262" s="11"/>
      <c r="E262" s="11"/>
      <c r="F262" s="11"/>
      <c r="G262" s="12"/>
      <c r="H262" s="12"/>
      <c r="I262" s="12"/>
      <c r="J262" s="11"/>
      <c r="K262" s="11"/>
      <c r="L262" s="13"/>
      <c r="M262" s="11"/>
      <c r="N262" s="11"/>
      <c r="O262" s="14" t="str">
        <f aca="false">IF(OR(A262="",B262=""),"",LOOKUP(MOD(B262,1),Lists!$A$5:$A$9,Lists!$B$5:$B$9))</f>
        <v/>
      </c>
      <c r="P262" s="14" t="str">
        <f aca="false">IF(OR(B262="",C262=""),"",ROUND(MOD(C262-B262,1)*1440,0))</f>
        <v/>
      </c>
      <c r="Q262" s="14" t="str">
        <f aca="false">IF(A262="","",COUNTIF($A$7:A262,A262))</f>
        <v/>
      </c>
      <c r="R262" s="15" t="str">
        <f aca="false">IF(OR(G262="",H262="",J262=""),"",ABS(G262-H262)*J262*IF(K262="",1,K262))</f>
        <v/>
      </c>
      <c r="S262" s="15" t="str">
        <f aca="false">IF(OR(G262="",I262="",J262=""),"",(I262-G262)*J262*IF(K262="",1,K262)*IF(E262="Short",-1,1)-N(L262))</f>
        <v/>
      </c>
      <c r="T262" s="16" t="str">
        <f aca="false">IF(OR(S262="",N(R262)=0),"",S262/R262)</f>
        <v/>
      </c>
      <c r="U262" s="15" t="str">
        <f aca="false">IF(S262="","",SUMIFS($S$7:S262,$A$7:A262,A262))</f>
        <v/>
      </c>
      <c r="V262" s="14" t="str">
        <f aca="false">IF(S262="","",IF(AND($C$4&gt;0,U262-S262&lt;=-$C$4),"After loss limit",IF(AND($C$4&gt;0,U262&lt;=-$C$4),"Hit loss limit",IF(AND($C$5&gt;0,Q262&gt;$C$5),"Over trade cap","OK"))))</f>
        <v/>
      </c>
    </row>
    <row r="263" customFormat="false" ht="15" hidden="false" customHeight="false" outlineLevel="0" collapsed="false">
      <c r="A263" s="9"/>
      <c r="B263" s="10"/>
      <c r="C263" s="10"/>
      <c r="D263" s="11"/>
      <c r="E263" s="11"/>
      <c r="F263" s="11"/>
      <c r="G263" s="12"/>
      <c r="H263" s="12"/>
      <c r="I263" s="12"/>
      <c r="J263" s="11"/>
      <c r="K263" s="11"/>
      <c r="L263" s="13"/>
      <c r="M263" s="11"/>
      <c r="N263" s="11"/>
      <c r="O263" s="14" t="str">
        <f aca="false">IF(OR(A263="",B263=""),"",LOOKUP(MOD(B263,1),Lists!$A$5:$A$9,Lists!$B$5:$B$9))</f>
        <v/>
      </c>
      <c r="P263" s="14" t="str">
        <f aca="false">IF(OR(B263="",C263=""),"",ROUND(MOD(C263-B263,1)*1440,0))</f>
        <v/>
      </c>
      <c r="Q263" s="14" t="str">
        <f aca="false">IF(A263="","",COUNTIF($A$7:A263,A263))</f>
        <v/>
      </c>
      <c r="R263" s="15" t="str">
        <f aca="false">IF(OR(G263="",H263="",J263=""),"",ABS(G263-H263)*J263*IF(K263="",1,K263))</f>
        <v/>
      </c>
      <c r="S263" s="15" t="str">
        <f aca="false">IF(OR(G263="",I263="",J263=""),"",(I263-G263)*J263*IF(K263="",1,K263)*IF(E263="Short",-1,1)-N(L263))</f>
        <v/>
      </c>
      <c r="T263" s="16" t="str">
        <f aca="false">IF(OR(S263="",N(R263)=0),"",S263/R263)</f>
        <v/>
      </c>
      <c r="U263" s="15" t="str">
        <f aca="false">IF(S263="","",SUMIFS($S$7:S263,$A$7:A263,A263))</f>
        <v/>
      </c>
      <c r="V263" s="14" t="str">
        <f aca="false">IF(S263="","",IF(AND($C$4&gt;0,U263-S263&lt;=-$C$4),"After loss limit",IF(AND($C$4&gt;0,U263&lt;=-$C$4),"Hit loss limit",IF(AND($C$5&gt;0,Q263&gt;$C$5),"Over trade cap","OK"))))</f>
        <v/>
      </c>
    </row>
    <row r="264" customFormat="false" ht="15" hidden="false" customHeight="false" outlineLevel="0" collapsed="false">
      <c r="A264" s="9"/>
      <c r="B264" s="10"/>
      <c r="C264" s="10"/>
      <c r="D264" s="11"/>
      <c r="E264" s="11"/>
      <c r="F264" s="11"/>
      <c r="G264" s="12"/>
      <c r="H264" s="12"/>
      <c r="I264" s="12"/>
      <c r="J264" s="11"/>
      <c r="K264" s="11"/>
      <c r="L264" s="13"/>
      <c r="M264" s="11"/>
      <c r="N264" s="11"/>
      <c r="O264" s="14" t="str">
        <f aca="false">IF(OR(A264="",B264=""),"",LOOKUP(MOD(B264,1),Lists!$A$5:$A$9,Lists!$B$5:$B$9))</f>
        <v/>
      </c>
      <c r="P264" s="14" t="str">
        <f aca="false">IF(OR(B264="",C264=""),"",ROUND(MOD(C264-B264,1)*1440,0))</f>
        <v/>
      </c>
      <c r="Q264" s="14" t="str">
        <f aca="false">IF(A264="","",COUNTIF($A$7:A264,A264))</f>
        <v/>
      </c>
      <c r="R264" s="15" t="str">
        <f aca="false">IF(OR(G264="",H264="",J264=""),"",ABS(G264-H264)*J264*IF(K264="",1,K264))</f>
        <v/>
      </c>
      <c r="S264" s="15" t="str">
        <f aca="false">IF(OR(G264="",I264="",J264=""),"",(I264-G264)*J264*IF(K264="",1,K264)*IF(E264="Short",-1,1)-N(L264))</f>
        <v/>
      </c>
      <c r="T264" s="16" t="str">
        <f aca="false">IF(OR(S264="",N(R264)=0),"",S264/R264)</f>
        <v/>
      </c>
      <c r="U264" s="15" t="str">
        <f aca="false">IF(S264="","",SUMIFS($S$7:S264,$A$7:A264,A264))</f>
        <v/>
      </c>
      <c r="V264" s="14" t="str">
        <f aca="false">IF(S264="","",IF(AND($C$4&gt;0,U264-S264&lt;=-$C$4),"After loss limit",IF(AND($C$4&gt;0,U264&lt;=-$C$4),"Hit loss limit",IF(AND($C$5&gt;0,Q264&gt;$C$5),"Over trade cap","OK"))))</f>
        <v/>
      </c>
    </row>
    <row r="265" customFormat="false" ht="15" hidden="false" customHeight="false" outlineLevel="0" collapsed="false">
      <c r="A265" s="9"/>
      <c r="B265" s="10"/>
      <c r="C265" s="10"/>
      <c r="D265" s="11"/>
      <c r="E265" s="11"/>
      <c r="F265" s="11"/>
      <c r="G265" s="12"/>
      <c r="H265" s="12"/>
      <c r="I265" s="12"/>
      <c r="J265" s="11"/>
      <c r="K265" s="11"/>
      <c r="L265" s="13"/>
      <c r="M265" s="11"/>
      <c r="N265" s="11"/>
      <c r="O265" s="14" t="str">
        <f aca="false">IF(OR(A265="",B265=""),"",LOOKUP(MOD(B265,1),Lists!$A$5:$A$9,Lists!$B$5:$B$9))</f>
        <v/>
      </c>
      <c r="P265" s="14" t="str">
        <f aca="false">IF(OR(B265="",C265=""),"",ROUND(MOD(C265-B265,1)*1440,0))</f>
        <v/>
      </c>
      <c r="Q265" s="14" t="str">
        <f aca="false">IF(A265="","",COUNTIF($A$7:A265,A265))</f>
        <v/>
      </c>
      <c r="R265" s="15" t="str">
        <f aca="false">IF(OR(G265="",H265="",J265=""),"",ABS(G265-H265)*J265*IF(K265="",1,K265))</f>
        <v/>
      </c>
      <c r="S265" s="15" t="str">
        <f aca="false">IF(OR(G265="",I265="",J265=""),"",(I265-G265)*J265*IF(K265="",1,K265)*IF(E265="Short",-1,1)-N(L265))</f>
        <v/>
      </c>
      <c r="T265" s="16" t="str">
        <f aca="false">IF(OR(S265="",N(R265)=0),"",S265/R265)</f>
        <v/>
      </c>
      <c r="U265" s="15" t="str">
        <f aca="false">IF(S265="","",SUMIFS($S$7:S265,$A$7:A265,A265))</f>
        <v/>
      </c>
      <c r="V265" s="14" t="str">
        <f aca="false">IF(S265="","",IF(AND($C$4&gt;0,U265-S265&lt;=-$C$4),"After loss limit",IF(AND($C$4&gt;0,U265&lt;=-$C$4),"Hit loss limit",IF(AND($C$5&gt;0,Q265&gt;$C$5),"Over trade cap","OK"))))</f>
        <v/>
      </c>
    </row>
    <row r="266" customFormat="false" ht="15" hidden="false" customHeight="false" outlineLevel="0" collapsed="false">
      <c r="A266" s="9"/>
      <c r="B266" s="10"/>
      <c r="C266" s="10"/>
      <c r="D266" s="11"/>
      <c r="E266" s="11"/>
      <c r="F266" s="11"/>
      <c r="G266" s="12"/>
      <c r="H266" s="12"/>
      <c r="I266" s="12"/>
      <c r="J266" s="11"/>
      <c r="K266" s="11"/>
      <c r="L266" s="13"/>
      <c r="M266" s="11"/>
      <c r="N266" s="11"/>
      <c r="O266" s="14" t="str">
        <f aca="false">IF(OR(A266="",B266=""),"",LOOKUP(MOD(B266,1),Lists!$A$5:$A$9,Lists!$B$5:$B$9))</f>
        <v/>
      </c>
      <c r="P266" s="14" t="str">
        <f aca="false">IF(OR(B266="",C266=""),"",ROUND(MOD(C266-B266,1)*1440,0))</f>
        <v/>
      </c>
      <c r="Q266" s="14" t="str">
        <f aca="false">IF(A266="","",COUNTIF($A$7:A266,A266))</f>
        <v/>
      </c>
      <c r="R266" s="15" t="str">
        <f aca="false">IF(OR(G266="",H266="",J266=""),"",ABS(G266-H266)*J266*IF(K266="",1,K266))</f>
        <v/>
      </c>
      <c r="S266" s="15" t="str">
        <f aca="false">IF(OR(G266="",I266="",J266=""),"",(I266-G266)*J266*IF(K266="",1,K266)*IF(E266="Short",-1,1)-N(L266))</f>
        <v/>
      </c>
      <c r="T266" s="16" t="str">
        <f aca="false">IF(OR(S266="",N(R266)=0),"",S266/R266)</f>
        <v/>
      </c>
      <c r="U266" s="15" t="str">
        <f aca="false">IF(S266="","",SUMIFS($S$7:S266,$A$7:A266,A266))</f>
        <v/>
      </c>
      <c r="V266" s="14" t="str">
        <f aca="false">IF(S266="","",IF(AND($C$4&gt;0,U266-S266&lt;=-$C$4),"After loss limit",IF(AND($C$4&gt;0,U266&lt;=-$C$4),"Hit loss limit",IF(AND($C$5&gt;0,Q266&gt;$C$5),"Over trade cap","OK"))))</f>
        <v/>
      </c>
    </row>
    <row r="267" customFormat="false" ht="15" hidden="false" customHeight="false" outlineLevel="0" collapsed="false">
      <c r="A267" s="9"/>
      <c r="B267" s="10"/>
      <c r="C267" s="10"/>
      <c r="D267" s="11"/>
      <c r="E267" s="11"/>
      <c r="F267" s="11"/>
      <c r="G267" s="12"/>
      <c r="H267" s="12"/>
      <c r="I267" s="12"/>
      <c r="J267" s="11"/>
      <c r="K267" s="11"/>
      <c r="L267" s="13"/>
      <c r="M267" s="11"/>
      <c r="N267" s="11"/>
      <c r="O267" s="14" t="str">
        <f aca="false">IF(OR(A267="",B267=""),"",LOOKUP(MOD(B267,1),Lists!$A$5:$A$9,Lists!$B$5:$B$9))</f>
        <v/>
      </c>
      <c r="P267" s="14" t="str">
        <f aca="false">IF(OR(B267="",C267=""),"",ROUND(MOD(C267-B267,1)*1440,0))</f>
        <v/>
      </c>
      <c r="Q267" s="14" t="str">
        <f aca="false">IF(A267="","",COUNTIF($A$7:A267,A267))</f>
        <v/>
      </c>
      <c r="R267" s="15" t="str">
        <f aca="false">IF(OR(G267="",H267="",J267=""),"",ABS(G267-H267)*J267*IF(K267="",1,K267))</f>
        <v/>
      </c>
      <c r="S267" s="15" t="str">
        <f aca="false">IF(OR(G267="",I267="",J267=""),"",(I267-G267)*J267*IF(K267="",1,K267)*IF(E267="Short",-1,1)-N(L267))</f>
        <v/>
      </c>
      <c r="T267" s="16" t="str">
        <f aca="false">IF(OR(S267="",N(R267)=0),"",S267/R267)</f>
        <v/>
      </c>
      <c r="U267" s="15" t="str">
        <f aca="false">IF(S267="","",SUMIFS($S$7:S267,$A$7:A267,A267))</f>
        <v/>
      </c>
      <c r="V267" s="14" t="str">
        <f aca="false">IF(S267="","",IF(AND($C$4&gt;0,U267-S267&lt;=-$C$4),"After loss limit",IF(AND($C$4&gt;0,U267&lt;=-$C$4),"Hit loss limit",IF(AND($C$5&gt;0,Q267&gt;$C$5),"Over trade cap","OK"))))</f>
        <v/>
      </c>
    </row>
    <row r="268" customFormat="false" ht="15" hidden="false" customHeight="false" outlineLevel="0" collapsed="false">
      <c r="A268" s="9"/>
      <c r="B268" s="10"/>
      <c r="C268" s="10"/>
      <c r="D268" s="11"/>
      <c r="E268" s="11"/>
      <c r="F268" s="11"/>
      <c r="G268" s="12"/>
      <c r="H268" s="12"/>
      <c r="I268" s="12"/>
      <c r="J268" s="11"/>
      <c r="K268" s="11"/>
      <c r="L268" s="13"/>
      <c r="M268" s="11"/>
      <c r="N268" s="11"/>
      <c r="O268" s="14" t="str">
        <f aca="false">IF(OR(A268="",B268=""),"",LOOKUP(MOD(B268,1),Lists!$A$5:$A$9,Lists!$B$5:$B$9))</f>
        <v/>
      </c>
      <c r="P268" s="14" t="str">
        <f aca="false">IF(OR(B268="",C268=""),"",ROUND(MOD(C268-B268,1)*1440,0))</f>
        <v/>
      </c>
      <c r="Q268" s="14" t="str">
        <f aca="false">IF(A268="","",COUNTIF($A$7:A268,A268))</f>
        <v/>
      </c>
      <c r="R268" s="15" t="str">
        <f aca="false">IF(OR(G268="",H268="",J268=""),"",ABS(G268-H268)*J268*IF(K268="",1,K268))</f>
        <v/>
      </c>
      <c r="S268" s="15" t="str">
        <f aca="false">IF(OR(G268="",I268="",J268=""),"",(I268-G268)*J268*IF(K268="",1,K268)*IF(E268="Short",-1,1)-N(L268))</f>
        <v/>
      </c>
      <c r="T268" s="16" t="str">
        <f aca="false">IF(OR(S268="",N(R268)=0),"",S268/R268)</f>
        <v/>
      </c>
      <c r="U268" s="15" t="str">
        <f aca="false">IF(S268="","",SUMIFS($S$7:S268,$A$7:A268,A268))</f>
        <v/>
      </c>
      <c r="V268" s="14" t="str">
        <f aca="false">IF(S268="","",IF(AND($C$4&gt;0,U268-S268&lt;=-$C$4),"After loss limit",IF(AND($C$4&gt;0,U268&lt;=-$C$4),"Hit loss limit",IF(AND($C$5&gt;0,Q268&gt;$C$5),"Over trade cap","OK"))))</f>
        <v/>
      </c>
    </row>
    <row r="269" customFormat="false" ht="15" hidden="false" customHeight="false" outlineLevel="0" collapsed="false">
      <c r="A269" s="9"/>
      <c r="B269" s="10"/>
      <c r="C269" s="10"/>
      <c r="D269" s="11"/>
      <c r="E269" s="11"/>
      <c r="F269" s="11"/>
      <c r="G269" s="12"/>
      <c r="H269" s="12"/>
      <c r="I269" s="12"/>
      <c r="J269" s="11"/>
      <c r="K269" s="11"/>
      <c r="L269" s="13"/>
      <c r="M269" s="11"/>
      <c r="N269" s="11"/>
      <c r="O269" s="14" t="str">
        <f aca="false">IF(OR(A269="",B269=""),"",LOOKUP(MOD(B269,1),Lists!$A$5:$A$9,Lists!$B$5:$B$9))</f>
        <v/>
      </c>
      <c r="P269" s="14" t="str">
        <f aca="false">IF(OR(B269="",C269=""),"",ROUND(MOD(C269-B269,1)*1440,0))</f>
        <v/>
      </c>
      <c r="Q269" s="14" t="str">
        <f aca="false">IF(A269="","",COUNTIF($A$7:A269,A269))</f>
        <v/>
      </c>
      <c r="R269" s="15" t="str">
        <f aca="false">IF(OR(G269="",H269="",J269=""),"",ABS(G269-H269)*J269*IF(K269="",1,K269))</f>
        <v/>
      </c>
      <c r="S269" s="15" t="str">
        <f aca="false">IF(OR(G269="",I269="",J269=""),"",(I269-G269)*J269*IF(K269="",1,K269)*IF(E269="Short",-1,1)-N(L269))</f>
        <v/>
      </c>
      <c r="T269" s="16" t="str">
        <f aca="false">IF(OR(S269="",N(R269)=0),"",S269/R269)</f>
        <v/>
      </c>
      <c r="U269" s="15" t="str">
        <f aca="false">IF(S269="","",SUMIFS($S$7:S269,$A$7:A269,A269))</f>
        <v/>
      </c>
      <c r="V269" s="14" t="str">
        <f aca="false">IF(S269="","",IF(AND($C$4&gt;0,U269-S269&lt;=-$C$4),"After loss limit",IF(AND($C$4&gt;0,U269&lt;=-$C$4),"Hit loss limit",IF(AND($C$5&gt;0,Q269&gt;$C$5),"Over trade cap","OK"))))</f>
        <v/>
      </c>
    </row>
    <row r="270" customFormat="false" ht="15" hidden="false" customHeight="false" outlineLevel="0" collapsed="false">
      <c r="A270" s="9"/>
      <c r="B270" s="10"/>
      <c r="C270" s="10"/>
      <c r="D270" s="11"/>
      <c r="E270" s="11"/>
      <c r="F270" s="11"/>
      <c r="G270" s="12"/>
      <c r="H270" s="12"/>
      <c r="I270" s="12"/>
      <c r="J270" s="11"/>
      <c r="K270" s="11"/>
      <c r="L270" s="13"/>
      <c r="M270" s="11"/>
      <c r="N270" s="11"/>
      <c r="O270" s="14" t="str">
        <f aca="false">IF(OR(A270="",B270=""),"",LOOKUP(MOD(B270,1),Lists!$A$5:$A$9,Lists!$B$5:$B$9))</f>
        <v/>
      </c>
      <c r="P270" s="14" t="str">
        <f aca="false">IF(OR(B270="",C270=""),"",ROUND(MOD(C270-B270,1)*1440,0))</f>
        <v/>
      </c>
      <c r="Q270" s="14" t="str">
        <f aca="false">IF(A270="","",COUNTIF($A$7:A270,A270))</f>
        <v/>
      </c>
      <c r="R270" s="15" t="str">
        <f aca="false">IF(OR(G270="",H270="",J270=""),"",ABS(G270-H270)*J270*IF(K270="",1,K270))</f>
        <v/>
      </c>
      <c r="S270" s="15" t="str">
        <f aca="false">IF(OR(G270="",I270="",J270=""),"",(I270-G270)*J270*IF(K270="",1,K270)*IF(E270="Short",-1,1)-N(L270))</f>
        <v/>
      </c>
      <c r="T270" s="16" t="str">
        <f aca="false">IF(OR(S270="",N(R270)=0),"",S270/R270)</f>
        <v/>
      </c>
      <c r="U270" s="15" t="str">
        <f aca="false">IF(S270="","",SUMIFS($S$7:S270,$A$7:A270,A270))</f>
        <v/>
      </c>
      <c r="V270" s="14" t="str">
        <f aca="false">IF(S270="","",IF(AND($C$4&gt;0,U270-S270&lt;=-$C$4),"After loss limit",IF(AND($C$4&gt;0,U270&lt;=-$C$4),"Hit loss limit",IF(AND($C$5&gt;0,Q270&gt;$C$5),"Over trade cap","OK"))))</f>
        <v/>
      </c>
    </row>
    <row r="271" customFormat="false" ht="15" hidden="false" customHeight="false" outlineLevel="0" collapsed="false">
      <c r="A271" s="9"/>
      <c r="B271" s="10"/>
      <c r="C271" s="10"/>
      <c r="D271" s="11"/>
      <c r="E271" s="11"/>
      <c r="F271" s="11"/>
      <c r="G271" s="12"/>
      <c r="H271" s="12"/>
      <c r="I271" s="12"/>
      <c r="J271" s="11"/>
      <c r="K271" s="11"/>
      <c r="L271" s="13"/>
      <c r="M271" s="11"/>
      <c r="N271" s="11"/>
      <c r="O271" s="14" t="str">
        <f aca="false">IF(OR(A271="",B271=""),"",LOOKUP(MOD(B271,1),Lists!$A$5:$A$9,Lists!$B$5:$B$9))</f>
        <v/>
      </c>
      <c r="P271" s="14" t="str">
        <f aca="false">IF(OR(B271="",C271=""),"",ROUND(MOD(C271-B271,1)*1440,0))</f>
        <v/>
      </c>
      <c r="Q271" s="14" t="str">
        <f aca="false">IF(A271="","",COUNTIF($A$7:A271,A271))</f>
        <v/>
      </c>
      <c r="R271" s="15" t="str">
        <f aca="false">IF(OR(G271="",H271="",J271=""),"",ABS(G271-H271)*J271*IF(K271="",1,K271))</f>
        <v/>
      </c>
      <c r="S271" s="15" t="str">
        <f aca="false">IF(OR(G271="",I271="",J271=""),"",(I271-G271)*J271*IF(K271="",1,K271)*IF(E271="Short",-1,1)-N(L271))</f>
        <v/>
      </c>
      <c r="T271" s="16" t="str">
        <f aca="false">IF(OR(S271="",N(R271)=0),"",S271/R271)</f>
        <v/>
      </c>
      <c r="U271" s="15" t="str">
        <f aca="false">IF(S271="","",SUMIFS($S$7:S271,$A$7:A271,A271))</f>
        <v/>
      </c>
      <c r="V271" s="14" t="str">
        <f aca="false">IF(S271="","",IF(AND($C$4&gt;0,U271-S271&lt;=-$C$4),"After loss limit",IF(AND($C$4&gt;0,U271&lt;=-$C$4),"Hit loss limit",IF(AND($C$5&gt;0,Q271&gt;$C$5),"Over trade cap","OK"))))</f>
        <v/>
      </c>
    </row>
    <row r="272" customFormat="false" ht="15" hidden="false" customHeight="false" outlineLevel="0" collapsed="false">
      <c r="A272" s="9"/>
      <c r="B272" s="10"/>
      <c r="C272" s="10"/>
      <c r="D272" s="11"/>
      <c r="E272" s="11"/>
      <c r="F272" s="11"/>
      <c r="G272" s="12"/>
      <c r="H272" s="12"/>
      <c r="I272" s="12"/>
      <c r="J272" s="11"/>
      <c r="K272" s="11"/>
      <c r="L272" s="13"/>
      <c r="M272" s="11"/>
      <c r="N272" s="11"/>
      <c r="O272" s="14" t="str">
        <f aca="false">IF(OR(A272="",B272=""),"",LOOKUP(MOD(B272,1),Lists!$A$5:$A$9,Lists!$B$5:$B$9))</f>
        <v/>
      </c>
      <c r="P272" s="14" t="str">
        <f aca="false">IF(OR(B272="",C272=""),"",ROUND(MOD(C272-B272,1)*1440,0))</f>
        <v/>
      </c>
      <c r="Q272" s="14" t="str">
        <f aca="false">IF(A272="","",COUNTIF($A$7:A272,A272))</f>
        <v/>
      </c>
      <c r="R272" s="15" t="str">
        <f aca="false">IF(OR(G272="",H272="",J272=""),"",ABS(G272-H272)*J272*IF(K272="",1,K272))</f>
        <v/>
      </c>
      <c r="S272" s="15" t="str">
        <f aca="false">IF(OR(G272="",I272="",J272=""),"",(I272-G272)*J272*IF(K272="",1,K272)*IF(E272="Short",-1,1)-N(L272))</f>
        <v/>
      </c>
      <c r="T272" s="16" t="str">
        <f aca="false">IF(OR(S272="",N(R272)=0),"",S272/R272)</f>
        <v/>
      </c>
      <c r="U272" s="15" t="str">
        <f aca="false">IF(S272="","",SUMIFS($S$7:S272,$A$7:A272,A272))</f>
        <v/>
      </c>
      <c r="V272" s="14" t="str">
        <f aca="false">IF(S272="","",IF(AND($C$4&gt;0,U272-S272&lt;=-$C$4),"After loss limit",IF(AND($C$4&gt;0,U272&lt;=-$C$4),"Hit loss limit",IF(AND($C$5&gt;0,Q272&gt;$C$5),"Over trade cap","OK"))))</f>
        <v/>
      </c>
    </row>
    <row r="273" customFormat="false" ht="15" hidden="false" customHeight="false" outlineLevel="0" collapsed="false">
      <c r="A273" s="9"/>
      <c r="B273" s="10"/>
      <c r="C273" s="10"/>
      <c r="D273" s="11"/>
      <c r="E273" s="11"/>
      <c r="F273" s="11"/>
      <c r="G273" s="12"/>
      <c r="H273" s="12"/>
      <c r="I273" s="12"/>
      <c r="J273" s="11"/>
      <c r="K273" s="11"/>
      <c r="L273" s="13"/>
      <c r="M273" s="11"/>
      <c r="N273" s="11"/>
      <c r="O273" s="14" t="str">
        <f aca="false">IF(OR(A273="",B273=""),"",LOOKUP(MOD(B273,1),Lists!$A$5:$A$9,Lists!$B$5:$B$9))</f>
        <v/>
      </c>
      <c r="P273" s="14" t="str">
        <f aca="false">IF(OR(B273="",C273=""),"",ROUND(MOD(C273-B273,1)*1440,0))</f>
        <v/>
      </c>
      <c r="Q273" s="14" t="str">
        <f aca="false">IF(A273="","",COUNTIF($A$7:A273,A273))</f>
        <v/>
      </c>
      <c r="R273" s="15" t="str">
        <f aca="false">IF(OR(G273="",H273="",J273=""),"",ABS(G273-H273)*J273*IF(K273="",1,K273))</f>
        <v/>
      </c>
      <c r="S273" s="15" t="str">
        <f aca="false">IF(OR(G273="",I273="",J273=""),"",(I273-G273)*J273*IF(K273="",1,K273)*IF(E273="Short",-1,1)-N(L273))</f>
        <v/>
      </c>
      <c r="T273" s="16" t="str">
        <f aca="false">IF(OR(S273="",N(R273)=0),"",S273/R273)</f>
        <v/>
      </c>
      <c r="U273" s="15" t="str">
        <f aca="false">IF(S273="","",SUMIFS($S$7:S273,$A$7:A273,A273))</f>
        <v/>
      </c>
      <c r="V273" s="14" t="str">
        <f aca="false">IF(S273="","",IF(AND($C$4&gt;0,U273-S273&lt;=-$C$4),"After loss limit",IF(AND($C$4&gt;0,U273&lt;=-$C$4),"Hit loss limit",IF(AND($C$5&gt;0,Q273&gt;$C$5),"Over trade cap","OK"))))</f>
        <v/>
      </c>
    </row>
    <row r="274" customFormat="false" ht="15" hidden="false" customHeight="false" outlineLevel="0" collapsed="false">
      <c r="A274" s="9"/>
      <c r="B274" s="10"/>
      <c r="C274" s="10"/>
      <c r="D274" s="11"/>
      <c r="E274" s="11"/>
      <c r="F274" s="11"/>
      <c r="G274" s="12"/>
      <c r="H274" s="12"/>
      <c r="I274" s="12"/>
      <c r="J274" s="11"/>
      <c r="K274" s="11"/>
      <c r="L274" s="13"/>
      <c r="M274" s="11"/>
      <c r="N274" s="11"/>
      <c r="O274" s="14" t="str">
        <f aca="false">IF(OR(A274="",B274=""),"",LOOKUP(MOD(B274,1),Lists!$A$5:$A$9,Lists!$B$5:$B$9))</f>
        <v/>
      </c>
      <c r="P274" s="14" t="str">
        <f aca="false">IF(OR(B274="",C274=""),"",ROUND(MOD(C274-B274,1)*1440,0))</f>
        <v/>
      </c>
      <c r="Q274" s="14" t="str">
        <f aca="false">IF(A274="","",COUNTIF($A$7:A274,A274))</f>
        <v/>
      </c>
      <c r="R274" s="15" t="str">
        <f aca="false">IF(OR(G274="",H274="",J274=""),"",ABS(G274-H274)*J274*IF(K274="",1,K274))</f>
        <v/>
      </c>
      <c r="S274" s="15" t="str">
        <f aca="false">IF(OR(G274="",I274="",J274=""),"",(I274-G274)*J274*IF(K274="",1,K274)*IF(E274="Short",-1,1)-N(L274))</f>
        <v/>
      </c>
      <c r="T274" s="16" t="str">
        <f aca="false">IF(OR(S274="",N(R274)=0),"",S274/R274)</f>
        <v/>
      </c>
      <c r="U274" s="15" t="str">
        <f aca="false">IF(S274="","",SUMIFS($S$7:S274,$A$7:A274,A274))</f>
        <v/>
      </c>
      <c r="V274" s="14" t="str">
        <f aca="false">IF(S274="","",IF(AND($C$4&gt;0,U274-S274&lt;=-$C$4),"After loss limit",IF(AND($C$4&gt;0,U274&lt;=-$C$4),"Hit loss limit",IF(AND($C$5&gt;0,Q274&gt;$C$5),"Over trade cap","OK"))))</f>
        <v/>
      </c>
    </row>
    <row r="275" customFormat="false" ht="15" hidden="false" customHeight="false" outlineLevel="0" collapsed="false">
      <c r="A275" s="9"/>
      <c r="B275" s="10"/>
      <c r="C275" s="10"/>
      <c r="D275" s="11"/>
      <c r="E275" s="11"/>
      <c r="F275" s="11"/>
      <c r="G275" s="12"/>
      <c r="H275" s="12"/>
      <c r="I275" s="12"/>
      <c r="J275" s="11"/>
      <c r="K275" s="11"/>
      <c r="L275" s="13"/>
      <c r="M275" s="11"/>
      <c r="N275" s="11"/>
      <c r="O275" s="14" t="str">
        <f aca="false">IF(OR(A275="",B275=""),"",LOOKUP(MOD(B275,1),Lists!$A$5:$A$9,Lists!$B$5:$B$9))</f>
        <v/>
      </c>
      <c r="P275" s="14" t="str">
        <f aca="false">IF(OR(B275="",C275=""),"",ROUND(MOD(C275-B275,1)*1440,0))</f>
        <v/>
      </c>
      <c r="Q275" s="14" t="str">
        <f aca="false">IF(A275="","",COUNTIF($A$7:A275,A275))</f>
        <v/>
      </c>
      <c r="R275" s="15" t="str">
        <f aca="false">IF(OR(G275="",H275="",J275=""),"",ABS(G275-H275)*J275*IF(K275="",1,K275))</f>
        <v/>
      </c>
      <c r="S275" s="15" t="str">
        <f aca="false">IF(OR(G275="",I275="",J275=""),"",(I275-G275)*J275*IF(K275="",1,K275)*IF(E275="Short",-1,1)-N(L275))</f>
        <v/>
      </c>
      <c r="T275" s="16" t="str">
        <f aca="false">IF(OR(S275="",N(R275)=0),"",S275/R275)</f>
        <v/>
      </c>
      <c r="U275" s="15" t="str">
        <f aca="false">IF(S275="","",SUMIFS($S$7:S275,$A$7:A275,A275))</f>
        <v/>
      </c>
      <c r="V275" s="14" t="str">
        <f aca="false">IF(S275="","",IF(AND($C$4&gt;0,U275-S275&lt;=-$C$4),"After loss limit",IF(AND($C$4&gt;0,U275&lt;=-$C$4),"Hit loss limit",IF(AND($C$5&gt;0,Q275&gt;$C$5),"Over trade cap","OK"))))</f>
        <v/>
      </c>
    </row>
    <row r="276" customFormat="false" ht="15" hidden="false" customHeight="false" outlineLevel="0" collapsed="false">
      <c r="A276" s="9"/>
      <c r="B276" s="10"/>
      <c r="C276" s="10"/>
      <c r="D276" s="11"/>
      <c r="E276" s="11"/>
      <c r="F276" s="11"/>
      <c r="G276" s="12"/>
      <c r="H276" s="12"/>
      <c r="I276" s="12"/>
      <c r="J276" s="11"/>
      <c r="K276" s="11"/>
      <c r="L276" s="13"/>
      <c r="M276" s="11"/>
      <c r="N276" s="11"/>
      <c r="O276" s="14" t="str">
        <f aca="false">IF(OR(A276="",B276=""),"",LOOKUP(MOD(B276,1),Lists!$A$5:$A$9,Lists!$B$5:$B$9))</f>
        <v/>
      </c>
      <c r="P276" s="14" t="str">
        <f aca="false">IF(OR(B276="",C276=""),"",ROUND(MOD(C276-B276,1)*1440,0))</f>
        <v/>
      </c>
      <c r="Q276" s="14" t="str">
        <f aca="false">IF(A276="","",COUNTIF($A$7:A276,A276))</f>
        <v/>
      </c>
      <c r="R276" s="15" t="str">
        <f aca="false">IF(OR(G276="",H276="",J276=""),"",ABS(G276-H276)*J276*IF(K276="",1,K276))</f>
        <v/>
      </c>
      <c r="S276" s="15" t="str">
        <f aca="false">IF(OR(G276="",I276="",J276=""),"",(I276-G276)*J276*IF(K276="",1,K276)*IF(E276="Short",-1,1)-N(L276))</f>
        <v/>
      </c>
      <c r="T276" s="16" t="str">
        <f aca="false">IF(OR(S276="",N(R276)=0),"",S276/R276)</f>
        <v/>
      </c>
      <c r="U276" s="15" t="str">
        <f aca="false">IF(S276="","",SUMIFS($S$7:S276,$A$7:A276,A276))</f>
        <v/>
      </c>
      <c r="V276" s="14" t="str">
        <f aca="false">IF(S276="","",IF(AND($C$4&gt;0,U276-S276&lt;=-$C$4),"After loss limit",IF(AND($C$4&gt;0,U276&lt;=-$C$4),"Hit loss limit",IF(AND($C$5&gt;0,Q276&gt;$C$5),"Over trade cap","OK"))))</f>
        <v/>
      </c>
    </row>
    <row r="277" customFormat="false" ht="15" hidden="false" customHeight="false" outlineLevel="0" collapsed="false">
      <c r="A277" s="9"/>
      <c r="B277" s="10"/>
      <c r="C277" s="10"/>
      <c r="D277" s="11"/>
      <c r="E277" s="11"/>
      <c r="F277" s="11"/>
      <c r="G277" s="12"/>
      <c r="H277" s="12"/>
      <c r="I277" s="12"/>
      <c r="J277" s="11"/>
      <c r="K277" s="11"/>
      <c r="L277" s="13"/>
      <c r="M277" s="11"/>
      <c r="N277" s="11"/>
      <c r="O277" s="14" t="str">
        <f aca="false">IF(OR(A277="",B277=""),"",LOOKUP(MOD(B277,1),Lists!$A$5:$A$9,Lists!$B$5:$B$9))</f>
        <v/>
      </c>
      <c r="P277" s="14" t="str">
        <f aca="false">IF(OR(B277="",C277=""),"",ROUND(MOD(C277-B277,1)*1440,0))</f>
        <v/>
      </c>
      <c r="Q277" s="14" t="str">
        <f aca="false">IF(A277="","",COUNTIF($A$7:A277,A277))</f>
        <v/>
      </c>
      <c r="R277" s="15" t="str">
        <f aca="false">IF(OR(G277="",H277="",J277=""),"",ABS(G277-H277)*J277*IF(K277="",1,K277))</f>
        <v/>
      </c>
      <c r="S277" s="15" t="str">
        <f aca="false">IF(OR(G277="",I277="",J277=""),"",(I277-G277)*J277*IF(K277="",1,K277)*IF(E277="Short",-1,1)-N(L277))</f>
        <v/>
      </c>
      <c r="T277" s="16" t="str">
        <f aca="false">IF(OR(S277="",N(R277)=0),"",S277/R277)</f>
        <v/>
      </c>
      <c r="U277" s="15" t="str">
        <f aca="false">IF(S277="","",SUMIFS($S$7:S277,$A$7:A277,A277))</f>
        <v/>
      </c>
      <c r="V277" s="14" t="str">
        <f aca="false">IF(S277="","",IF(AND($C$4&gt;0,U277-S277&lt;=-$C$4),"After loss limit",IF(AND($C$4&gt;0,U277&lt;=-$C$4),"Hit loss limit",IF(AND($C$5&gt;0,Q277&gt;$C$5),"Over trade cap","OK"))))</f>
        <v/>
      </c>
    </row>
    <row r="278" customFormat="false" ht="15" hidden="false" customHeight="false" outlineLevel="0" collapsed="false">
      <c r="A278" s="9"/>
      <c r="B278" s="10"/>
      <c r="C278" s="10"/>
      <c r="D278" s="11"/>
      <c r="E278" s="11"/>
      <c r="F278" s="11"/>
      <c r="G278" s="12"/>
      <c r="H278" s="12"/>
      <c r="I278" s="12"/>
      <c r="J278" s="11"/>
      <c r="K278" s="11"/>
      <c r="L278" s="13"/>
      <c r="M278" s="11"/>
      <c r="N278" s="11"/>
      <c r="O278" s="14" t="str">
        <f aca="false">IF(OR(A278="",B278=""),"",LOOKUP(MOD(B278,1),Lists!$A$5:$A$9,Lists!$B$5:$B$9))</f>
        <v/>
      </c>
      <c r="P278" s="14" t="str">
        <f aca="false">IF(OR(B278="",C278=""),"",ROUND(MOD(C278-B278,1)*1440,0))</f>
        <v/>
      </c>
      <c r="Q278" s="14" t="str">
        <f aca="false">IF(A278="","",COUNTIF($A$7:A278,A278))</f>
        <v/>
      </c>
      <c r="R278" s="15" t="str">
        <f aca="false">IF(OR(G278="",H278="",J278=""),"",ABS(G278-H278)*J278*IF(K278="",1,K278))</f>
        <v/>
      </c>
      <c r="S278" s="15" t="str">
        <f aca="false">IF(OR(G278="",I278="",J278=""),"",(I278-G278)*J278*IF(K278="",1,K278)*IF(E278="Short",-1,1)-N(L278))</f>
        <v/>
      </c>
      <c r="T278" s="16" t="str">
        <f aca="false">IF(OR(S278="",N(R278)=0),"",S278/R278)</f>
        <v/>
      </c>
      <c r="U278" s="15" t="str">
        <f aca="false">IF(S278="","",SUMIFS($S$7:S278,$A$7:A278,A278))</f>
        <v/>
      </c>
      <c r="V278" s="14" t="str">
        <f aca="false">IF(S278="","",IF(AND($C$4&gt;0,U278-S278&lt;=-$C$4),"After loss limit",IF(AND($C$4&gt;0,U278&lt;=-$C$4),"Hit loss limit",IF(AND($C$5&gt;0,Q278&gt;$C$5),"Over trade cap","OK"))))</f>
        <v/>
      </c>
    </row>
    <row r="279" customFormat="false" ht="15" hidden="false" customHeight="false" outlineLevel="0" collapsed="false">
      <c r="A279" s="9"/>
      <c r="B279" s="10"/>
      <c r="C279" s="10"/>
      <c r="D279" s="11"/>
      <c r="E279" s="11"/>
      <c r="F279" s="11"/>
      <c r="G279" s="12"/>
      <c r="H279" s="12"/>
      <c r="I279" s="12"/>
      <c r="J279" s="11"/>
      <c r="K279" s="11"/>
      <c r="L279" s="13"/>
      <c r="M279" s="11"/>
      <c r="N279" s="11"/>
      <c r="O279" s="14" t="str">
        <f aca="false">IF(OR(A279="",B279=""),"",LOOKUP(MOD(B279,1),Lists!$A$5:$A$9,Lists!$B$5:$B$9))</f>
        <v/>
      </c>
      <c r="P279" s="14" t="str">
        <f aca="false">IF(OR(B279="",C279=""),"",ROUND(MOD(C279-B279,1)*1440,0))</f>
        <v/>
      </c>
      <c r="Q279" s="14" t="str">
        <f aca="false">IF(A279="","",COUNTIF($A$7:A279,A279))</f>
        <v/>
      </c>
      <c r="R279" s="15" t="str">
        <f aca="false">IF(OR(G279="",H279="",J279=""),"",ABS(G279-H279)*J279*IF(K279="",1,K279))</f>
        <v/>
      </c>
      <c r="S279" s="15" t="str">
        <f aca="false">IF(OR(G279="",I279="",J279=""),"",(I279-G279)*J279*IF(K279="",1,K279)*IF(E279="Short",-1,1)-N(L279))</f>
        <v/>
      </c>
      <c r="T279" s="16" t="str">
        <f aca="false">IF(OR(S279="",N(R279)=0),"",S279/R279)</f>
        <v/>
      </c>
      <c r="U279" s="15" t="str">
        <f aca="false">IF(S279="","",SUMIFS($S$7:S279,$A$7:A279,A279))</f>
        <v/>
      </c>
      <c r="V279" s="14" t="str">
        <f aca="false">IF(S279="","",IF(AND($C$4&gt;0,U279-S279&lt;=-$C$4),"After loss limit",IF(AND($C$4&gt;0,U279&lt;=-$C$4),"Hit loss limit",IF(AND($C$5&gt;0,Q279&gt;$C$5),"Over trade cap","OK"))))</f>
        <v/>
      </c>
    </row>
    <row r="280" customFormat="false" ht="15" hidden="false" customHeight="false" outlineLevel="0" collapsed="false">
      <c r="A280" s="9"/>
      <c r="B280" s="10"/>
      <c r="C280" s="10"/>
      <c r="D280" s="11"/>
      <c r="E280" s="11"/>
      <c r="F280" s="11"/>
      <c r="G280" s="12"/>
      <c r="H280" s="12"/>
      <c r="I280" s="12"/>
      <c r="J280" s="11"/>
      <c r="K280" s="11"/>
      <c r="L280" s="13"/>
      <c r="M280" s="11"/>
      <c r="N280" s="11"/>
      <c r="O280" s="14" t="str">
        <f aca="false">IF(OR(A280="",B280=""),"",LOOKUP(MOD(B280,1),Lists!$A$5:$A$9,Lists!$B$5:$B$9))</f>
        <v/>
      </c>
      <c r="P280" s="14" t="str">
        <f aca="false">IF(OR(B280="",C280=""),"",ROUND(MOD(C280-B280,1)*1440,0))</f>
        <v/>
      </c>
      <c r="Q280" s="14" t="str">
        <f aca="false">IF(A280="","",COUNTIF($A$7:A280,A280))</f>
        <v/>
      </c>
      <c r="R280" s="15" t="str">
        <f aca="false">IF(OR(G280="",H280="",J280=""),"",ABS(G280-H280)*J280*IF(K280="",1,K280))</f>
        <v/>
      </c>
      <c r="S280" s="15" t="str">
        <f aca="false">IF(OR(G280="",I280="",J280=""),"",(I280-G280)*J280*IF(K280="",1,K280)*IF(E280="Short",-1,1)-N(L280))</f>
        <v/>
      </c>
      <c r="T280" s="16" t="str">
        <f aca="false">IF(OR(S280="",N(R280)=0),"",S280/R280)</f>
        <v/>
      </c>
      <c r="U280" s="15" t="str">
        <f aca="false">IF(S280="","",SUMIFS($S$7:S280,$A$7:A280,A280))</f>
        <v/>
      </c>
      <c r="V280" s="14" t="str">
        <f aca="false">IF(S280="","",IF(AND($C$4&gt;0,U280-S280&lt;=-$C$4),"After loss limit",IF(AND($C$4&gt;0,U280&lt;=-$C$4),"Hit loss limit",IF(AND($C$5&gt;0,Q280&gt;$C$5),"Over trade cap","OK"))))</f>
        <v/>
      </c>
    </row>
    <row r="281" customFormat="false" ht="15" hidden="false" customHeight="false" outlineLevel="0" collapsed="false">
      <c r="A281" s="9"/>
      <c r="B281" s="10"/>
      <c r="C281" s="10"/>
      <c r="D281" s="11"/>
      <c r="E281" s="11"/>
      <c r="F281" s="11"/>
      <c r="G281" s="12"/>
      <c r="H281" s="12"/>
      <c r="I281" s="12"/>
      <c r="J281" s="11"/>
      <c r="K281" s="11"/>
      <c r="L281" s="13"/>
      <c r="M281" s="11"/>
      <c r="N281" s="11"/>
      <c r="O281" s="14" t="str">
        <f aca="false">IF(OR(A281="",B281=""),"",LOOKUP(MOD(B281,1),Lists!$A$5:$A$9,Lists!$B$5:$B$9))</f>
        <v/>
      </c>
      <c r="P281" s="14" t="str">
        <f aca="false">IF(OR(B281="",C281=""),"",ROUND(MOD(C281-B281,1)*1440,0))</f>
        <v/>
      </c>
      <c r="Q281" s="14" t="str">
        <f aca="false">IF(A281="","",COUNTIF($A$7:A281,A281))</f>
        <v/>
      </c>
      <c r="R281" s="15" t="str">
        <f aca="false">IF(OR(G281="",H281="",J281=""),"",ABS(G281-H281)*J281*IF(K281="",1,K281))</f>
        <v/>
      </c>
      <c r="S281" s="15" t="str">
        <f aca="false">IF(OR(G281="",I281="",J281=""),"",(I281-G281)*J281*IF(K281="",1,K281)*IF(E281="Short",-1,1)-N(L281))</f>
        <v/>
      </c>
      <c r="T281" s="16" t="str">
        <f aca="false">IF(OR(S281="",N(R281)=0),"",S281/R281)</f>
        <v/>
      </c>
      <c r="U281" s="15" t="str">
        <f aca="false">IF(S281="","",SUMIFS($S$7:S281,$A$7:A281,A281))</f>
        <v/>
      </c>
      <c r="V281" s="14" t="str">
        <f aca="false">IF(S281="","",IF(AND($C$4&gt;0,U281-S281&lt;=-$C$4),"After loss limit",IF(AND($C$4&gt;0,U281&lt;=-$C$4),"Hit loss limit",IF(AND($C$5&gt;0,Q281&gt;$C$5),"Over trade cap","OK"))))</f>
        <v/>
      </c>
    </row>
    <row r="282" customFormat="false" ht="15" hidden="false" customHeight="false" outlineLevel="0" collapsed="false">
      <c r="A282" s="9"/>
      <c r="B282" s="10"/>
      <c r="C282" s="10"/>
      <c r="D282" s="11"/>
      <c r="E282" s="11"/>
      <c r="F282" s="11"/>
      <c r="G282" s="12"/>
      <c r="H282" s="12"/>
      <c r="I282" s="12"/>
      <c r="J282" s="11"/>
      <c r="K282" s="11"/>
      <c r="L282" s="13"/>
      <c r="M282" s="11"/>
      <c r="N282" s="11"/>
      <c r="O282" s="14" t="str">
        <f aca="false">IF(OR(A282="",B282=""),"",LOOKUP(MOD(B282,1),Lists!$A$5:$A$9,Lists!$B$5:$B$9))</f>
        <v/>
      </c>
      <c r="P282" s="14" t="str">
        <f aca="false">IF(OR(B282="",C282=""),"",ROUND(MOD(C282-B282,1)*1440,0))</f>
        <v/>
      </c>
      <c r="Q282" s="14" t="str">
        <f aca="false">IF(A282="","",COUNTIF($A$7:A282,A282))</f>
        <v/>
      </c>
      <c r="R282" s="15" t="str">
        <f aca="false">IF(OR(G282="",H282="",J282=""),"",ABS(G282-H282)*J282*IF(K282="",1,K282))</f>
        <v/>
      </c>
      <c r="S282" s="15" t="str">
        <f aca="false">IF(OR(G282="",I282="",J282=""),"",(I282-G282)*J282*IF(K282="",1,K282)*IF(E282="Short",-1,1)-N(L282))</f>
        <v/>
      </c>
      <c r="T282" s="16" t="str">
        <f aca="false">IF(OR(S282="",N(R282)=0),"",S282/R282)</f>
        <v/>
      </c>
      <c r="U282" s="15" t="str">
        <f aca="false">IF(S282="","",SUMIFS($S$7:S282,$A$7:A282,A282))</f>
        <v/>
      </c>
      <c r="V282" s="14" t="str">
        <f aca="false">IF(S282="","",IF(AND($C$4&gt;0,U282-S282&lt;=-$C$4),"After loss limit",IF(AND($C$4&gt;0,U282&lt;=-$C$4),"Hit loss limit",IF(AND($C$5&gt;0,Q282&gt;$C$5),"Over trade cap","OK"))))</f>
        <v/>
      </c>
    </row>
    <row r="283" customFormat="false" ht="15" hidden="false" customHeight="false" outlineLevel="0" collapsed="false">
      <c r="A283" s="9"/>
      <c r="B283" s="10"/>
      <c r="C283" s="10"/>
      <c r="D283" s="11"/>
      <c r="E283" s="11"/>
      <c r="F283" s="11"/>
      <c r="G283" s="12"/>
      <c r="H283" s="12"/>
      <c r="I283" s="12"/>
      <c r="J283" s="11"/>
      <c r="K283" s="11"/>
      <c r="L283" s="13"/>
      <c r="M283" s="11"/>
      <c r="N283" s="11"/>
      <c r="O283" s="14" t="str">
        <f aca="false">IF(OR(A283="",B283=""),"",LOOKUP(MOD(B283,1),Lists!$A$5:$A$9,Lists!$B$5:$B$9))</f>
        <v/>
      </c>
      <c r="P283" s="14" t="str">
        <f aca="false">IF(OR(B283="",C283=""),"",ROUND(MOD(C283-B283,1)*1440,0))</f>
        <v/>
      </c>
      <c r="Q283" s="14" t="str">
        <f aca="false">IF(A283="","",COUNTIF($A$7:A283,A283))</f>
        <v/>
      </c>
      <c r="R283" s="15" t="str">
        <f aca="false">IF(OR(G283="",H283="",J283=""),"",ABS(G283-H283)*J283*IF(K283="",1,K283))</f>
        <v/>
      </c>
      <c r="S283" s="15" t="str">
        <f aca="false">IF(OR(G283="",I283="",J283=""),"",(I283-G283)*J283*IF(K283="",1,K283)*IF(E283="Short",-1,1)-N(L283))</f>
        <v/>
      </c>
      <c r="T283" s="16" t="str">
        <f aca="false">IF(OR(S283="",N(R283)=0),"",S283/R283)</f>
        <v/>
      </c>
      <c r="U283" s="15" t="str">
        <f aca="false">IF(S283="","",SUMIFS($S$7:S283,$A$7:A283,A283))</f>
        <v/>
      </c>
      <c r="V283" s="14" t="str">
        <f aca="false">IF(S283="","",IF(AND($C$4&gt;0,U283-S283&lt;=-$C$4),"After loss limit",IF(AND($C$4&gt;0,U283&lt;=-$C$4),"Hit loss limit",IF(AND($C$5&gt;0,Q283&gt;$C$5),"Over trade cap","OK"))))</f>
        <v/>
      </c>
    </row>
    <row r="284" customFormat="false" ht="15" hidden="false" customHeight="false" outlineLevel="0" collapsed="false">
      <c r="A284" s="9"/>
      <c r="B284" s="10"/>
      <c r="C284" s="10"/>
      <c r="D284" s="11"/>
      <c r="E284" s="11"/>
      <c r="F284" s="11"/>
      <c r="G284" s="12"/>
      <c r="H284" s="12"/>
      <c r="I284" s="12"/>
      <c r="J284" s="11"/>
      <c r="K284" s="11"/>
      <c r="L284" s="13"/>
      <c r="M284" s="11"/>
      <c r="N284" s="11"/>
      <c r="O284" s="14" t="str">
        <f aca="false">IF(OR(A284="",B284=""),"",LOOKUP(MOD(B284,1),Lists!$A$5:$A$9,Lists!$B$5:$B$9))</f>
        <v/>
      </c>
      <c r="P284" s="14" t="str">
        <f aca="false">IF(OR(B284="",C284=""),"",ROUND(MOD(C284-B284,1)*1440,0))</f>
        <v/>
      </c>
      <c r="Q284" s="14" t="str">
        <f aca="false">IF(A284="","",COUNTIF($A$7:A284,A284))</f>
        <v/>
      </c>
      <c r="R284" s="15" t="str">
        <f aca="false">IF(OR(G284="",H284="",J284=""),"",ABS(G284-H284)*J284*IF(K284="",1,K284))</f>
        <v/>
      </c>
      <c r="S284" s="15" t="str">
        <f aca="false">IF(OR(G284="",I284="",J284=""),"",(I284-G284)*J284*IF(K284="",1,K284)*IF(E284="Short",-1,1)-N(L284))</f>
        <v/>
      </c>
      <c r="T284" s="16" t="str">
        <f aca="false">IF(OR(S284="",N(R284)=0),"",S284/R284)</f>
        <v/>
      </c>
      <c r="U284" s="15" t="str">
        <f aca="false">IF(S284="","",SUMIFS($S$7:S284,$A$7:A284,A284))</f>
        <v/>
      </c>
      <c r="V284" s="14" t="str">
        <f aca="false">IF(S284="","",IF(AND($C$4&gt;0,U284-S284&lt;=-$C$4),"After loss limit",IF(AND($C$4&gt;0,U284&lt;=-$C$4),"Hit loss limit",IF(AND($C$5&gt;0,Q284&gt;$C$5),"Over trade cap","OK"))))</f>
        <v/>
      </c>
    </row>
    <row r="285" customFormat="false" ht="15" hidden="false" customHeight="false" outlineLevel="0" collapsed="false">
      <c r="A285" s="9"/>
      <c r="B285" s="10"/>
      <c r="C285" s="10"/>
      <c r="D285" s="11"/>
      <c r="E285" s="11"/>
      <c r="F285" s="11"/>
      <c r="G285" s="12"/>
      <c r="H285" s="12"/>
      <c r="I285" s="12"/>
      <c r="J285" s="11"/>
      <c r="K285" s="11"/>
      <c r="L285" s="13"/>
      <c r="M285" s="11"/>
      <c r="N285" s="11"/>
      <c r="O285" s="14" t="str">
        <f aca="false">IF(OR(A285="",B285=""),"",LOOKUP(MOD(B285,1),Lists!$A$5:$A$9,Lists!$B$5:$B$9))</f>
        <v/>
      </c>
      <c r="P285" s="14" t="str">
        <f aca="false">IF(OR(B285="",C285=""),"",ROUND(MOD(C285-B285,1)*1440,0))</f>
        <v/>
      </c>
      <c r="Q285" s="14" t="str">
        <f aca="false">IF(A285="","",COUNTIF($A$7:A285,A285))</f>
        <v/>
      </c>
      <c r="R285" s="15" t="str">
        <f aca="false">IF(OR(G285="",H285="",J285=""),"",ABS(G285-H285)*J285*IF(K285="",1,K285))</f>
        <v/>
      </c>
      <c r="S285" s="15" t="str">
        <f aca="false">IF(OR(G285="",I285="",J285=""),"",(I285-G285)*J285*IF(K285="",1,K285)*IF(E285="Short",-1,1)-N(L285))</f>
        <v/>
      </c>
      <c r="T285" s="16" t="str">
        <f aca="false">IF(OR(S285="",N(R285)=0),"",S285/R285)</f>
        <v/>
      </c>
      <c r="U285" s="15" t="str">
        <f aca="false">IF(S285="","",SUMIFS($S$7:S285,$A$7:A285,A285))</f>
        <v/>
      </c>
      <c r="V285" s="14" t="str">
        <f aca="false">IF(S285="","",IF(AND($C$4&gt;0,U285-S285&lt;=-$C$4),"After loss limit",IF(AND($C$4&gt;0,U285&lt;=-$C$4),"Hit loss limit",IF(AND($C$5&gt;0,Q285&gt;$C$5),"Over trade cap","OK"))))</f>
        <v/>
      </c>
    </row>
    <row r="286" customFormat="false" ht="15" hidden="false" customHeight="false" outlineLevel="0" collapsed="false">
      <c r="A286" s="9"/>
      <c r="B286" s="10"/>
      <c r="C286" s="10"/>
      <c r="D286" s="11"/>
      <c r="E286" s="11"/>
      <c r="F286" s="11"/>
      <c r="G286" s="12"/>
      <c r="H286" s="12"/>
      <c r="I286" s="12"/>
      <c r="J286" s="11"/>
      <c r="K286" s="11"/>
      <c r="L286" s="13"/>
      <c r="M286" s="11"/>
      <c r="N286" s="11"/>
      <c r="O286" s="14" t="str">
        <f aca="false">IF(OR(A286="",B286=""),"",LOOKUP(MOD(B286,1),Lists!$A$5:$A$9,Lists!$B$5:$B$9))</f>
        <v/>
      </c>
      <c r="P286" s="14" t="str">
        <f aca="false">IF(OR(B286="",C286=""),"",ROUND(MOD(C286-B286,1)*1440,0))</f>
        <v/>
      </c>
      <c r="Q286" s="14" t="str">
        <f aca="false">IF(A286="","",COUNTIF($A$7:A286,A286))</f>
        <v/>
      </c>
      <c r="R286" s="15" t="str">
        <f aca="false">IF(OR(G286="",H286="",J286=""),"",ABS(G286-H286)*J286*IF(K286="",1,K286))</f>
        <v/>
      </c>
      <c r="S286" s="15" t="str">
        <f aca="false">IF(OR(G286="",I286="",J286=""),"",(I286-G286)*J286*IF(K286="",1,K286)*IF(E286="Short",-1,1)-N(L286))</f>
        <v/>
      </c>
      <c r="T286" s="16" t="str">
        <f aca="false">IF(OR(S286="",N(R286)=0),"",S286/R286)</f>
        <v/>
      </c>
      <c r="U286" s="15" t="str">
        <f aca="false">IF(S286="","",SUMIFS($S$7:S286,$A$7:A286,A286))</f>
        <v/>
      </c>
      <c r="V286" s="14" t="str">
        <f aca="false">IF(S286="","",IF(AND($C$4&gt;0,U286-S286&lt;=-$C$4),"After loss limit",IF(AND($C$4&gt;0,U286&lt;=-$C$4),"Hit loss limit",IF(AND($C$5&gt;0,Q286&gt;$C$5),"Over trade cap","OK"))))</f>
        <v/>
      </c>
    </row>
    <row r="287" customFormat="false" ht="15" hidden="false" customHeight="false" outlineLevel="0" collapsed="false">
      <c r="A287" s="9"/>
      <c r="B287" s="10"/>
      <c r="C287" s="10"/>
      <c r="D287" s="11"/>
      <c r="E287" s="11"/>
      <c r="F287" s="11"/>
      <c r="G287" s="12"/>
      <c r="H287" s="12"/>
      <c r="I287" s="12"/>
      <c r="J287" s="11"/>
      <c r="K287" s="11"/>
      <c r="L287" s="13"/>
      <c r="M287" s="11"/>
      <c r="N287" s="11"/>
      <c r="O287" s="14" t="str">
        <f aca="false">IF(OR(A287="",B287=""),"",LOOKUP(MOD(B287,1),Lists!$A$5:$A$9,Lists!$B$5:$B$9))</f>
        <v/>
      </c>
      <c r="P287" s="14" t="str">
        <f aca="false">IF(OR(B287="",C287=""),"",ROUND(MOD(C287-B287,1)*1440,0))</f>
        <v/>
      </c>
      <c r="Q287" s="14" t="str">
        <f aca="false">IF(A287="","",COUNTIF($A$7:A287,A287))</f>
        <v/>
      </c>
      <c r="R287" s="15" t="str">
        <f aca="false">IF(OR(G287="",H287="",J287=""),"",ABS(G287-H287)*J287*IF(K287="",1,K287))</f>
        <v/>
      </c>
      <c r="S287" s="15" t="str">
        <f aca="false">IF(OR(G287="",I287="",J287=""),"",(I287-G287)*J287*IF(K287="",1,K287)*IF(E287="Short",-1,1)-N(L287))</f>
        <v/>
      </c>
      <c r="T287" s="16" t="str">
        <f aca="false">IF(OR(S287="",N(R287)=0),"",S287/R287)</f>
        <v/>
      </c>
      <c r="U287" s="15" t="str">
        <f aca="false">IF(S287="","",SUMIFS($S$7:S287,$A$7:A287,A287))</f>
        <v/>
      </c>
      <c r="V287" s="14" t="str">
        <f aca="false">IF(S287="","",IF(AND($C$4&gt;0,U287-S287&lt;=-$C$4),"After loss limit",IF(AND($C$4&gt;0,U287&lt;=-$C$4),"Hit loss limit",IF(AND($C$5&gt;0,Q287&gt;$C$5),"Over trade cap","OK"))))</f>
        <v/>
      </c>
    </row>
    <row r="288" customFormat="false" ht="15" hidden="false" customHeight="false" outlineLevel="0" collapsed="false">
      <c r="A288" s="9"/>
      <c r="B288" s="10"/>
      <c r="C288" s="10"/>
      <c r="D288" s="11"/>
      <c r="E288" s="11"/>
      <c r="F288" s="11"/>
      <c r="G288" s="12"/>
      <c r="H288" s="12"/>
      <c r="I288" s="12"/>
      <c r="J288" s="11"/>
      <c r="K288" s="11"/>
      <c r="L288" s="13"/>
      <c r="M288" s="11"/>
      <c r="N288" s="11"/>
      <c r="O288" s="14" t="str">
        <f aca="false">IF(OR(A288="",B288=""),"",LOOKUP(MOD(B288,1),Lists!$A$5:$A$9,Lists!$B$5:$B$9))</f>
        <v/>
      </c>
      <c r="P288" s="14" t="str">
        <f aca="false">IF(OR(B288="",C288=""),"",ROUND(MOD(C288-B288,1)*1440,0))</f>
        <v/>
      </c>
      <c r="Q288" s="14" t="str">
        <f aca="false">IF(A288="","",COUNTIF($A$7:A288,A288))</f>
        <v/>
      </c>
      <c r="R288" s="15" t="str">
        <f aca="false">IF(OR(G288="",H288="",J288=""),"",ABS(G288-H288)*J288*IF(K288="",1,K288))</f>
        <v/>
      </c>
      <c r="S288" s="15" t="str">
        <f aca="false">IF(OR(G288="",I288="",J288=""),"",(I288-G288)*J288*IF(K288="",1,K288)*IF(E288="Short",-1,1)-N(L288))</f>
        <v/>
      </c>
      <c r="T288" s="16" t="str">
        <f aca="false">IF(OR(S288="",N(R288)=0),"",S288/R288)</f>
        <v/>
      </c>
      <c r="U288" s="15" t="str">
        <f aca="false">IF(S288="","",SUMIFS($S$7:S288,$A$7:A288,A288))</f>
        <v/>
      </c>
      <c r="V288" s="14" t="str">
        <f aca="false">IF(S288="","",IF(AND($C$4&gt;0,U288-S288&lt;=-$C$4),"After loss limit",IF(AND($C$4&gt;0,U288&lt;=-$C$4),"Hit loss limit",IF(AND($C$5&gt;0,Q288&gt;$C$5),"Over trade cap","OK"))))</f>
        <v/>
      </c>
    </row>
    <row r="289" customFormat="false" ht="15" hidden="false" customHeight="false" outlineLevel="0" collapsed="false">
      <c r="A289" s="9"/>
      <c r="B289" s="10"/>
      <c r="C289" s="10"/>
      <c r="D289" s="11"/>
      <c r="E289" s="11"/>
      <c r="F289" s="11"/>
      <c r="G289" s="12"/>
      <c r="H289" s="12"/>
      <c r="I289" s="12"/>
      <c r="J289" s="11"/>
      <c r="K289" s="11"/>
      <c r="L289" s="13"/>
      <c r="M289" s="11"/>
      <c r="N289" s="11"/>
      <c r="O289" s="14" t="str">
        <f aca="false">IF(OR(A289="",B289=""),"",LOOKUP(MOD(B289,1),Lists!$A$5:$A$9,Lists!$B$5:$B$9))</f>
        <v/>
      </c>
      <c r="P289" s="14" t="str">
        <f aca="false">IF(OR(B289="",C289=""),"",ROUND(MOD(C289-B289,1)*1440,0))</f>
        <v/>
      </c>
      <c r="Q289" s="14" t="str">
        <f aca="false">IF(A289="","",COUNTIF($A$7:A289,A289))</f>
        <v/>
      </c>
      <c r="R289" s="15" t="str">
        <f aca="false">IF(OR(G289="",H289="",J289=""),"",ABS(G289-H289)*J289*IF(K289="",1,K289))</f>
        <v/>
      </c>
      <c r="S289" s="15" t="str">
        <f aca="false">IF(OR(G289="",I289="",J289=""),"",(I289-G289)*J289*IF(K289="",1,K289)*IF(E289="Short",-1,1)-N(L289))</f>
        <v/>
      </c>
      <c r="T289" s="16" t="str">
        <f aca="false">IF(OR(S289="",N(R289)=0),"",S289/R289)</f>
        <v/>
      </c>
      <c r="U289" s="15" t="str">
        <f aca="false">IF(S289="","",SUMIFS($S$7:S289,$A$7:A289,A289))</f>
        <v/>
      </c>
      <c r="V289" s="14" t="str">
        <f aca="false">IF(S289="","",IF(AND($C$4&gt;0,U289-S289&lt;=-$C$4),"After loss limit",IF(AND($C$4&gt;0,U289&lt;=-$C$4),"Hit loss limit",IF(AND($C$5&gt;0,Q289&gt;$C$5),"Over trade cap","OK"))))</f>
        <v/>
      </c>
    </row>
    <row r="290" customFormat="false" ht="15" hidden="false" customHeight="false" outlineLevel="0" collapsed="false">
      <c r="A290" s="9"/>
      <c r="B290" s="10"/>
      <c r="C290" s="10"/>
      <c r="D290" s="11"/>
      <c r="E290" s="11"/>
      <c r="F290" s="11"/>
      <c r="G290" s="12"/>
      <c r="H290" s="12"/>
      <c r="I290" s="12"/>
      <c r="J290" s="11"/>
      <c r="K290" s="11"/>
      <c r="L290" s="13"/>
      <c r="M290" s="11"/>
      <c r="N290" s="11"/>
      <c r="O290" s="14" t="str">
        <f aca="false">IF(OR(A290="",B290=""),"",LOOKUP(MOD(B290,1),Lists!$A$5:$A$9,Lists!$B$5:$B$9))</f>
        <v/>
      </c>
      <c r="P290" s="14" t="str">
        <f aca="false">IF(OR(B290="",C290=""),"",ROUND(MOD(C290-B290,1)*1440,0))</f>
        <v/>
      </c>
      <c r="Q290" s="14" t="str">
        <f aca="false">IF(A290="","",COUNTIF($A$7:A290,A290))</f>
        <v/>
      </c>
      <c r="R290" s="15" t="str">
        <f aca="false">IF(OR(G290="",H290="",J290=""),"",ABS(G290-H290)*J290*IF(K290="",1,K290))</f>
        <v/>
      </c>
      <c r="S290" s="15" t="str">
        <f aca="false">IF(OR(G290="",I290="",J290=""),"",(I290-G290)*J290*IF(K290="",1,K290)*IF(E290="Short",-1,1)-N(L290))</f>
        <v/>
      </c>
      <c r="T290" s="16" t="str">
        <f aca="false">IF(OR(S290="",N(R290)=0),"",S290/R290)</f>
        <v/>
      </c>
      <c r="U290" s="15" t="str">
        <f aca="false">IF(S290="","",SUMIFS($S$7:S290,$A$7:A290,A290))</f>
        <v/>
      </c>
      <c r="V290" s="14" t="str">
        <f aca="false">IF(S290="","",IF(AND($C$4&gt;0,U290-S290&lt;=-$C$4),"After loss limit",IF(AND($C$4&gt;0,U290&lt;=-$C$4),"Hit loss limit",IF(AND($C$5&gt;0,Q290&gt;$C$5),"Over trade cap","OK"))))</f>
        <v/>
      </c>
    </row>
    <row r="291" customFormat="false" ht="15" hidden="false" customHeight="false" outlineLevel="0" collapsed="false">
      <c r="A291" s="9"/>
      <c r="B291" s="10"/>
      <c r="C291" s="10"/>
      <c r="D291" s="11"/>
      <c r="E291" s="11"/>
      <c r="F291" s="11"/>
      <c r="G291" s="12"/>
      <c r="H291" s="12"/>
      <c r="I291" s="12"/>
      <c r="J291" s="11"/>
      <c r="K291" s="11"/>
      <c r="L291" s="13"/>
      <c r="M291" s="11"/>
      <c r="N291" s="11"/>
      <c r="O291" s="14" t="str">
        <f aca="false">IF(OR(A291="",B291=""),"",LOOKUP(MOD(B291,1),Lists!$A$5:$A$9,Lists!$B$5:$B$9))</f>
        <v/>
      </c>
      <c r="P291" s="14" t="str">
        <f aca="false">IF(OR(B291="",C291=""),"",ROUND(MOD(C291-B291,1)*1440,0))</f>
        <v/>
      </c>
      <c r="Q291" s="14" t="str">
        <f aca="false">IF(A291="","",COUNTIF($A$7:A291,A291))</f>
        <v/>
      </c>
      <c r="R291" s="15" t="str">
        <f aca="false">IF(OR(G291="",H291="",J291=""),"",ABS(G291-H291)*J291*IF(K291="",1,K291))</f>
        <v/>
      </c>
      <c r="S291" s="15" t="str">
        <f aca="false">IF(OR(G291="",I291="",J291=""),"",(I291-G291)*J291*IF(K291="",1,K291)*IF(E291="Short",-1,1)-N(L291))</f>
        <v/>
      </c>
      <c r="T291" s="16" t="str">
        <f aca="false">IF(OR(S291="",N(R291)=0),"",S291/R291)</f>
        <v/>
      </c>
      <c r="U291" s="15" t="str">
        <f aca="false">IF(S291="","",SUMIFS($S$7:S291,$A$7:A291,A291))</f>
        <v/>
      </c>
      <c r="V291" s="14" t="str">
        <f aca="false">IF(S291="","",IF(AND($C$4&gt;0,U291-S291&lt;=-$C$4),"After loss limit",IF(AND($C$4&gt;0,U291&lt;=-$C$4),"Hit loss limit",IF(AND($C$5&gt;0,Q291&gt;$C$5),"Over trade cap","OK"))))</f>
        <v/>
      </c>
    </row>
    <row r="292" customFormat="false" ht="15" hidden="false" customHeight="false" outlineLevel="0" collapsed="false">
      <c r="A292" s="9"/>
      <c r="B292" s="10"/>
      <c r="C292" s="10"/>
      <c r="D292" s="11"/>
      <c r="E292" s="11"/>
      <c r="F292" s="11"/>
      <c r="G292" s="12"/>
      <c r="H292" s="12"/>
      <c r="I292" s="12"/>
      <c r="J292" s="11"/>
      <c r="K292" s="11"/>
      <c r="L292" s="13"/>
      <c r="M292" s="11"/>
      <c r="N292" s="11"/>
      <c r="O292" s="14" t="str">
        <f aca="false">IF(OR(A292="",B292=""),"",LOOKUP(MOD(B292,1),Lists!$A$5:$A$9,Lists!$B$5:$B$9))</f>
        <v/>
      </c>
      <c r="P292" s="14" t="str">
        <f aca="false">IF(OR(B292="",C292=""),"",ROUND(MOD(C292-B292,1)*1440,0))</f>
        <v/>
      </c>
      <c r="Q292" s="14" t="str">
        <f aca="false">IF(A292="","",COUNTIF($A$7:A292,A292))</f>
        <v/>
      </c>
      <c r="R292" s="15" t="str">
        <f aca="false">IF(OR(G292="",H292="",J292=""),"",ABS(G292-H292)*J292*IF(K292="",1,K292))</f>
        <v/>
      </c>
      <c r="S292" s="15" t="str">
        <f aca="false">IF(OR(G292="",I292="",J292=""),"",(I292-G292)*J292*IF(K292="",1,K292)*IF(E292="Short",-1,1)-N(L292))</f>
        <v/>
      </c>
      <c r="T292" s="16" t="str">
        <f aca="false">IF(OR(S292="",N(R292)=0),"",S292/R292)</f>
        <v/>
      </c>
      <c r="U292" s="15" t="str">
        <f aca="false">IF(S292="","",SUMIFS($S$7:S292,$A$7:A292,A292))</f>
        <v/>
      </c>
      <c r="V292" s="14" t="str">
        <f aca="false">IF(S292="","",IF(AND($C$4&gt;0,U292-S292&lt;=-$C$4),"After loss limit",IF(AND($C$4&gt;0,U292&lt;=-$C$4),"Hit loss limit",IF(AND($C$5&gt;0,Q292&gt;$C$5),"Over trade cap","OK"))))</f>
        <v/>
      </c>
    </row>
    <row r="293" customFormat="false" ht="15" hidden="false" customHeight="false" outlineLevel="0" collapsed="false">
      <c r="A293" s="9"/>
      <c r="B293" s="10"/>
      <c r="C293" s="10"/>
      <c r="D293" s="11"/>
      <c r="E293" s="11"/>
      <c r="F293" s="11"/>
      <c r="G293" s="12"/>
      <c r="H293" s="12"/>
      <c r="I293" s="12"/>
      <c r="J293" s="11"/>
      <c r="K293" s="11"/>
      <c r="L293" s="13"/>
      <c r="M293" s="11"/>
      <c r="N293" s="11"/>
      <c r="O293" s="14" t="str">
        <f aca="false">IF(OR(A293="",B293=""),"",LOOKUP(MOD(B293,1),Lists!$A$5:$A$9,Lists!$B$5:$B$9))</f>
        <v/>
      </c>
      <c r="P293" s="14" t="str">
        <f aca="false">IF(OR(B293="",C293=""),"",ROUND(MOD(C293-B293,1)*1440,0))</f>
        <v/>
      </c>
      <c r="Q293" s="14" t="str">
        <f aca="false">IF(A293="","",COUNTIF($A$7:A293,A293))</f>
        <v/>
      </c>
      <c r="R293" s="15" t="str">
        <f aca="false">IF(OR(G293="",H293="",J293=""),"",ABS(G293-H293)*J293*IF(K293="",1,K293))</f>
        <v/>
      </c>
      <c r="S293" s="15" t="str">
        <f aca="false">IF(OR(G293="",I293="",J293=""),"",(I293-G293)*J293*IF(K293="",1,K293)*IF(E293="Short",-1,1)-N(L293))</f>
        <v/>
      </c>
      <c r="T293" s="16" t="str">
        <f aca="false">IF(OR(S293="",N(R293)=0),"",S293/R293)</f>
        <v/>
      </c>
      <c r="U293" s="15" t="str">
        <f aca="false">IF(S293="","",SUMIFS($S$7:S293,$A$7:A293,A293))</f>
        <v/>
      </c>
      <c r="V293" s="14" t="str">
        <f aca="false">IF(S293="","",IF(AND($C$4&gt;0,U293-S293&lt;=-$C$4),"After loss limit",IF(AND($C$4&gt;0,U293&lt;=-$C$4),"Hit loss limit",IF(AND($C$5&gt;0,Q293&gt;$C$5),"Over trade cap","OK"))))</f>
        <v/>
      </c>
    </row>
    <row r="294" customFormat="false" ht="15" hidden="false" customHeight="false" outlineLevel="0" collapsed="false">
      <c r="A294" s="9"/>
      <c r="B294" s="10"/>
      <c r="C294" s="10"/>
      <c r="D294" s="11"/>
      <c r="E294" s="11"/>
      <c r="F294" s="11"/>
      <c r="G294" s="12"/>
      <c r="H294" s="12"/>
      <c r="I294" s="12"/>
      <c r="J294" s="11"/>
      <c r="K294" s="11"/>
      <c r="L294" s="13"/>
      <c r="M294" s="11"/>
      <c r="N294" s="11"/>
      <c r="O294" s="14" t="str">
        <f aca="false">IF(OR(A294="",B294=""),"",LOOKUP(MOD(B294,1),Lists!$A$5:$A$9,Lists!$B$5:$B$9))</f>
        <v/>
      </c>
      <c r="P294" s="14" t="str">
        <f aca="false">IF(OR(B294="",C294=""),"",ROUND(MOD(C294-B294,1)*1440,0))</f>
        <v/>
      </c>
      <c r="Q294" s="14" t="str">
        <f aca="false">IF(A294="","",COUNTIF($A$7:A294,A294))</f>
        <v/>
      </c>
      <c r="R294" s="15" t="str">
        <f aca="false">IF(OR(G294="",H294="",J294=""),"",ABS(G294-H294)*J294*IF(K294="",1,K294))</f>
        <v/>
      </c>
      <c r="S294" s="15" t="str">
        <f aca="false">IF(OR(G294="",I294="",J294=""),"",(I294-G294)*J294*IF(K294="",1,K294)*IF(E294="Short",-1,1)-N(L294))</f>
        <v/>
      </c>
      <c r="T294" s="16" t="str">
        <f aca="false">IF(OR(S294="",N(R294)=0),"",S294/R294)</f>
        <v/>
      </c>
      <c r="U294" s="15" t="str">
        <f aca="false">IF(S294="","",SUMIFS($S$7:S294,$A$7:A294,A294))</f>
        <v/>
      </c>
      <c r="V294" s="14" t="str">
        <f aca="false">IF(S294="","",IF(AND($C$4&gt;0,U294-S294&lt;=-$C$4),"After loss limit",IF(AND($C$4&gt;0,U294&lt;=-$C$4),"Hit loss limit",IF(AND($C$5&gt;0,Q294&gt;$C$5),"Over trade cap","OK"))))</f>
        <v/>
      </c>
    </row>
    <row r="295" customFormat="false" ht="15" hidden="false" customHeight="false" outlineLevel="0" collapsed="false">
      <c r="A295" s="9"/>
      <c r="B295" s="10"/>
      <c r="C295" s="10"/>
      <c r="D295" s="11"/>
      <c r="E295" s="11"/>
      <c r="F295" s="11"/>
      <c r="G295" s="12"/>
      <c r="H295" s="12"/>
      <c r="I295" s="12"/>
      <c r="J295" s="11"/>
      <c r="K295" s="11"/>
      <c r="L295" s="13"/>
      <c r="M295" s="11"/>
      <c r="N295" s="11"/>
      <c r="O295" s="14" t="str">
        <f aca="false">IF(OR(A295="",B295=""),"",LOOKUP(MOD(B295,1),Lists!$A$5:$A$9,Lists!$B$5:$B$9))</f>
        <v/>
      </c>
      <c r="P295" s="14" t="str">
        <f aca="false">IF(OR(B295="",C295=""),"",ROUND(MOD(C295-B295,1)*1440,0))</f>
        <v/>
      </c>
      <c r="Q295" s="14" t="str">
        <f aca="false">IF(A295="","",COUNTIF($A$7:A295,A295))</f>
        <v/>
      </c>
      <c r="R295" s="15" t="str">
        <f aca="false">IF(OR(G295="",H295="",J295=""),"",ABS(G295-H295)*J295*IF(K295="",1,K295))</f>
        <v/>
      </c>
      <c r="S295" s="15" t="str">
        <f aca="false">IF(OR(G295="",I295="",J295=""),"",(I295-G295)*J295*IF(K295="",1,K295)*IF(E295="Short",-1,1)-N(L295))</f>
        <v/>
      </c>
      <c r="T295" s="16" t="str">
        <f aca="false">IF(OR(S295="",N(R295)=0),"",S295/R295)</f>
        <v/>
      </c>
      <c r="U295" s="15" t="str">
        <f aca="false">IF(S295="","",SUMIFS($S$7:S295,$A$7:A295,A295))</f>
        <v/>
      </c>
      <c r="V295" s="14" t="str">
        <f aca="false">IF(S295="","",IF(AND($C$4&gt;0,U295-S295&lt;=-$C$4),"After loss limit",IF(AND($C$4&gt;0,U295&lt;=-$C$4),"Hit loss limit",IF(AND($C$5&gt;0,Q295&gt;$C$5),"Over trade cap","OK"))))</f>
        <v/>
      </c>
    </row>
    <row r="296" customFormat="false" ht="15" hidden="false" customHeight="false" outlineLevel="0" collapsed="false">
      <c r="A296" s="9"/>
      <c r="B296" s="10"/>
      <c r="C296" s="10"/>
      <c r="D296" s="11"/>
      <c r="E296" s="11"/>
      <c r="F296" s="11"/>
      <c r="G296" s="12"/>
      <c r="H296" s="12"/>
      <c r="I296" s="12"/>
      <c r="J296" s="11"/>
      <c r="K296" s="11"/>
      <c r="L296" s="13"/>
      <c r="M296" s="11"/>
      <c r="N296" s="11"/>
      <c r="O296" s="14" t="str">
        <f aca="false">IF(OR(A296="",B296=""),"",LOOKUP(MOD(B296,1),Lists!$A$5:$A$9,Lists!$B$5:$B$9))</f>
        <v/>
      </c>
      <c r="P296" s="14" t="str">
        <f aca="false">IF(OR(B296="",C296=""),"",ROUND(MOD(C296-B296,1)*1440,0))</f>
        <v/>
      </c>
      <c r="Q296" s="14" t="str">
        <f aca="false">IF(A296="","",COUNTIF($A$7:A296,A296))</f>
        <v/>
      </c>
      <c r="R296" s="15" t="str">
        <f aca="false">IF(OR(G296="",H296="",J296=""),"",ABS(G296-H296)*J296*IF(K296="",1,K296))</f>
        <v/>
      </c>
      <c r="S296" s="15" t="str">
        <f aca="false">IF(OR(G296="",I296="",J296=""),"",(I296-G296)*J296*IF(K296="",1,K296)*IF(E296="Short",-1,1)-N(L296))</f>
        <v/>
      </c>
      <c r="T296" s="16" t="str">
        <f aca="false">IF(OR(S296="",N(R296)=0),"",S296/R296)</f>
        <v/>
      </c>
      <c r="U296" s="15" t="str">
        <f aca="false">IF(S296="","",SUMIFS($S$7:S296,$A$7:A296,A296))</f>
        <v/>
      </c>
      <c r="V296" s="14" t="str">
        <f aca="false">IF(S296="","",IF(AND($C$4&gt;0,U296-S296&lt;=-$C$4),"After loss limit",IF(AND($C$4&gt;0,U296&lt;=-$C$4),"Hit loss limit",IF(AND($C$5&gt;0,Q296&gt;$C$5),"Over trade cap","OK"))))</f>
        <v/>
      </c>
    </row>
    <row r="297" customFormat="false" ht="15" hidden="false" customHeight="false" outlineLevel="0" collapsed="false">
      <c r="A297" s="9"/>
      <c r="B297" s="10"/>
      <c r="C297" s="10"/>
      <c r="D297" s="11"/>
      <c r="E297" s="11"/>
      <c r="F297" s="11"/>
      <c r="G297" s="12"/>
      <c r="H297" s="12"/>
      <c r="I297" s="12"/>
      <c r="J297" s="11"/>
      <c r="K297" s="11"/>
      <c r="L297" s="13"/>
      <c r="M297" s="11"/>
      <c r="N297" s="11"/>
      <c r="O297" s="14" t="str">
        <f aca="false">IF(OR(A297="",B297=""),"",LOOKUP(MOD(B297,1),Lists!$A$5:$A$9,Lists!$B$5:$B$9))</f>
        <v/>
      </c>
      <c r="P297" s="14" t="str">
        <f aca="false">IF(OR(B297="",C297=""),"",ROUND(MOD(C297-B297,1)*1440,0))</f>
        <v/>
      </c>
      <c r="Q297" s="14" t="str">
        <f aca="false">IF(A297="","",COUNTIF($A$7:A297,A297))</f>
        <v/>
      </c>
      <c r="R297" s="15" t="str">
        <f aca="false">IF(OR(G297="",H297="",J297=""),"",ABS(G297-H297)*J297*IF(K297="",1,K297))</f>
        <v/>
      </c>
      <c r="S297" s="15" t="str">
        <f aca="false">IF(OR(G297="",I297="",J297=""),"",(I297-G297)*J297*IF(K297="",1,K297)*IF(E297="Short",-1,1)-N(L297))</f>
        <v/>
      </c>
      <c r="T297" s="16" t="str">
        <f aca="false">IF(OR(S297="",N(R297)=0),"",S297/R297)</f>
        <v/>
      </c>
      <c r="U297" s="15" t="str">
        <f aca="false">IF(S297="","",SUMIFS($S$7:S297,$A$7:A297,A297))</f>
        <v/>
      </c>
      <c r="V297" s="14" t="str">
        <f aca="false">IF(S297="","",IF(AND($C$4&gt;0,U297-S297&lt;=-$C$4),"After loss limit",IF(AND($C$4&gt;0,U297&lt;=-$C$4),"Hit loss limit",IF(AND($C$5&gt;0,Q297&gt;$C$5),"Over trade cap","OK"))))</f>
        <v/>
      </c>
    </row>
    <row r="298" customFormat="false" ht="15" hidden="false" customHeight="false" outlineLevel="0" collapsed="false">
      <c r="A298" s="9"/>
      <c r="B298" s="10"/>
      <c r="C298" s="10"/>
      <c r="D298" s="11"/>
      <c r="E298" s="11"/>
      <c r="F298" s="11"/>
      <c r="G298" s="12"/>
      <c r="H298" s="12"/>
      <c r="I298" s="12"/>
      <c r="J298" s="11"/>
      <c r="K298" s="11"/>
      <c r="L298" s="13"/>
      <c r="M298" s="11"/>
      <c r="N298" s="11"/>
      <c r="O298" s="14" t="str">
        <f aca="false">IF(OR(A298="",B298=""),"",LOOKUP(MOD(B298,1),Lists!$A$5:$A$9,Lists!$B$5:$B$9))</f>
        <v/>
      </c>
      <c r="P298" s="14" t="str">
        <f aca="false">IF(OR(B298="",C298=""),"",ROUND(MOD(C298-B298,1)*1440,0))</f>
        <v/>
      </c>
      <c r="Q298" s="14" t="str">
        <f aca="false">IF(A298="","",COUNTIF($A$7:A298,A298))</f>
        <v/>
      </c>
      <c r="R298" s="15" t="str">
        <f aca="false">IF(OR(G298="",H298="",J298=""),"",ABS(G298-H298)*J298*IF(K298="",1,K298))</f>
        <v/>
      </c>
      <c r="S298" s="15" t="str">
        <f aca="false">IF(OR(G298="",I298="",J298=""),"",(I298-G298)*J298*IF(K298="",1,K298)*IF(E298="Short",-1,1)-N(L298))</f>
        <v/>
      </c>
      <c r="T298" s="16" t="str">
        <f aca="false">IF(OR(S298="",N(R298)=0),"",S298/R298)</f>
        <v/>
      </c>
      <c r="U298" s="15" t="str">
        <f aca="false">IF(S298="","",SUMIFS($S$7:S298,$A$7:A298,A298))</f>
        <v/>
      </c>
      <c r="V298" s="14" t="str">
        <f aca="false">IF(S298="","",IF(AND($C$4&gt;0,U298-S298&lt;=-$C$4),"After loss limit",IF(AND($C$4&gt;0,U298&lt;=-$C$4),"Hit loss limit",IF(AND($C$5&gt;0,Q298&gt;$C$5),"Over trade cap","OK"))))</f>
        <v/>
      </c>
    </row>
    <row r="299" customFormat="false" ht="15" hidden="false" customHeight="false" outlineLevel="0" collapsed="false">
      <c r="A299" s="9"/>
      <c r="B299" s="10"/>
      <c r="C299" s="10"/>
      <c r="D299" s="11"/>
      <c r="E299" s="11"/>
      <c r="F299" s="11"/>
      <c r="G299" s="12"/>
      <c r="H299" s="12"/>
      <c r="I299" s="12"/>
      <c r="J299" s="11"/>
      <c r="K299" s="11"/>
      <c r="L299" s="13"/>
      <c r="M299" s="11"/>
      <c r="N299" s="11"/>
      <c r="O299" s="14" t="str">
        <f aca="false">IF(OR(A299="",B299=""),"",LOOKUP(MOD(B299,1),Lists!$A$5:$A$9,Lists!$B$5:$B$9))</f>
        <v/>
      </c>
      <c r="P299" s="14" t="str">
        <f aca="false">IF(OR(B299="",C299=""),"",ROUND(MOD(C299-B299,1)*1440,0))</f>
        <v/>
      </c>
      <c r="Q299" s="14" t="str">
        <f aca="false">IF(A299="","",COUNTIF($A$7:A299,A299))</f>
        <v/>
      </c>
      <c r="R299" s="15" t="str">
        <f aca="false">IF(OR(G299="",H299="",J299=""),"",ABS(G299-H299)*J299*IF(K299="",1,K299))</f>
        <v/>
      </c>
      <c r="S299" s="15" t="str">
        <f aca="false">IF(OR(G299="",I299="",J299=""),"",(I299-G299)*J299*IF(K299="",1,K299)*IF(E299="Short",-1,1)-N(L299))</f>
        <v/>
      </c>
      <c r="T299" s="16" t="str">
        <f aca="false">IF(OR(S299="",N(R299)=0),"",S299/R299)</f>
        <v/>
      </c>
      <c r="U299" s="15" t="str">
        <f aca="false">IF(S299="","",SUMIFS($S$7:S299,$A$7:A299,A299))</f>
        <v/>
      </c>
      <c r="V299" s="14" t="str">
        <f aca="false">IF(S299="","",IF(AND($C$4&gt;0,U299-S299&lt;=-$C$4),"After loss limit",IF(AND($C$4&gt;0,U299&lt;=-$C$4),"Hit loss limit",IF(AND($C$5&gt;0,Q299&gt;$C$5),"Over trade cap","OK"))))</f>
        <v/>
      </c>
    </row>
    <row r="300" customFormat="false" ht="15" hidden="false" customHeight="false" outlineLevel="0" collapsed="false">
      <c r="A300" s="9"/>
      <c r="B300" s="10"/>
      <c r="C300" s="10"/>
      <c r="D300" s="11"/>
      <c r="E300" s="11"/>
      <c r="F300" s="11"/>
      <c r="G300" s="12"/>
      <c r="H300" s="12"/>
      <c r="I300" s="12"/>
      <c r="J300" s="11"/>
      <c r="K300" s="11"/>
      <c r="L300" s="13"/>
      <c r="M300" s="11"/>
      <c r="N300" s="11"/>
      <c r="O300" s="14" t="str">
        <f aca="false">IF(OR(A300="",B300=""),"",LOOKUP(MOD(B300,1),Lists!$A$5:$A$9,Lists!$B$5:$B$9))</f>
        <v/>
      </c>
      <c r="P300" s="14" t="str">
        <f aca="false">IF(OR(B300="",C300=""),"",ROUND(MOD(C300-B300,1)*1440,0))</f>
        <v/>
      </c>
      <c r="Q300" s="14" t="str">
        <f aca="false">IF(A300="","",COUNTIF($A$7:A300,A300))</f>
        <v/>
      </c>
      <c r="R300" s="15" t="str">
        <f aca="false">IF(OR(G300="",H300="",J300=""),"",ABS(G300-H300)*J300*IF(K300="",1,K300))</f>
        <v/>
      </c>
      <c r="S300" s="15" t="str">
        <f aca="false">IF(OR(G300="",I300="",J300=""),"",(I300-G300)*J300*IF(K300="",1,K300)*IF(E300="Short",-1,1)-N(L300))</f>
        <v/>
      </c>
      <c r="T300" s="16" t="str">
        <f aca="false">IF(OR(S300="",N(R300)=0),"",S300/R300)</f>
        <v/>
      </c>
      <c r="U300" s="15" t="str">
        <f aca="false">IF(S300="","",SUMIFS($S$7:S300,$A$7:A300,A300))</f>
        <v/>
      </c>
      <c r="V300" s="14" t="str">
        <f aca="false">IF(S300="","",IF(AND($C$4&gt;0,U300-S300&lt;=-$C$4),"After loss limit",IF(AND($C$4&gt;0,U300&lt;=-$C$4),"Hit loss limit",IF(AND($C$5&gt;0,Q300&gt;$C$5),"Over trade cap","OK"))))</f>
        <v/>
      </c>
    </row>
    <row r="301" customFormat="false" ht="15" hidden="false" customHeight="false" outlineLevel="0" collapsed="false">
      <c r="A301" s="9"/>
      <c r="B301" s="10"/>
      <c r="C301" s="10"/>
      <c r="D301" s="11"/>
      <c r="E301" s="11"/>
      <c r="F301" s="11"/>
      <c r="G301" s="12"/>
      <c r="H301" s="12"/>
      <c r="I301" s="12"/>
      <c r="J301" s="11"/>
      <c r="K301" s="11"/>
      <c r="L301" s="13"/>
      <c r="M301" s="11"/>
      <c r="N301" s="11"/>
      <c r="O301" s="14" t="str">
        <f aca="false">IF(OR(A301="",B301=""),"",LOOKUP(MOD(B301,1),Lists!$A$5:$A$9,Lists!$B$5:$B$9))</f>
        <v/>
      </c>
      <c r="P301" s="14" t="str">
        <f aca="false">IF(OR(B301="",C301=""),"",ROUND(MOD(C301-B301,1)*1440,0))</f>
        <v/>
      </c>
      <c r="Q301" s="14" t="str">
        <f aca="false">IF(A301="","",COUNTIF($A$7:A301,A301))</f>
        <v/>
      </c>
      <c r="R301" s="15" t="str">
        <f aca="false">IF(OR(G301="",H301="",J301=""),"",ABS(G301-H301)*J301*IF(K301="",1,K301))</f>
        <v/>
      </c>
      <c r="S301" s="15" t="str">
        <f aca="false">IF(OR(G301="",I301="",J301=""),"",(I301-G301)*J301*IF(K301="",1,K301)*IF(E301="Short",-1,1)-N(L301))</f>
        <v/>
      </c>
      <c r="T301" s="16" t="str">
        <f aca="false">IF(OR(S301="",N(R301)=0),"",S301/R301)</f>
        <v/>
      </c>
      <c r="U301" s="15" t="str">
        <f aca="false">IF(S301="","",SUMIFS($S$7:S301,$A$7:A301,A301))</f>
        <v/>
      </c>
      <c r="V301" s="14" t="str">
        <f aca="false">IF(S301="","",IF(AND($C$4&gt;0,U301-S301&lt;=-$C$4),"After loss limit",IF(AND($C$4&gt;0,U301&lt;=-$C$4),"Hit loss limit",IF(AND($C$5&gt;0,Q301&gt;$C$5),"Over trade cap","OK"))))</f>
        <v/>
      </c>
    </row>
    <row r="302" customFormat="false" ht="15" hidden="false" customHeight="false" outlineLevel="0" collapsed="false">
      <c r="A302" s="9"/>
      <c r="B302" s="10"/>
      <c r="C302" s="10"/>
      <c r="D302" s="11"/>
      <c r="E302" s="11"/>
      <c r="F302" s="11"/>
      <c r="G302" s="12"/>
      <c r="H302" s="12"/>
      <c r="I302" s="12"/>
      <c r="J302" s="11"/>
      <c r="K302" s="11"/>
      <c r="L302" s="13"/>
      <c r="M302" s="11"/>
      <c r="N302" s="11"/>
      <c r="O302" s="14" t="str">
        <f aca="false">IF(OR(A302="",B302=""),"",LOOKUP(MOD(B302,1),Lists!$A$5:$A$9,Lists!$B$5:$B$9))</f>
        <v/>
      </c>
      <c r="P302" s="14" t="str">
        <f aca="false">IF(OR(B302="",C302=""),"",ROUND(MOD(C302-B302,1)*1440,0))</f>
        <v/>
      </c>
      <c r="Q302" s="14" t="str">
        <f aca="false">IF(A302="","",COUNTIF($A$7:A302,A302))</f>
        <v/>
      </c>
      <c r="R302" s="15" t="str">
        <f aca="false">IF(OR(G302="",H302="",J302=""),"",ABS(G302-H302)*J302*IF(K302="",1,K302))</f>
        <v/>
      </c>
      <c r="S302" s="15" t="str">
        <f aca="false">IF(OR(G302="",I302="",J302=""),"",(I302-G302)*J302*IF(K302="",1,K302)*IF(E302="Short",-1,1)-N(L302))</f>
        <v/>
      </c>
      <c r="T302" s="16" t="str">
        <f aca="false">IF(OR(S302="",N(R302)=0),"",S302/R302)</f>
        <v/>
      </c>
      <c r="U302" s="15" t="str">
        <f aca="false">IF(S302="","",SUMIFS($S$7:S302,$A$7:A302,A302))</f>
        <v/>
      </c>
      <c r="V302" s="14" t="str">
        <f aca="false">IF(S302="","",IF(AND($C$4&gt;0,U302-S302&lt;=-$C$4),"After loss limit",IF(AND($C$4&gt;0,U302&lt;=-$C$4),"Hit loss limit",IF(AND($C$5&gt;0,Q302&gt;$C$5),"Over trade cap","OK"))))</f>
        <v/>
      </c>
    </row>
    <row r="303" customFormat="false" ht="15" hidden="false" customHeight="false" outlineLevel="0" collapsed="false">
      <c r="A303" s="9"/>
      <c r="B303" s="10"/>
      <c r="C303" s="10"/>
      <c r="D303" s="11"/>
      <c r="E303" s="11"/>
      <c r="F303" s="11"/>
      <c r="G303" s="12"/>
      <c r="H303" s="12"/>
      <c r="I303" s="12"/>
      <c r="J303" s="11"/>
      <c r="K303" s="11"/>
      <c r="L303" s="13"/>
      <c r="M303" s="11"/>
      <c r="N303" s="11"/>
      <c r="O303" s="14" t="str">
        <f aca="false">IF(OR(A303="",B303=""),"",LOOKUP(MOD(B303,1),Lists!$A$5:$A$9,Lists!$B$5:$B$9))</f>
        <v/>
      </c>
      <c r="P303" s="14" t="str">
        <f aca="false">IF(OR(B303="",C303=""),"",ROUND(MOD(C303-B303,1)*1440,0))</f>
        <v/>
      </c>
      <c r="Q303" s="14" t="str">
        <f aca="false">IF(A303="","",COUNTIF($A$7:A303,A303))</f>
        <v/>
      </c>
      <c r="R303" s="15" t="str">
        <f aca="false">IF(OR(G303="",H303="",J303=""),"",ABS(G303-H303)*J303*IF(K303="",1,K303))</f>
        <v/>
      </c>
      <c r="S303" s="15" t="str">
        <f aca="false">IF(OR(G303="",I303="",J303=""),"",(I303-G303)*J303*IF(K303="",1,K303)*IF(E303="Short",-1,1)-N(L303))</f>
        <v/>
      </c>
      <c r="T303" s="16" t="str">
        <f aca="false">IF(OR(S303="",N(R303)=0),"",S303/R303)</f>
        <v/>
      </c>
      <c r="U303" s="15" t="str">
        <f aca="false">IF(S303="","",SUMIFS($S$7:S303,$A$7:A303,A303))</f>
        <v/>
      </c>
      <c r="V303" s="14" t="str">
        <f aca="false">IF(S303="","",IF(AND($C$4&gt;0,U303-S303&lt;=-$C$4),"After loss limit",IF(AND($C$4&gt;0,U303&lt;=-$C$4),"Hit loss limit",IF(AND($C$5&gt;0,Q303&gt;$C$5),"Over trade cap","OK"))))</f>
        <v/>
      </c>
    </row>
    <row r="304" customFormat="false" ht="15" hidden="false" customHeight="false" outlineLevel="0" collapsed="false">
      <c r="A304" s="9"/>
      <c r="B304" s="10"/>
      <c r="C304" s="10"/>
      <c r="D304" s="11"/>
      <c r="E304" s="11"/>
      <c r="F304" s="11"/>
      <c r="G304" s="12"/>
      <c r="H304" s="12"/>
      <c r="I304" s="12"/>
      <c r="J304" s="11"/>
      <c r="K304" s="11"/>
      <c r="L304" s="13"/>
      <c r="M304" s="11"/>
      <c r="N304" s="11"/>
      <c r="O304" s="14" t="str">
        <f aca="false">IF(OR(A304="",B304=""),"",LOOKUP(MOD(B304,1),Lists!$A$5:$A$9,Lists!$B$5:$B$9))</f>
        <v/>
      </c>
      <c r="P304" s="14" t="str">
        <f aca="false">IF(OR(B304="",C304=""),"",ROUND(MOD(C304-B304,1)*1440,0))</f>
        <v/>
      </c>
      <c r="Q304" s="14" t="str">
        <f aca="false">IF(A304="","",COUNTIF($A$7:A304,A304))</f>
        <v/>
      </c>
      <c r="R304" s="15" t="str">
        <f aca="false">IF(OR(G304="",H304="",J304=""),"",ABS(G304-H304)*J304*IF(K304="",1,K304))</f>
        <v/>
      </c>
      <c r="S304" s="15" t="str">
        <f aca="false">IF(OR(G304="",I304="",J304=""),"",(I304-G304)*J304*IF(K304="",1,K304)*IF(E304="Short",-1,1)-N(L304))</f>
        <v/>
      </c>
      <c r="T304" s="16" t="str">
        <f aca="false">IF(OR(S304="",N(R304)=0),"",S304/R304)</f>
        <v/>
      </c>
      <c r="U304" s="15" t="str">
        <f aca="false">IF(S304="","",SUMIFS($S$7:S304,$A$7:A304,A304))</f>
        <v/>
      </c>
      <c r="V304" s="14" t="str">
        <f aca="false">IF(S304="","",IF(AND($C$4&gt;0,U304-S304&lt;=-$C$4),"After loss limit",IF(AND($C$4&gt;0,U304&lt;=-$C$4),"Hit loss limit",IF(AND($C$5&gt;0,Q304&gt;$C$5),"Over trade cap","OK"))))</f>
        <v/>
      </c>
    </row>
    <row r="305" customFormat="false" ht="15" hidden="false" customHeight="false" outlineLevel="0" collapsed="false">
      <c r="A305" s="9"/>
      <c r="B305" s="10"/>
      <c r="C305" s="10"/>
      <c r="D305" s="11"/>
      <c r="E305" s="11"/>
      <c r="F305" s="11"/>
      <c r="G305" s="12"/>
      <c r="H305" s="12"/>
      <c r="I305" s="12"/>
      <c r="J305" s="11"/>
      <c r="K305" s="11"/>
      <c r="L305" s="13"/>
      <c r="M305" s="11"/>
      <c r="N305" s="11"/>
      <c r="O305" s="14" t="str">
        <f aca="false">IF(OR(A305="",B305=""),"",LOOKUP(MOD(B305,1),Lists!$A$5:$A$9,Lists!$B$5:$B$9))</f>
        <v/>
      </c>
      <c r="P305" s="14" t="str">
        <f aca="false">IF(OR(B305="",C305=""),"",ROUND(MOD(C305-B305,1)*1440,0))</f>
        <v/>
      </c>
      <c r="Q305" s="14" t="str">
        <f aca="false">IF(A305="","",COUNTIF($A$7:A305,A305))</f>
        <v/>
      </c>
      <c r="R305" s="15" t="str">
        <f aca="false">IF(OR(G305="",H305="",J305=""),"",ABS(G305-H305)*J305*IF(K305="",1,K305))</f>
        <v/>
      </c>
      <c r="S305" s="15" t="str">
        <f aca="false">IF(OR(G305="",I305="",J305=""),"",(I305-G305)*J305*IF(K305="",1,K305)*IF(E305="Short",-1,1)-N(L305))</f>
        <v/>
      </c>
      <c r="T305" s="16" t="str">
        <f aca="false">IF(OR(S305="",N(R305)=0),"",S305/R305)</f>
        <v/>
      </c>
      <c r="U305" s="15" t="str">
        <f aca="false">IF(S305="","",SUMIFS($S$7:S305,$A$7:A305,A305))</f>
        <v/>
      </c>
      <c r="V305" s="14" t="str">
        <f aca="false">IF(S305="","",IF(AND($C$4&gt;0,U305-S305&lt;=-$C$4),"After loss limit",IF(AND($C$4&gt;0,U305&lt;=-$C$4),"Hit loss limit",IF(AND($C$5&gt;0,Q305&gt;$C$5),"Over trade cap","OK"))))</f>
        <v/>
      </c>
    </row>
    <row r="306" customFormat="false" ht="15" hidden="false" customHeight="false" outlineLevel="0" collapsed="false">
      <c r="A306" s="9"/>
      <c r="B306" s="10"/>
      <c r="C306" s="10"/>
      <c r="D306" s="11"/>
      <c r="E306" s="11"/>
      <c r="F306" s="11"/>
      <c r="G306" s="12"/>
      <c r="H306" s="12"/>
      <c r="I306" s="12"/>
      <c r="J306" s="11"/>
      <c r="K306" s="11"/>
      <c r="L306" s="13"/>
      <c r="M306" s="11"/>
      <c r="N306" s="11"/>
      <c r="O306" s="14" t="str">
        <f aca="false">IF(OR(A306="",B306=""),"",LOOKUP(MOD(B306,1),Lists!$A$5:$A$9,Lists!$B$5:$B$9))</f>
        <v/>
      </c>
      <c r="P306" s="14" t="str">
        <f aca="false">IF(OR(B306="",C306=""),"",ROUND(MOD(C306-B306,1)*1440,0))</f>
        <v/>
      </c>
      <c r="Q306" s="14" t="str">
        <f aca="false">IF(A306="","",COUNTIF($A$7:A306,A306))</f>
        <v/>
      </c>
      <c r="R306" s="15" t="str">
        <f aca="false">IF(OR(G306="",H306="",J306=""),"",ABS(G306-H306)*J306*IF(K306="",1,K306))</f>
        <v/>
      </c>
      <c r="S306" s="15" t="str">
        <f aca="false">IF(OR(G306="",I306="",J306=""),"",(I306-G306)*J306*IF(K306="",1,K306)*IF(E306="Short",-1,1)-N(L306))</f>
        <v/>
      </c>
      <c r="T306" s="16" t="str">
        <f aca="false">IF(OR(S306="",N(R306)=0),"",S306/R306)</f>
        <v/>
      </c>
      <c r="U306" s="15" t="str">
        <f aca="false">IF(S306="","",SUMIFS($S$7:S306,$A$7:A306,A306))</f>
        <v/>
      </c>
      <c r="V306" s="14" t="str">
        <f aca="false">IF(S306="","",IF(AND($C$4&gt;0,U306-S306&lt;=-$C$4),"After loss limit",IF(AND($C$4&gt;0,U306&lt;=-$C$4),"Hit loss limit",IF(AND($C$5&gt;0,Q306&gt;$C$5),"Over trade cap","OK"))))</f>
        <v/>
      </c>
    </row>
    <row r="307" customFormat="false" ht="15" hidden="false" customHeight="false" outlineLevel="0" collapsed="false">
      <c r="A307" s="9"/>
      <c r="B307" s="10"/>
      <c r="C307" s="10"/>
      <c r="D307" s="11"/>
      <c r="E307" s="11"/>
      <c r="F307" s="11"/>
      <c r="G307" s="12"/>
      <c r="H307" s="12"/>
      <c r="I307" s="12"/>
      <c r="J307" s="11"/>
      <c r="K307" s="11"/>
      <c r="L307" s="13"/>
      <c r="M307" s="11"/>
      <c r="N307" s="11"/>
      <c r="O307" s="14" t="str">
        <f aca="false">IF(OR(A307="",B307=""),"",LOOKUP(MOD(B307,1),Lists!$A$5:$A$9,Lists!$B$5:$B$9))</f>
        <v/>
      </c>
      <c r="P307" s="14" t="str">
        <f aca="false">IF(OR(B307="",C307=""),"",ROUND(MOD(C307-B307,1)*1440,0))</f>
        <v/>
      </c>
      <c r="Q307" s="14" t="str">
        <f aca="false">IF(A307="","",COUNTIF($A$7:A307,A307))</f>
        <v/>
      </c>
      <c r="R307" s="15" t="str">
        <f aca="false">IF(OR(G307="",H307="",J307=""),"",ABS(G307-H307)*J307*IF(K307="",1,K307))</f>
        <v/>
      </c>
      <c r="S307" s="15" t="str">
        <f aca="false">IF(OR(G307="",I307="",J307=""),"",(I307-G307)*J307*IF(K307="",1,K307)*IF(E307="Short",-1,1)-N(L307))</f>
        <v/>
      </c>
      <c r="T307" s="16" t="str">
        <f aca="false">IF(OR(S307="",N(R307)=0),"",S307/R307)</f>
        <v/>
      </c>
      <c r="U307" s="15" t="str">
        <f aca="false">IF(S307="","",SUMIFS($S$7:S307,$A$7:A307,A307))</f>
        <v/>
      </c>
      <c r="V307" s="14" t="str">
        <f aca="false">IF(S307="","",IF(AND($C$4&gt;0,U307-S307&lt;=-$C$4),"After loss limit",IF(AND($C$4&gt;0,U307&lt;=-$C$4),"Hit loss limit",IF(AND($C$5&gt;0,Q307&gt;$C$5),"Over trade cap","OK"))))</f>
        <v/>
      </c>
    </row>
    <row r="308" customFormat="false" ht="15" hidden="false" customHeight="false" outlineLevel="0" collapsed="false">
      <c r="A308" s="9"/>
      <c r="B308" s="10"/>
      <c r="C308" s="10"/>
      <c r="D308" s="11"/>
      <c r="E308" s="11"/>
      <c r="F308" s="11"/>
      <c r="G308" s="12"/>
      <c r="H308" s="12"/>
      <c r="I308" s="12"/>
      <c r="J308" s="11"/>
      <c r="K308" s="11"/>
      <c r="L308" s="13"/>
      <c r="M308" s="11"/>
      <c r="N308" s="11"/>
      <c r="O308" s="14" t="str">
        <f aca="false">IF(OR(A308="",B308=""),"",LOOKUP(MOD(B308,1),Lists!$A$5:$A$9,Lists!$B$5:$B$9))</f>
        <v/>
      </c>
      <c r="P308" s="14" t="str">
        <f aca="false">IF(OR(B308="",C308=""),"",ROUND(MOD(C308-B308,1)*1440,0))</f>
        <v/>
      </c>
      <c r="Q308" s="14" t="str">
        <f aca="false">IF(A308="","",COUNTIF($A$7:A308,A308))</f>
        <v/>
      </c>
      <c r="R308" s="15" t="str">
        <f aca="false">IF(OR(G308="",H308="",J308=""),"",ABS(G308-H308)*J308*IF(K308="",1,K308))</f>
        <v/>
      </c>
      <c r="S308" s="15" t="str">
        <f aca="false">IF(OR(G308="",I308="",J308=""),"",(I308-G308)*J308*IF(K308="",1,K308)*IF(E308="Short",-1,1)-N(L308))</f>
        <v/>
      </c>
      <c r="T308" s="16" t="str">
        <f aca="false">IF(OR(S308="",N(R308)=0),"",S308/R308)</f>
        <v/>
      </c>
      <c r="U308" s="15" t="str">
        <f aca="false">IF(S308="","",SUMIFS($S$7:S308,$A$7:A308,A308))</f>
        <v/>
      </c>
      <c r="V308" s="14" t="str">
        <f aca="false">IF(S308="","",IF(AND($C$4&gt;0,U308-S308&lt;=-$C$4),"After loss limit",IF(AND($C$4&gt;0,U308&lt;=-$C$4),"Hit loss limit",IF(AND($C$5&gt;0,Q308&gt;$C$5),"Over trade cap","OK"))))</f>
        <v/>
      </c>
    </row>
    <row r="309" customFormat="false" ht="15" hidden="false" customHeight="false" outlineLevel="0" collapsed="false">
      <c r="A309" s="9"/>
      <c r="B309" s="10"/>
      <c r="C309" s="10"/>
      <c r="D309" s="11"/>
      <c r="E309" s="11"/>
      <c r="F309" s="11"/>
      <c r="G309" s="12"/>
      <c r="H309" s="12"/>
      <c r="I309" s="12"/>
      <c r="J309" s="11"/>
      <c r="K309" s="11"/>
      <c r="L309" s="13"/>
      <c r="M309" s="11"/>
      <c r="N309" s="11"/>
      <c r="O309" s="14" t="str">
        <f aca="false">IF(OR(A309="",B309=""),"",LOOKUP(MOD(B309,1),Lists!$A$5:$A$9,Lists!$B$5:$B$9))</f>
        <v/>
      </c>
      <c r="P309" s="14" t="str">
        <f aca="false">IF(OR(B309="",C309=""),"",ROUND(MOD(C309-B309,1)*1440,0))</f>
        <v/>
      </c>
      <c r="Q309" s="14" t="str">
        <f aca="false">IF(A309="","",COUNTIF($A$7:A309,A309))</f>
        <v/>
      </c>
      <c r="R309" s="15" t="str">
        <f aca="false">IF(OR(G309="",H309="",J309=""),"",ABS(G309-H309)*J309*IF(K309="",1,K309))</f>
        <v/>
      </c>
      <c r="S309" s="15" t="str">
        <f aca="false">IF(OR(G309="",I309="",J309=""),"",(I309-G309)*J309*IF(K309="",1,K309)*IF(E309="Short",-1,1)-N(L309))</f>
        <v/>
      </c>
      <c r="T309" s="16" t="str">
        <f aca="false">IF(OR(S309="",N(R309)=0),"",S309/R309)</f>
        <v/>
      </c>
      <c r="U309" s="15" t="str">
        <f aca="false">IF(S309="","",SUMIFS($S$7:S309,$A$7:A309,A309))</f>
        <v/>
      </c>
      <c r="V309" s="14" t="str">
        <f aca="false">IF(S309="","",IF(AND($C$4&gt;0,U309-S309&lt;=-$C$4),"After loss limit",IF(AND($C$4&gt;0,U309&lt;=-$C$4),"Hit loss limit",IF(AND($C$5&gt;0,Q309&gt;$C$5),"Over trade cap","OK"))))</f>
        <v/>
      </c>
    </row>
    <row r="310" customFormat="false" ht="15" hidden="false" customHeight="false" outlineLevel="0" collapsed="false">
      <c r="A310" s="9"/>
      <c r="B310" s="10"/>
      <c r="C310" s="10"/>
      <c r="D310" s="11"/>
      <c r="E310" s="11"/>
      <c r="F310" s="11"/>
      <c r="G310" s="12"/>
      <c r="H310" s="12"/>
      <c r="I310" s="12"/>
      <c r="J310" s="11"/>
      <c r="K310" s="11"/>
      <c r="L310" s="13"/>
      <c r="M310" s="11"/>
      <c r="N310" s="11"/>
      <c r="O310" s="14" t="str">
        <f aca="false">IF(OR(A310="",B310=""),"",LOOKUP(MOD(B310,1),Lists!$A$5:$A$9,Lists!$B$5:$B$9))</f>
        <v/>
      </c>
      <c r="P310" s="14" t="str">
        <f aca="false">IF(OR(B310="",C310=""),"",ROUND(MOD(C310-B310,1)*1440,0))</f>
        <v/>
      </c>
      <c r="Q310" s="14" t="str">
        <f aca="false">IF(A310="","",COUNTIF($A$7:A310,A310))</f>
        <v/>
      </c>
      <c r="R310" s="15" t="str">
        <f aca="false">IF(OR(G310="",H310="",J310=""),"",ABS(G310-H310)*J310*IF(K310="",1,K310))</f>
        <v/>
      </c>
      <c r="S310" s="15" t="str">
        <f aca="false">IF(OR(G310="",I310="",J310=""),"",(I310-G310)*J310*IF(K310="",1,K310)*IF(E310="Short",-1,1)-N(L310))</f>
        <v/>
      </c>
      <c r="T310" s="16" t="str">
        <f aca="false">IF(OR(S310="",N(R310)=0),"",S310/R310)</f>
        <v/>
      </c>
      <c r="U310" s="15" t="str">
        <f aca="false">IF(S310="","",SUMIFS($S$7:S310,$A$7:A310,A310))</f>
        <v/>
      </c>
      <c r="V310" s="14" t="str">
        <f aca="false">IF(S310="","",IF(AND($C$4&gt;0,U310-S310&lt;=-$C$4),"After loss limit",IF(AND($C$4&gt;0,U310&lt;=-$C$4),"Hit loss limit",IF(AND($C$5&gt;0,Q310&gt;$C$5),"Over trade cap","OK"))))</f>
        <v/>
      </c>
    </row>
    <row r="311" customFormat="false" ht="15" hidden="false" customHeight="false" outlineLevel="0" collapsed="false">
      <c r="A311" s="9"/>
      <c r="B311" s="10"/>
      <c r="C311" s="10"/>
      <c r="D311" s="11"/>
      <c r="E311" s="11"/>
      <c r="F311" s="11"/>
      <c r="G311" s="12"/>
      <c r="H311" s="12"/>
      <c r="I311" s="12"/>
      <c r="J311" s="11"/>
      <c r="K311" s="11"/>
      <c r="L311" s="13"/>
      <c r="M311" s="11"/>
      <c r="N311" s="11"/>
      <c r="O311" s="14" t="str">
        <f aca="false">IF(OR(A311="",B311=""),"",LOOKUP(MOD(B311,1),Lists!$A$5:$A$9,Lists!$B$5:$B$9))</f>
        <v/>
      </c>
      <c r="P311" s="14" t="str">
        <f aca="false">IF(OR(B311="",C311=""),"",ROUND(MOD(C311-B311,1)*1440,0))</f>
        <v/>
      </c>
      <c r="Q311" s="14" t="str">
        <f aca="false">IF(A311="","",COUNTIF($A$7:A311,A311))</f>
        <v/>
      </c>
      <c r="R311" s="15" t="str">
        <f aca="false">IF(OR(G311="",H311="",J311=""),"",ABS(G311-H311)*J311*IF(K311="",1,K311))</f>
        <v/>
      </c>
      <c r="S311" s="15" t="str">
        <f aca="false">IF(OR(G311="",I311="",J311=""),"",(I311-G311)*J311*IF(K311="",1,K311)*IF(E311="Short",-1,1)-N(L311))</f>
        <v/>
      </c>
      <c r="T311" s="16" t="str">
        <f aca="false">IF(OR(S311="",N(R311)=0),"",S311/R311)</f>
        <v/>
      </c>
      <c r="U311" s="15" t="str">
        <f aca="false">IF(S311="","",SUMIFS($S$7:S311,$A$7:A311,A311))</f>
        <v/>
      </c>
      <c r="V311" s="14" t="str">
        <f aca="false">IF(S311="","",IF(AND($C$4&gt;0,U311-S311&lt;=-$C$4),"After loss limit",IF(AND($C$4&gt;0,U311&lt;=-$C$4),"Hit loss limit",IF(AND($C$5&gt;0,Q311&gt;$C$5),"Over trade cap","OK"))))</f>
        <v/>
      </c>
    </row>
    <row r="312" customFormat="false" ht="15" hidden="false" customHeight="false" outlineLevel="0" collapsed="false">
      <c r="A312" s="9"/>
      <c r="B312" s="10"/>
      <c r="C312" s="10"/>
      <c r="D312" s="11"/>
      <c r="E312" s="11"/>
      <c r="F312" s="11"/>
      <c r="G312" s="12"/>
      <c r="H312" s="12"/>
      <c r="I312" s="12"/>
      <c r="J312" s="11"/>
      <c r="K312" s="11"/>
      <c r="L312" s="13"/>
      <c r="M312" s="11"/>
      <c r="N312" s="11"/>
      <c r="O312" s="14" t="str">
        <f aca="false">IF(OR(A312="",B312=""),"",LOOKUP(MOD(B312,1),Lists!$A$5:$A$9,Lists!$B$5:$B$9))</f>
        <v/>
      </c>
      <c r="P312" s="14" t="str">
        <f aca="false">IF(OR(B312="",C312=""),"",ROUND(MOD(C312-B312,1)*1440,0))</f>
        <v/>
      </c>
      <c r="Q312" s="14" t="str">
        <f aca="false">IF(A312="","",COUNTIF($A$7:A312,A312))</f>
        <v/>
      </c>
      <c r="R312" s="15" t="str">
        <f aca="false">IF(OR(G312="",H312="",J312=""),"",ABS(G312-H312)*J312*IF(K312="",1,K312))</f>
        <v/>
      </c>
      <c r="S312" s="15" t="str">
        <f aca="false">IF(OR(G312="",I312="",J312=""),"",(I312-G312)*J312*IF(K312="",1,K312)*IF(E312="Short",-1,1)-N(L312))</f>
        <v/>
      </c>
      <c r="T312" s="16" t="str">
        <f aca="false">IF(OR(S312="",N(R312)=0),"",S312/R312)</f>
        <v/>
      </c>
      <c r="U312" s="15" t="str">
        <f aca="false">IF(S312="","",SUMIFS($S$7:S312,$A$7:A312,A312))</f>
        <v/>
      </c>
      <c r="V312" s="14" t="str">
        <f aca="false">IF(S312="","",IF(AND($C$4&gt;0,U312-S312&lt;=-$C$4),"After loss limit",IF(AND($C$4&gt;0,U312&lt;=-$C$4),"Hit loss limit",IF(AND($C$5&gt;0,Q312&gt;$C$5),"Over trade cap","OK"))))</f>
        <v/>
      </c>
    </row>
    <row r="313" customFormat="false" ht="15" hidden="false" customHeight="false" outlineLevel="0" collapsed="false">
      <c r="A313" s="9"/>
      <c r="B313" s="10"/>
      <c r="C313" s="10"/>
      <c r="D313" s="11"/>
      <c r="E313" s="11"/>
      <c r="F313" s="11"/>
      <c r="G313" s="12"/>
      <c r="H313" s="12"/>
      <c r="I313" s="12"/>
      <c r="J313" s="11"/>
      <c r="K313" s="11"/>
      <c r="L313" s="13"/>
      <c r="M313" s="11"/>
      <c r="N313" s="11"/>
      <c r="O313" s="14" t="str">
        <f aca="false">IF(OR(A313="",B313=""),"",LOOKUP(MOD(B313,1),Lists!$A$5:$A$9,Lists!$B$5:$B$9))</f>
        <v/>
      </c>
      <c r="P313" s="14" t="str">
        <f aca="false">IF(OR(B313="",C313=""),"",ROUND(MOD(C313-B313,1)*1440,0))</f>
        <v/>
      </c>
      <c r="Q313" s="14" t="str">
        <f aca="false">IF(A313="","",COUNTIF($A$7:A313,A313))</f>
        <v/>
      </c>
      <c r="R313" s="15" t="str">
        <f aca="false">IF(OR(G313="",H313="",J313=""),"",ABS(G313-H313)*J313*IF(K313="",1,K313))</f>
        <v/>
      </c>
      <c r="S313" s="15" t="str">
        <f aca="false">IF(OR(G313="",I313="",J313=""),"",(I313-G313)*J313*IF(K313="",1,K313)*IF(E313="Short",-1,1)-N(L313))</f>
        <v/>
      </c>
      <c r="T313" s="16" t="str">
        <f aca="false">IF(OR(S313="",N(R313)=0),"",S313/R313)</f>
        <v/>
      </c>
      <c r="U313" s="15" t="str">
        <f aca="false">IF(S313="","",SUMIFS($S$7:S313,$A$7:A313,A313))</f>
        <v/>
      </c>
      <c r="V313" s="14" t="str">
        <f aca="false">IF(S313="","",IF(AND($C$4&gt;0,U313-S313&lt;=-$C$4),"After loss limit",IF(AND($C$4&gt;0,U313&lt;=-$C$4),"Hit loss limit",IF(AND($C$5&gt;0,Q313&gt;$C$5),"Over trade cap","OK"))))</f>
        <v/>
      </c>
    </row>
    <row r="314" customFormat="false" ht="15" hidden="false" customHeight="false" outlineLevel="0" collapsed="false">
      <c r="A314" s="9"/>
      <c r="B314" s="10"/>
      <c r="C314" s="10"/>
      <c r="D314" s="11"/>
      <c r="E314" s="11"/>
      <c r="F314" s="11"/>
      <c r="G314" s="12"/>
      <c r="H314" s="12"/>
      <c r="I314" s="12"/>
      <c r="J314" s="11"/>
      <c r="K314" s="11"/>
      <c r="L314" s="13"/>
      <c r="M314" s="11"/>
      <c r="N314" s="11"/>
      <c r="O314" s="14" t="str">
        <f aca="false">IF(OR(A314="",B314=""),"",LOOKUP(MOD(B314,1),Lists!$A$5:$A$9,Lists!$B$5:$B$9))</f>
        <v/>
      </c>
      <c r="P314" s="14" t="str">
        <f aca="false">IF(OR(B314="",C314=""),"",ROUND(MOD(C314-B314,1)*1440,0))</f>
        <v/>
      </c>
      <c r="Q314" s="14" t="str">
        <f aca="false">IF(A314="","",COUNTIF($A$7:A314,A314))</f>
        <v/>
      </c>
      <c r="R314" s="15" t="str">
        <f aca="false">IF(OR(G314="",H314="",J314=""),"",ABS(G314-H314)*J314*IF(K314="",1,K314))</f>
        <v/>
      </c>
      <c r="S314" s="15" t="str">
        <f aca="false">IF(OR(G314="",I314="",J314=""),"",(I314-G314)*J314*IF(K314="",1,K314)*IF(E314="Short",-1,1)-N(L314))</f>
        <v/>
      </c>
      <c r="T314" s="16" t="str">
        <f aca="false">IF(OR(S314="",N(R314)=0),"",S314/R314)</f>
        <v/>
      </c>
      <c r="U314" s="15" t="str">
        <f aca="false">IF(S314="","",SUMIFS($S$7:S314,$A$7:A314,A314))</f>
        <v/>
      </c>
      <c r="V314" s="14" t="str">
        <f aca="false">IF(S314="","",IF(AND($C$4&gt;0,U314-S314&lt;=-$C$4),"After loss limit",IF(AND($C$4&gt;0,U314&lt;=-$C$4),"Hit loss limit",IF(AND($C$5&gt;0,Q314&gt;$C$5),"Over trade cap","OK"))))</f>
        <v/>
      </c>
    </row>
    <row r="315" customFormat="false" ht="15" hidden="false" customHeight="false" outlineLevel="0" collapsed="false">
      <c r="A315" s="9"/>
      <c r="B315" s="10"/>
      <c r="C315" s="10"/>
      <c r="D315" s="11"/>
      <c r="E315" s="11"/>
      <c r="F315" s="11"/>
      <c r="G315" s="12"/>
      <c r="H315" s="12"/>
      <c r="I315" s="12"/>
      <c r="J315" s="11"/>
      <c r="K315" s="11"/>
      <c r="L315" s="13"/>
      <c r="M315" s="11"/>
      <c r="N315" s="11"/>
      <c r="O315" s="14" t="str">
        <f aca="false">IF(OR(A315="",B315=""),"",LOOKUP(MOD(B315,1),Lists!$A$5:$A$9,Lists!$B$5:$B$9))</f>
        <v/>
      </c>
      <c r="P315" s="14" t="str">
        <f aca="false">IF(OR(B315="",C315=""),"",ROUND(MOD(C315-B315,1)*1440,0))</f>
        <v/>
      </c>
      <c r="Q315" s="14" t="str">
        <f aca="false">IF(A315="","",COUNTIF($A$7:A315,A315))</f>
        <v/>
      </c>
      <c r="R315" s="15" t="str">
        <f aca="false">IF(OR(G315="",H315="",J315=""),"",ABS(G315-H315)*J315*IF(K315="",1,K315))</f>
        <v/>
      </c>
      <c r="S315" s="15" t="str">
        <f aca="false">IF(OR(G315="",I315="",J315=""),"",(I315-G315)*J315*IF(K315="",1,K315)*IF(E315="Short",-1,1)-N(L315))</f>
        <v/>
      </c>
      <c r="T315" s="16" t="str">
        <f aca="false">IF(OR(S315="",N(R315)=0),"",S315/R315)</f>
        <v/>
      </c>
      <c r="U315" s="15" t="str">
        <f aca="false">IF(S315="","",SUMIFS($S$7:S315,$A$7:A315,A315))</f>
        <v/>
      </c>
      <c r="V315" s="14" t="str">
        <f aca="false">IF(S315="","",IF(AND($C$4&gt;0,U315-S315&lt;=-$C$4),"After loss limit",IF(AND($C$4&gt;0,U315&lt;=-$C$4),"Hit loss limit",IF(AND($C$5&gt;0,Q315&gt;$C$5),"Over trade cap","OK"))))</f>
        <v/>
      </c>
    </row>
    <row r="316" customFormat="false" ht="15" hidden="false" customHeight="false" outlineLevel="0" collapsed="false">
      <c r="A316" s="9"/>
      <c r="B316" s="10"/>
      <c r="C316" s="10"/>
      <c r="D316" s="11"/>
      <c r="E316" s="11"/>
      <c r="F316" s="11"/>
      <c r="G316" s="12"/>
      <c r="H316" s="12"/>
      <c r="I316" s="12"/>
      <c r="J316" s="11"/>
      <c r="K316" s="11"/>
      <c r="L316" s="13"/>
      <c r="M316" s="11"/>
      <c r="N316" s="11"/>
      <c r="O316" s="14" t="str">
        <f aca="false">IF(OR(A316="",B316=""),"",LOOKUP(MOD(B316,1),Lists!$A$5:$A$9,Lists!$B$5:$B$9))</f>
        <v/>
      </c>
      <c r="P316" s="14" t="str">
        <f aca="false">IF(OR(B316="",C316=""),"",ROUND(MOD(C316-B316,1)*1440,0))</f>
        <v/>
      </c>
      <c r="Q316" s="14" t="str">
        <f aca="false">IF(A316="","",COUNTIF($A$7:A316,A316))</f>
        <v/>
      </c>
      <c r="R316" s="15" t="str">
        <f aca="false">IF(OR(G316="",H316="",J316=""),"",ABS(G316-H316)*J316*IF(K316="",1,K316))</f>
        <v/>
      </c>
      <c r="S316" s="15" t="str">
        <f aca="false">IF(OR(G316="",I316="",J316=""),"",(I316-G316)*J316*IF(K316="",1,K316)*IF(E316="Short",-1,1)-N(L316))</f>
        <v/>
      </c>
      <c r="T316" s="16" t="str">
        <f aca="false">IF(OR(S316="",N(R316)=0),"",S316/R316)</f>
        <v/>
      </c>
      <c r="U316" s="15" t="str">
        <f aca="false">IF(S316="","",SUMIFS($S$7:S316,$A$7:A316,A316))</f>
        <v/>
      </c>
      <c r="V316" s="14" t="str">
        <f aca="false">IF(S316="","",IF(AND($C$4&gt;0,U316-S316&lt;=-$C$4),"After loss limit",IF(AND($C$4&gt;0,U316&lt;=-$C$4),"Hit loss limit",IF(AND($C$5&gt;0,Q316&gt;$C$5),"Over trade cap","OK"))))</f>
        <v/>
      </c>
    </row>
    <row r="317" customFormat="false" ht="15" hidden="false" customHeight="false" outlineLevel="0" collapsed="false">
      <c r="A317" s="9"/>
      <c r="B317" s="10"/>
      <c r="C317" s="10"/>
      <c r="D317" s="11"/>
      <c r="E317" s="11"/>
      <c r="F317" s="11"/>
      <c r="G317" s="12"/>
      <c r="H317" s="12"/>
      <c r="I317" s="12"/>
      <c r="J317" s="11"/>
      <c r="K317" s="11"/>
      <c r="L317" s="13"/>
      <c r="M317" s="11"/>
      <c r="N317" s="11"/>
      <c r="O317" s="14" t="str">
        <f aca="false">IF(OR(A317="",B317=""),"",LOOKUP(MOD(B317,1),Lists!$A$5:$A$9,Lists!$B$5:$B$9))</f>
        <v/>
      </c>
      <c r="P317" s="14" t="str">
        <f aca="false">IF(OR(B317="",C317=""),"",ROUND(MOD(C317-B317,1)*1440,0))</f>
        <v/>
      </c>
      <c r="Q317" s="14" t="str">
        <f aca="false">IF(A317="","",COUNTIF($A$7:A317,A317))</f>
        <v/>
      </c>
      <c r="R317" s="15" t="str">
        <f aca="false">IF(OR(G317="",H317="",J317=""),"",ABS(G317-H317)*J317*IF(K317="",1,K317))</f>
        <v/>
      </c>
      <c r="S317" s="15" t="str">
        <f aca="false">IF(OR(G317="",I317="",J317=""),"",(I317-G317)*J317*IF(K317="",1,K317)*IF(E317="Short",-1,1)-N(L317))</f>
        <v/>
      </c>
      <c r="T317" s="16" t="str">
        <f aca="false">IF(OR(S317="",N(R317)=0),"",S317/R317)</f>
        <v/>
      </c>
      <c r="U317" s="15" t="str">
        <f aca="false">IF(S317="","",SUMIFS($S$7:S317,$A$7:A317,A317))</f>
        <v/>
      </c>
      <c r="V317" s="14" t="str">
        <f aca="false">IF(S317="","",IF(AND($C$4&gt;0,U317-S317&lt;=-$C$4),"After loss limit",IF(AND($C$4&gt;0,U317&lt;=-$C$4),"Hit loss limit",IF(AND($C$5&gt;0,Q317&gt;$C$5),"Over trade cap","OK"))))</f>
        <v/>
      </c>
    </row>
    <row r="318" customFormat="false" ht="15" hidden="false" customHeight="false" outlineLevel="0" collapsed="false">
      <c r="A318" s="9"/>
      <c r="B318" s="10"/>
      <c r="C318" s="10"/>
      <c r="D318" s="11"/>
      <c r="E318" s="11"/>
      <c r="F318" s="11"/>
      <c r="G318" s="12"/>
      <c r="H318" s="12"/>
      <c r="I318" s="12"/>
      <c r="J318" s="11"/>
      <c r="K318" s="11"/>
      <c r="L318" s="13"/>
      <c r="M318" s="11"/>
      <c r="N318" s="11"/>
      <c r="O318" s="14" t="str">
        <f aca="false">IF(OR(A318="",B318=""),"",LOOKUP(MOD(B318,1),Lists!$A$5:$A$9,Lists!$B$5:$B$9))</f>
        <v/>
      </c>
      <c r="P318" s="14" t="str">
        <f aca="false">IF(OR(B318="",C318=""),"",ROUND(MOD(C318-B318,1)*1440,0))</f>
        <v/>
      </c>
      <c r="Q318" s="14" t="str">
        <f aca="false">IF(A318="","",COUNTIF($A$7:A318,A318))</f>
        <v/>
      </c>
      <c r="R318" s="15" t="str">
        <f aca="false">IF(OR(G318="",H318="",J318=""),"",ABS(G318-H318)*J318*IF(K318="",1,K318))</f>
        <v/>
      </c>
      <c r="S318" s="15" t="str">
        <f aca="false">IF(OR(G318="",I318="",J318=""),"",(I318-G318)*J318*IF(K318="",1,K318)*IF(E318="Short",-1,1)-N(L318))</f>
        <v/>
      </c>
      <c r="T318" s="16" t="str">
        <f aca="false">IF(OR(S318="",N(R318)=0),"",S318/R318)</f>
        <v/>
      </c>
      <c r="U318" s="15" t="str">
        <f aca="false">IF(S318="","",SUMIFS($S$7:S318,$A$7:A318,A318))</f>
        <v/>
      </c>
      <c r="V318" s="14" t="str">
        <f aca="false">IF(S318="","",IF(AND($C$4&gt;0,U318-S318&lt;=-$C$4),"After loss limit",IF(AND($C$4&gt;0,U318&lt;=-$C$4),"Hit loss limit",IF(AND($C$5&gt;0,Q318&gt;$C$5),"Over trade cap","OK"))))</f>
        <v/>
      </c>
    </row>
    <row r="319" customFormat="false" ht="15" hidden="false" customHeight="false" outlineLevel="0" collapsed="false">
      <c r="A319" s="9"/>
      <c r="B319" s="10"/>
      <c r="C319" s="10"/>
      <c r="D319" s="11"/>
      <c r="E319" s="11"/>
      <c r="F319" s="11"/>
      <c r="G319" s="12"/>
      <c r="H319" s="12"/>
      <c r="I319" s="12"/>
      <c r="J319" s="11"/>
      <c r="K319" s="11"/>
      <c r="L319" s="13"/>
      <c r="M319" s="11"/>
      <c r="N319" s="11"/>
      <c r="O319" s="14" t="str">
        <f aca="false">IF(OR(A319="",B319=""),"",LOOKUP(MOD(B319,1),Lists!$A$5:$A$9,Lists!$B$5:$B$9))</f>
        <v/>
      </c>
      <c r="P319" s="14" t="str">
        <f aca="false">IF(OR(B319="",C319=""),"",ROUND(MOD(C319-B319,1)*1440,0))</f>
        <v/>
      </c>
      <c r="Q319" s="14" t="str">
        <f aca="false">IF(A319="","",COUNTIF($A$7:A319,A319))</f>
        <v/>
      </c>
      <c r="R319" s="15" t="str">
        <f aca="false">IF(OR(G319="",H319="",J319=""),"",ABS(G319-H319)*J319*IF(K319="",1,K319))</f>
        <v/>
      </c>
      <c r="S319" s="15" t="str">
        <f aca="false">IF(OR(G319="",I319="",J319=""),"",(I319-G319)*J319*IF(K319="",1,K319)*IF(E319="Short",-1,1)-N(L319))</f>
        <v/>
      </c>
      <c r="T319" s="16" t="str">
        <f aca="false">IF(OR(S319="",N(R319)=0),"",S319/R319)</f>
        <v/>
      </c>
      <c r="U319" s="15" t="str">
        <f aca="false">IF(S319="","",SUMIFS($S$7:S319,$A$7:A319,A319))</f>
        <v/>
      </c>
      <c r="V319" s="14" t="str">
        <f aca="false">IF(S319="","",IF(AND($C$4&gt;0,U319-S319&lt;=-$C$4),"After loss limit",IF(AND($C$4&gt;0,U319&lt;=-$C$4),"Hit loss limit",IF(AND($C$5&gt;0,Q319&gt;$C$5),"Over trade cap","OK"))))</f>
        <v/>
      </c>
    </row>
    <row r="320" customFormat="false" ht="15" hidden="false" customHeight="false" outlineLevel="0" collapsed="false">
      <c r="A320" s="9"/>
      <c r="B320" s="10"/>
      <c r="C320" s="10"/>
      <c r="D320" s="11"/>
      <c r="E320" s="11"/>
      <c r="F320" s="11"/>
      <c r="G320" s="12"/>
      <c r="H320" s="12"/>
      <c r="I320" s="12"/>
      <c r="J320" s="11"/>
      <c r="K320" s="11"/>
      <c r="L320" s="13"/>
      <c r="M320" s="11"/>
      <c r="N320" s="11"/>
      <c r="O320" s="14" t="str">
        <f aca="false">IF(OR(A320="",B320=""),"",LOOKUP(MOD(B320,1),Lists!$A$5:$A$9,Lists!$B$5:$B$9))</f>
        <v/>
      </c>
      <c r="P320" s="14" t="str">
        <f aca="false">IF(OR(B320="",C320=""),"",ROUND(MOD(C320-B320,1)*1440,0))</f>
        <v/>
      </c>
      <c r="Q320" s="14" t="str">
        <f aca="false">IF(A320="","",COUNTIF($A$7:A320,A320))</f>
        <v/>
      </c>
      <c r="R320" s="15" t="str">
        <f aca="false">IF(OR(G320="",H320="",J320=""),"",ABS(G320-H320)*J320*IF(K320="",1,K320))</f>
        <v/>
      </c>
      <c r="S320" s="15" t="str">
        <f aca="false">IF(OR(G320="",I320="",J320=""),"",(I320-G320)*J320*IF(K320="",1,K320)*IF(E320="Short",-1,1)-N(L320))</f>
        <v/>
      </c>
      <c r="T320" s="16" t="str">
        <f aca="false">IF(OR(S320="",N(R320)=0),"",S320/R320)</f>
        <v/>
      </c>
      <c r="U320" s="15" t="str">
        <f aca="false">IF(S320="","",SUMIFS($S$7:S320,$A$7:A320,A320))</f>
        <v/>
      </c>
      <c r="V320" s="14" t="str">
        <f aca="false">IF(S320="","",IF(AND($C$4&gt;0,U320-S320&lt;=-$C$4),"After loss limit",IF(AND($C$4&gt;0,U320&lt;=-$C$4),"Hit loss limit",IF(AND($C$5&gt;0,Q320&gt;$C$5),"Over trade cap","OK"))))</f>
        <v/>
      </c>
    </row>
    <row r="321" customFormat="false" ht="15" hidden="false" customHeight="false" outlineLevel="0" collapsed="false">
      <c r="A321" s="9"/>
      <c r="B321" s="10"/>
      <c r="C321" s="10"/>
      <c r="D321" s="11"/>
      <c r="E321" s="11"/>
      <c r="F321" s="11"/>
      <c r="G321" s="12"/>
      <c r="H321" s="12"/>
      <c r="I321" s="12"/>
      <c r="J321" s="11"/>
      <c r="K321" s="11"/>
      <c r="L321" s="13"/>
      <c r="M321" s="11"/>
      <c r="N321" s="11"/>
      <c r="O321" s="14" t="str">
        <f aca="false">IF(OR(A321="",B321=""),"",LOOKUP(MOD(B321,1),Lists!$A$5:$A$9,Lists!$B$5:$B$9))</f>
        <v/>
      </c>
      <c r="P321" s="14" t="str">
        <f aca="false">IF(OR(B321="",C321=""),"",ROUND(MOD(C321-B321,1)*1440,0))</f>
        <v/>
      </c>
      <c r="Q321" s="14" t="str">
        <f aca="false">IF(A321="","",COUNTIF($A$7:A321,A321))</f>
        <v/>
      </c>
      <c r="R321" s="15" t="str">
        <f aca="false">IF(OR(G321="",H321="",J321=""),"",ABS(G321-H321)*J321*IF(K321="",1,K321))</f>
        <v/>
      </c>
      <c r="S321" s="15" t="str">
        <f aca="false">IF(OR(G321="",I321="",J321=""),"",(I321-G321)*J321*IF(K321="",1,K321)*IF(E321="Short",-1,1)-N(L321))</f>
        <v/>
      </c>
      <c r="T321" s="16" t="str">
        <f aca="false">IF(OR(S321="",N(R321)=0),"",S321/R321)</f>
        <v/>
      </c>
      <c r="U321" s="15" t="str">
        <f aca="false">IF(S321="","",SUMIFS($S$7:S321,$A$7:A321,A321))</f>
        <v/>
      </c>
      <c r="V321" s="14" t="str">
        <f aca="false">IF(S321="","",IF(AND($C$4&gt;0,U321-S321&lt;=-$C$4),"After loss limit",IF(AND($C$4&gt;0,U321&lt;=-$C$4),"Hit loss limit",IF(AND($C$5&gt;0,Q321&gt;$C$5),"Over trade cap","OK"))))</f>
        <v/>
      </c>
    </row>
    <row r="322" customFormat="false" ht="15" hidden="false" customHeight="false" outlineLevel="0" collapsed="false">
      <c r="A322" s="9"/>
      <c r="B322" s="10"/>
      <c r="C322" s="10"/>
      <c r="D322" s="11"/>
      <c r="E322" s="11"/>
      <c r="F322" s="11"/>
      <c r="G322" s="12"/>
      <c r="H322" s="12"/>
      <c r="I322" s="12"/>
      <c r="J322" s="11"/>
      <c r="K322" s="11"/>
      <c r="L322" s="13"/>
      <c r="M322" s="11"/>
      <c r="N322" s="11"/>
      <c r="O322" s="14" t="str">
        <f aca="false">IF(OR(A322="",B322=""),"",LOOKUP(MOD(B322,1),Lists!$A$5:$A$9,Lists!$B$5:$B$9))</f>
        <v/>
      </c>
      <c r="P322" s="14" t="str">
        <f aca="false">IF(OR(B322="",C322=""),"",ROUND(MOD(C322-B322,1)*1440,0))</f>
        <v/>
      </c>
      <c r="Q322" s="14" t="str">
        <f aca="false">IF(A322="","",COUNTIF($A$7:A322,A322))</f>
        <v/>
      </c>
      <c r="R322" s="15" t="str">
        <f aca="false">IF(OR(G322="",H322="",J322=""),"",ABS(G322-H322)*J322*IF(K322="",1,K322))</f>
        <v/>
      </c>
      <c r="S322" s="15" t="str">
        <f aca="false">IF(OR(G322="",I322="",J322=""),"",(I322-G322)*J322*IF(K322="",1,K322)*IF(E322="Short",-1,1)-N(L322))</f>
        <v/>
      </c>
      <c r="T322" s="16" t="str">
        <f aca="false">IF(OR(S322="",N(R322)=0),"",S322/R322)</f>
        <v/>
      </c>
      <c r="U322" s="15" t="str">
        <f aca="false">IF(S322="","",SUMIFS($S$7:S322,$A$7:A322,A322))</f>
        <v/>
      </c>
      <c r="V322" s="14" t="str">
        <f aca="false">IF(S322="","",IF(AND($C$4&gt;0,U322-S322&lt;=-$C$4),"After loss limit",IF(AND($C$4&gt;0,U322&lt;=-$C$4),"Hit loss limit",IF(AND($C$5&gt;0,Q322&gt;$C$5),"Over trade cap","OK"))))</f>
        <v/>
      </c>
    </row>
    <row r="323" customFormat="false" ht="15" hidden="false" customHeight="false" outlineLevel="0" collapsed="false">
      <c r="A323" s="9"/>
      <c r="B323" s="10"/>
      <c r="C323" s="10"/>
      <c r="D323" s="11"/>
      <c r="E323" s="11"/>
      <c r="F323" s="11"/>
      <c r="G323" s="12"/>
      <c r="H323" s="12"/>
      <c r="I323" s="12"/>
      <c r="J323" s="11"/>
      <c r="K323" s="11"/>
      <c r="L323" s="13"/>
      <c r="M323" s="11"/>
      <c r="N323" s="11"/>
      <c r="O323" s="14" t="str">
        <f aca="false">IF(OR(A323="",B323=""),"",LOOKUP(MOD(B323,1),Lists!$A$5:$A$9,Lists!$B$5:$B$9))</f>
        <v/>
      </c>
      <c r="P323" s="14" t="str">
        <f aca="false">IF(OR(B323="",C323=""),"",ROUND(MOD(C323-B323,1)*1440,0))</f>
        <v/>
      </c>
      <c r="Q323" s="14" t="str">
        <f aca="false">IF(A323="","",COUNTIF($A$7:A323,A323))</f>
        <v/>
      </c>
      <c r="R323" s="15" t="str">
        <f aca="false">IF(OR(G323="",H323="",J323=""),"",ABS(G323-H323)*J323*IF(K323="",1,K323))</f>
        <v/>
      </c>
      <c r="S323" s="15" t="str">
        <f aca="false">IF(OR(G323="",I323="",J323=""),"",(I323-G323)*J323*IF(K323="",1,K323)*IF(E323="Short",-1,1)-N(L323))</f>
        <v/>
      </c>
      <c r="T323" s="16" t="str">
        <f aca="false">IF(OR(S323="",N(R323)=0),"",S323/R323)</f>
        <v/>
      </c>
      <c r="U323" s="15" t="str">
        <f aca="false">IF(S323="","",SUMIFS($S$7:S323,$A$7:A323,A323))</f>
        <v/>
      </c>
      <c r="V323" s="14" t="str">
        <f aca="false">IF(S323="","",IF(AND($C$4&gt;0,U323-S323&lt;=-$C$4),"After loss limit",IF(AND($C$4&gt;0,U323&lt;=-$C$4),"Hit loss limit",IF(AND($C$5&gt;0,Q323&gt;$C$5),"Over trade cap","OK"))))</f>
        <v/>
      </c>
    </row>
    <row r="324" customFormat="false" ht="15" hidden="false" customHeight="false" outlineLevel="0" collapsed="false">
      <c r="A324" s="9"/>
      <c r="B324" s="10"/>
      <c r="C324" s="10"/>
      <c r="D324" s="11"/>
      <c r="E324" s="11"/>
      <c r="F324" s="11"/>
      <c r="G324" s="12"/>
      <c r="H324" s="12"/>
      <c r="I324" s="12"/>
      <c r="J324" s="11"/>
      <c r="K324" s="11"/>
      <c r="L324" s="13"/>
      <c r="M324" s="11"/>
      <c r="N324" s="11"/>
      <c r="O324" s="14" t="str">
        <f aca="false">IF(OR(A324="",B324=""),"",LOOKUP(MOD(B324,1),Lists!$A$5:$A$9,Lists!$B$5:$B$9))</f>
        <v/>
      </c>
      <c r="P324" s="14" t="str">
        <f aca="false">IF(OR(B324="",C324=""),"",ROUND(MOD(C324-B324,1)*1440,0))</f>
        <v/>
      </c>
      <c r="Q324" s="14" t="str">
        <f aca="false">IF(A324="","",COUNTIF($A$7:A324,A324))</f>
        <v/>
      </c>
      <c r="R324" s="15" t="str">
        <f aca="false">IF(OR(G324="",H324="",J324=""),"",ABS(G324-H324)*J324*IF(K324="",1,K324))</f>
        <v/>
      </c>
      <c r="S324" s="15" t="str">
        <f aca="false">IF(OR(G324="",I324="",J324=""),"",(I324-G324)*J324*IF(K324="",1,K324)*IF(E324="Short",-1,1)-N(L324))</f>
        <v/>
      </c>
      <c r="T324" s="16" t="str">
        <f aca="false">IF(OR(S324="",N(R324)=0),"",S324/R324)</f>
        <v/>
      </c>
      <c r="U324" s="15" t="str">
        <f aca="false">IF(S324="","",SUMIFS($S$7:S324,$A$7:A324,A324))</f>
        <v/>
      </c>
      <c r="V324" s="14" t="str">
        <f aca="false">IF(S324="","",IF(AND($C$4&gt;0,U324-S324&lt;=-$C$4),"After loss limit",IF(AND($C$4&gt;0,U324&lt;=-$C$4),"Hit loss limit",IF(AND($C$5&gt;0,Q324&gt;$C$5),"Over trade cap","OK"))))</f>
        <v/>
      </c>
    </row>
    <row r="325" customFormat="false" ht="15" hidden="false" customHeight="false" outlineLevel="0" collapsed="false">
      <c r="A325" s="9"/>
      <c r="B325" s="10"/>
      <c r="C325" s="10"/>
      <c r="D325" s="11"/>
      <c r="E325" s="11"/>
      <c r="F325" s="11"/>
      <c r="G325" s="12"/>
      <c r="H325" s="12"/>
      <c r="I325" s="12"/>
      <c r="J325" s="11"/>
      <c r="K325" s="11"/>
      <c r="L325" s="13"/>
      <c r="M325" s="11"/>
      <c r="N325" s="11"/>
      <c r="O325" s="14" t="str">
        <f aca="false">IF(OR(A325="",B325=""),"",LOOKUP(MOD(B325,1),Lists!$A$5:$A$9,Lists!$B$5:$B$9))</f>
        <v/>
      </c>
      <c r="P325" s="14" t="str">
        <f aca="false">IF(OR(B325="",C325=""),"",ROUND(MOD(C325-B325,1)*1440,0))</f>
        <v/>
      </c>
      <c r="Q325" s="14" t="str">
        <f aca="false">IF(A325="","",COUNTIF($A$7:A325,A325))</f>
        <v/>
      </c>
      <c r="R325" s="15" t="str">
        <f aca="false">IF(OR(G325="",H325="",J325=""),"",ABS(G325-H325)*J325*IF(K325="",1,K325))</f>
        <v/>
      </c>
      <c r="S325" s="15" t="str">
        <f aca="false">IF(OR(G325="",I325="",J325=""),"",(I325-G325)*J325*IF(K325="",1,K325)*IF(E325="Short",-1,1)-N(L325))</f>
        <v/>
      </c>
      <c r="T325" s="16" t="str">
        <f aca="false">IF(OR(S325="",N(R325)=0),"",S325/R325)</f>
        <v/>
      </c>
      <c r="U325" s="15" t="str">
        <f aca="false">IF(S325="","",SUMIFS($S$7:S325,$A$7:A325,A325))</f>
        <v/>
      </c>
      <c r="V325" s="14" t="str">
        <f aca="false">IF(S325="","",IF(AND($C$4&gt;0,U325-S325&lt;=-$C$4),"After loss limit",IF(AND($C$4&gt;0,U325&lt;=-$C$4),"Hit loss limit",IF(AND($C$5&gt;0,Q325&gt;$C$5),"Over trade cap","OK"))))</f>
        <v/>
      </c>
    </row>
    <row r="326" customFormat="false" ht="15" hidden="false" customHeight="false" outlineLevel="0" collapsed="false">
      <c r="A326" s="9"/>
      <c r="B326" s="10"/>
      <c r="C326" s="10"/>
      <c r="D326" s="11"/>
      <c r="E326" s="11"/>
      <c r="F326" s="11"/>
      <c r="G326" s="12"/>
      <c r="H326" s="12"/>
      <c r="I326" s="12"/>
      <c r="J326" s="11"/>
      <c r="K326" s="11"/>
      <c r="L326" s="13"/>
      <c r="M326" s="11"/>
      <c r="N326" s="11"/>
      <c r="O326" s="14" t="str">
        <f aca="false">IF(OR(A326="",B326=""),"",LOOKUP(MOD(B326,1),Lists!$A$5:$A$9,Lists!$B$5:$B$9))</f>
        <v/>
      </c>
      <c r="P326" s="14" t="str">
        <f aca="false">IF(OR(B326="",C326=""),"",ROUND(MOD(C326-B326,1)*1440,0))</f>
        <v/>
      </c>
      <c r="Q326" s="14" t="str">
        <f aca="false">IF(A326="","",COUNTIF($A$7:A326,A326))</f>
        <v/>
      </c>
      <c r="R326" s="15" t="str">
        <f aca="false">IF(OR(G326="",H326="",J326=""),"",ABS(G326-H326)*J326*IF(K326="",1,K326))</f>
        <v/>
      </c>
      <c r="S326" s="15" t="str">
        <f aca="false">IF(OR(G326="",I326="",J326=""),"",(I326-G326)*J326*IF(K326="",1,K326)*IF(E326="Short",-1,1)-N(L326))</f>
        <v/>
      </c>
      <c r="T326" s="16" t="str">
        <f aca="false">IF(OR(S326="",N(R326)=0),"",S326/R326)</f>
        <v/>
      </c>
      <c r="U326" s="15" t="str">
        <f aca="false">IF(S326="","",SUMIFS($S$7:S326,$A$7:A326,A326))</f>
        <v/>
      </c>
      <c r="V326" s="14" t="str">
        <f aca="false">IF(S326="","",IF(AND($C$4&gt;0,U326-S326&lt;=-$C$4),"After loss limit",IF(AND($C$4&gt;0,U326&lt;=-$C$4),"Hit loss limit",IF(AND($C$5&gt;0,Q326&gt;$C$5),"Over trade cap","OK"))))</f>
        <v/>
      </c>
    </row>
    <row r="327" customFormat="false" ht="15" hidden="false" customHeight="false" outlineLevel="0" collapsed="false">
      <c r="A327" s="9"/>
      <c r="B327" s="10"/>
      <c r="C327" s="10"/>
      <c r="D327" s="11"/>
      <c r="E327" s="11"/>
      <c r="F327" s="11"/>
      <c r="G327" s="12"/>
      <c r="H327" s="12"/>
      <c r="I327" s="12"/>
      <c r="J327" s="11"/>
      <c r="K327" s="11"/>
      <c r="L327" s="13"/>
      <c r="M327" s="11"/>
      <c r="N327" s="11"/>
      <c r="O327" s="14" t="str">
        <f aca="false">IF(OR(A327="",B327=""),"",LOOKUP(MOD(B327,1),Lists!$A$5:$A$9,Lists!$B$5:$B$9))</f>
        <v/>
      </c>
      <c r="P327" s="14" t="str">
        <f aca="false">IF(OR(B327="",C327=""),"",ROUND(MOD(C327-B327,1)*1440,0))</f>
        <v/>
      </c>
      <c r="Q327" s="14" t="str">
        <f aca="false">IF(A327="","",COUNTIF($A$7:A327,A327))</f>
        <v/>
      </c>
      <c r="R327" s="15" t="str">
        <f aca="false">IF(OR(G327="",H327="",J327=""),"",ABS(G327-H327)*J327*IF(K327="",1,K327))</f>
        <v/>
      </c>
      <c r="S327" s="15" t="str">
        <f aca="false">IF(OR(G327="",I327="",J327=""),"",(I327-G327)*J327*IF(K327="",1,K327)*IF(E327="Short",-1,1)-N(L327))</f>
        <v/>
      </c>
      <c r="T327" s="16" t="str">
        <f aca="false">IF(OR(S327="",N(R327)=0),"",S327/R327)</f>
        <v/>
      </c>
      <c r="U327" s="15" t="str">
        <f aca="false">IF(S327="","",SUMIFS($S$7:S327,$A$7:A327,A327))</f>
        <v/>
      </c>
      <c r="V327" s="14" t="str">
        <f aca="false">IF(S327="","",IF(AND($C$4&gt;0,U327-S327&lt;=-$C$4),"After loss limit",IF(AND($C$4&gt;0,U327&lt;=-$C$4),"Hit loss limit",IF(AND($C$5&gt;0,Q327&gt;$C$5),"Over trade cap","OK"))))</f>
        <v/>
      </c>
    </row>
    <row r="328" customFormat="false" ht="15" hidden="false" customHeight="false" outlineLevel="0" collapsed="false">
      <c r="A328" s="9"/>
      <c r="B328" s="10"/>
      <c r="C328" s="10"/>
      <c r="D328" s="11"/>
      <c r="E328" s="11"/>
      <c r="F328" s="11"/>
      <c r="G328" s="12"/>
      <c r="H328" s="12"/>
      <c r="I328" s="12"/>
      <c r="J328" s="11"/>
      <c r="K328" s="11"/>
      <c r="L328" s="13"/>
      <c r="M328" s="11"/>
      <c r="N328" s="11"/>
      <c r="O328" s="14" t="str">
        <f aca="false">IF(OR(A328="",B328=""),"",LOOKUP(MOD(B328,1),Lists!$A$5:$A$9,Lists!$B$5:$B$9))</f>
        <v/>
      </c>
      <c r="P328" s="14" t="str">
        <f aca="false">IF(OR(B328="",C328=""),"",ROUND(MOD(C328-B328,1)*1440,0))</f>
        <v/>
      </c>
      <c r="Q328" s="14" t="str">
        <f aca="false">IF(A328="","",COUNTIF($A$7:A328,A328))</f>
        <v/>
      </c>
      <c r="R328" s="15" t="str">
        <f aca="false">IF(OR(G328="",H328="",J328=""),"",ABS(G328-H328)*J328*IF(K328="",1,K328))</f>
        <v/>
      </c>
      <c r="S328" s="15" t="str">
        <f aca="false">IF(OR(G328="",I328="",J328=""),"",(I328-G328)*J328*IF(K328="",1,K328)*IF(E328="Short",-1,1)-N(L328))</f>
        <v/>
      </c>
      <c r="T328" s="16" t="str">
        <f aca="false">IF(OR(S328="",N(R328)=0),"",S328/R328)</f>
        <v/>
      </c>
      <c r="U328" s="15" t="str">
        <f aca="false">IF(S328="","",SUMIFS($S$7:S328,$A$7:A328,A328))</f>
        <v/>
      </c>
      <c r="V328" s="14" t="str">
        <f aca="false">IF(S328="","",IF(AND($C$4&gt;0,U328-S328&lt;=-$C$4),"After loss limit",IF(AND($C$4&gt;0,U328&lt;=-$C$4),"Hit loss limit",IF(AND($C$5&gt;0,Q328&gt;$C$5),"Over trade cap","OK"))))</f>
        <v/>
      </c>
    </row>
    <row r="329" customFormat="false" ht="15" hidden="false" customHeight="false" outlineLevel="0" collapsed="false">
      <c r="A329" s="9"/>
      <c r="B329" s="10"/>
      <c r="C329" s="10"/>
      <c r="D329" s="11"/>
      <c r="E329" s="11"/>
      <c r="F329" s="11"/>
      <c r="G329" s="12"/>
      <c r="H329" s="12"/>
      <c r="I329" s="12"/>
      <c r="J329" s="11"/>
      <c r="K329" s="11"/>
      <c r="L329" s="13"/>
      <c r="M329" s="11"/>
      <c r="N329" s="11"/>
      <c r="O329" s="14" t="str">
        <f aca="false">IF(OR(A329="",B329=""),"",LOOKUP(MOD(B329,1),Lists!$A$5:$A$9,Lists!$B$5:$B$9))</f>
        <v/>
      </c>
      <c r="P329" s="14" t="str">
        <f aca="false">IF(OR(B329="",C329=""),"",ROUND(MOD(C329-B329,1)*1440,0))</f>
        <v/>
      </c>
      <c r="Q329" s="14" t="str">
        <f aca="false">IF(A329="","",COUNTIF($A$7:A329,A329))</f>
        <v/>
      </c>
      <c r="R329" s="15" t="str">
        <f aca="false">IF(OR(G329="",H329="",J329=""),"",ABS(G329-H329)*J329*IF(K329="",1,K329))</f>
        <v/>
      </c>
      <c r="S329" s="15" t="str">
        <f aca="false">IF(OR(G329="",I329="",J329=""),"",(I329-G329)*J329*IF(K329="",1,K329)*IF(E329="Short",-1,1)-N(L329))</f>
        <v/>
      </c>
      <c r="T329" s="16" t="str">
        <f aca="false">IF(OR(S329="",N(R329)=0),"",S329/R329)</f>
        <v/>
      </c>
      <c r="U329" s="15" t="str">
        <f aca="false">IF(S329="","",SUMIFS($S$7:S329,$A$7:A329,A329))</f>
        <v/>
      </c>
      <c r="V329" s="14" t="str">
        <f aca="false">IF(S329="","",IF(AND($C$4&gt;0,U329-S329&lt;=-$C$4),"After loss limit",IF(AND($C$4&gt;0,U329&lt;=-$C$4),"Hit loss limit",IF(AND($C$5&gt;0,Q329&gt;$C$5),"Over trade cap","OK"))))</f>
        <v/>
      </c>
    </row>
    <row r="330" customFormat="false" ht="15" hidden="false" customHeight="false" outlineLevel="0" collapsed="false">
      <c r="A330" s="9"/>
      <c r="B330" s="10"/>
      <c r="C330" s="10"/>
      <c r="D330" s="11"/>
      <c r="E330" s="11"/>
      <c r="F330" s="11"/>
      <c r="G330" s="12"/>
      <c r="H330" s="12"/>
      <c r="I330" s="12"/>
      <c r="J330" s="11"/>
      <c r="K330" s="11"/>
      <c r="L330" s="13"/>
      <c r="M330" s="11"/>
      <c r="N330" s="11"/>
      <c r="O330" s="14" t="str">
        <f aca="false">IF(OR(A330="",B330=""),"",LOOKUP(MOD(B330,1),Lists!$A$5:$A$9,Lists!$B$5:$B$9))</f>
        <v/>
      </c>
      <c r="P330" s="14" t="str">
        <f aca="false">IF(OR(B330="",C330=""),"",ROUND(MOD(C330-B330,1)*1440,0))</f>
        <v/>
      </c>
      <c r="Q330" s="14" t="str">
        <f aca="false">IF(A330="","",COUNTIF($A$7:A330,A330))</f>
        <v/>
      </c>
      <c r="R330" s="15" t="str">
        <f aca="false">IF(OR(G330="",H330="",J330=""),"",ABS(G330-H330)*J330*IF(K330="",1,K330))</f>
        <v/>
      </c>
      <c r="S330" s="15" t="str">
        <f aca="false">IF(OR(G330="",I330="",J330=""),"",(I330-G330)*J330*IF(K330="",1,K330)*IF(E330="Short",-1,1)-N(L330))</f>
        <v/>
      </c>
      <c r="T330" s="16" t="str">
        <f aca="false">IF(OR(S330="",N(R330)=0),"",S330/R330)</f>
        <v/>
      </c>
      <c r="U330" s="15" t="str">
        <f aca="false">IF(S330="","",SUMIFS($S$7:S330,$A$7:A330,A330))</f>
        <v/>
      </c>
      <c r="V330" s="14" t="str">
        <f aca="false">IF(S330="","",IF(AND($C$4&gt;0,U330-S330&lt;=-$C$4),"After loss limit",IF(AND($C$4&gt;0,U330&lt;=-$C$4),"Hit loss limit",IF(AND($C$5&gt;0,Q330&gt;$C$5),"Over trade cap","OK"))))</f>
        <v/>
      </c>
    </row>
    <row r="331" customFormat="false" ht="15" hidden="false" customHeight="false" outlineLevel="0" collapsed="false">
      <c r="A331" s="9"/>
      <c r="B331" s="10"/>
      <c r="C331" s="10"/>
      <c r="D331" s="11"/>
      <c r="E331" s="11"/>
      <c r="F331" s="11"/>
      <c r="G331" s="12"/>
      <c r="H331" s="12"/>
      <c r="I331" s="12"/>
      <c r="J331" s="11"/>
      <c r="K331" s="11"/>
      <c r="L331" s="13"/>
      <c r="M331" s="11"/>
      <c r="N331" s="11"/>
      <c r="O331" s="14" t="str">
        <f aca="false">IF(OR(A331="",B331=""),"",LOOKUP(MOD(B331,1),Lists!$A$5:$A$9,Lists!$B$5:$B$9))</f>
        <v/>
      </c>
      <c r="P331" s="14" t="str">
        <f aca="false">IF(OR(B331="",C331=""),"",ROUND(MOD(C331-B331,1)*1440,0))</f>
        <v/>
      </c>
      <c r="Q331" s="14" t="str">
        <f aca="false">IF(A331="","",COUNTIF($A$7:A331,A331))</f>
        <v/>
      </c>
      <c r="R331" s="15" t="str">
        <f aca="false">IF(OR(G331="",H331="",J331=""),"",ABS(G331-H331)*J331*IF(K331="",1,K331))</f>
        <v/>
      </c>
      <c r="S331" s="15" t="str">
        <f aca="false">IF(OR(G331="",I331="",J331=""),"",(I331-G331)*J331*IF(K331="",1,K331)*IF(E331="Short",-1,1)-N(L331))</f>
        <v/>
      </c>
      <c r="T331" s="16" t="str">
        <f aca="false">IF(OR(S331="",N(R331)=0),"",S331/R331)</f>
        <v/>
      </c>
      <c r="U331" s="15" t="str">
        <f aca="false">IF(S331="","",SUMIFS($S$7:S331,$A$7:A331,A331))</f>
        <v/>
      </c>
      <c r="V331" s="14" t="str">
        <f aca="false">IF(S331="","",IF(AND($C$4&gt;0,U331-S331&lt;=-$C$4),"After loss limit",IF(AND($C$4&gt;0,U331&lt;=-$C$4),"Hit loss limit",IF(AND($C$5&gt;0,Q331&gt;$C$5),"Over trade cap","OK"))))</f>
        <v/>
      </c>
    </row>
    <row r="332" customFormat="false" ht="15" hidden="false" customHeight="false" outlineLevel="0" collapsed="false">
      <c r="A332" s="9"/>
      <c r="B332" s="10"/>
      <c r="C332" s="10"/>
      <c r="D332" s="11"/>
      <c r="E332" s="11"/>
      <c r="F332" s="11"/>
      <c r="G332" s="12"/>
      <c r="H332" s="12"/>
      <c r="I332" s="12"/>
      <c r="J332" s="11"/>
      <c r="K332" s="11"/>
      <c r="L332" s="13"/>
      <c r="M332" s="11"/>
      <c r="N332" s="11"/>
      <c r="O332" s="14" t="str">
        <f aca="false">IF(OR(A332="",B332=""),"",LOOKUP(MOD(B332,1),Lists!$A$5:$A$9,Lists!$B$5:$B$9))</f>
        <v/>
      </c>
      <c r="P332" s="14" t="str">
        <f aca="false">IF(OR(B332="",C332=""),"",ROUND(MOD(C332-B332,1)*1440,0))</f>
        <v/>
      </c>
      <c r="Q332" s="14" t="str">
        <f aca="false">IF(A332="","",COUNTIF($A$7:A332,A332))</f>
        <v/>
      </c>
      <c r="R332" s="15" t="str">
        <f aca="false">IF(OR(G332="",H332="",J332=""),"",ABS(G332-H332)*J332*IF(K332="",1,K332))</f>
        <v/>
      </c>
      <c r="S332" s="15" t="str">
        <f aca="false">IF(OR(G332="",I332="",J332=""),"",(I332-G332)*J332*IF(K332="",1,K332)*IF(E332="Short",-1,1)-N(L332))</f>
        <v/>
      </c>
      <c r="T332" s="16" t="str">
        <f aca="false">IF(OR(S332="",N(R332)=0),"",S332/R332)</f>
        <v/>
      </c>
      <c r="U332" s="15" t="str">
        <f aca="false">IF(S332="","",SUMIFS($S$7:S332,$A$7:A332,A332))</f>
        <v/>
      </c>
      <c r="V332" s="14" t="str">
        <f aca="false">IF(S332="","",IF(AND($C$4&gt;0,U332-S332&lt;=-$C$4),"After loss limit",IF(AND($C$4&gt;0,U332&lt;=-$C$4),"Hit loss limit",IF(AND($C$5&gt;0,Q332&gt;$C$5),"Over trade cap","OK"))))</f>
        <v/>
      </c>
    </row>
    <row r="333" customFormat="false" ht="15" hidden="false" customHeight="false" outlineLevel="0" collapsed="false">
      <c r="A333" s="9"/>
      <c r="B333" s="10"/>
      <c r="C333" s="10"/>
      <c r="D333" s="11"/>
      <c r="E333" s="11"/>
      <c r="F333" s="11"/>
      <c r="G333" s="12"/>
      <c r="H333" s="12"/>
      <c r="I333" s="12"/>
      <c r="J333" s="11"/>
      <c r="K333" s="11"/>
      <c r="L333" s="13"/>
      <c r="M333" s="11"/>
      <c r="N333" s="11"/>
      <c r="O333" s="14" t="str">
        <f aca="false">IF(OR(A333="",B333=""),"",LOOKUP(MOD(B333,1),Lists!$A$5:$A$9,Lists!$B$5:$B$9))</f>
        <v/>
      </c>
      <c r="P333" s="14" t="str">
        <f aca="false">IF(OR(B333="",C333=""),"",ROUND(MOD(C333-B333,1)*1440,0))</f>
        <v/>
      </c>
      <c r="Q333" s="14" t="str">
        <f aca="false">IF(A333="","",COUNTIF($A$7:A333,A333))</f>
        <v/>
      </c>
      <c r="R333" s="15" t="str">
        <f aca="false">IF(OR(G333="",H333="",J333=""),"",ABS(G333-H333)*J333*IF(K333="",1,K333))</f>
        <v/>
      </c>
      <c r="S333" s="15" t="str">
        <f aca="false">IF(OR(G333="",I333="",J333=""),"",(I333-G333)*J333*IF(K333="",1,K333)*IF(E333="Short",-1,1)-N(L333))</f>
        <v/>
      </c>
      <c r="T333" s="16" t="str">
        <f aca="false">IF(OR(S333="",N(R333)=0),"",S333/R333)</f>
        <v/>
      </c>
      <c r="U333" s="15" t="str">
        <f aca="false">IF(S333="","",SUMIFS($S$7:S333,$A$7:A333,A333))</f>
        <v/>
      </c>
      <c r="V333" s="14" t="str">
        <f aca="false">IF(S333="","",IF(AND($C$4&gt;0,U333-S333&lt;=-$C$4),"After loss limit",IF(AND($C$4&gt;0,U333&lt;=-$C$4),"Hit loss limit",IF(AND($C$5&gt;0,Q333&gt;$C$5),"Over trade cap","OK"))))</f>
        <v/>
      </c>
    </row>
    <row r="334" customFormat="false" ht="15" hidden="false" customHeight="false" outlineLevel="0" collapsed="false">
      <c r="A334" s="9"/>
      <c r="B334" s="10"/>
      <c r="C334" s="10"/>
      <c r="D334" s="11"/>
      <c r="E334" s="11"/>
      <c r="F334" s="11"/>
      <c r="G334" s="12"/>
      <c r="H334" s="12"/>
      <c r="I334" s="12"/>
      <c r="J334" s="11"/>
      <c r="K334" s="11"/>
      <c r="L334" s="13"/>
      <c r="M334" s="11"/>
      <c r="N334" s="11"/>
      <c r="O334" s="14" t="str">
        <f aca="false">IF(OR(A334="",B334=""),"",LOOKUP(MOD(B334,1),Lists!$A$5:$A$9,Lists!$B$5:$B$9))</f>
        <v/>
      </c>
      <c r="P334" s="14" t="str">
        <f aca="false">IF(OR(B334="",C334=""),"",ROUND(MOD(C334-B334,1)*1440,0))</f>
        <v/>
      </c>
      <c r="Q334" s="14" t="str">
        <f aca="false">IF(A334="","",COUNTIF($A$7:A334,A334))</f>
        <v/>
      </c>
      <c r="R334" s="15" t="str">
        <f aca="false">IF(OR(G334="",H334="",J334=""),"",ABS(G334-H334)*J334*IF(K334="",1,K334))</f>
        <v/>
      </c>
      <c r="S334" s="15" t="str">
        <f aca="false">IF(OR(G334="",I334="",J334=""),"",(I334-G334)*J334*IF(K334="",1,K334)*IF(E334="Short",-1,1)-N(L334))</f>
        <v/>
      </c>
      <c r="T334" s="16" t="str">
        <f aca="false">IF(OR(S334="",N(R334)=0),"",S334/R334)</f>
        <v/>
      </c>
      <c r="U334" s="15" t="str">
        <f aca="false">IF(S334="","",SUMIFS($S$7:S334,$A$7:A334,A334))</f>
        <v/>
      </c>
      <c r="V334" s="14" t="str">
        <f aca="false">IF(S334="","",IF(AND($C$4&gt;0,U334-S334&lt;=-$C$4),"After loss limit",IF(AND($C$4&gt;0,U334&lt;=-$C$4),"Hit loss limit",IF(AND($C$5&gt;0,Q334&gt;$C$5),"Over trade cap","OK"))))</f>
        <v/>
      </c>
    </row>
    <row r="335" customFormat="false" ht="15" hidden="false" customHeight="false" outlineLevel="0" collapsed="false">
      <c r="A335" s="9"/>
      <c r="B335" s="10"/>
      <c r="C335" s="10"/>
      <c r="D335" s="11"/>
      <c r="E335" s="11"/>
      <c r="F335" s="11"/>
      <c r="G335" s="12"/>
      <c r="H335" s="12"/>
      <c r="I335" s="12"/>
      <c r="J335" s="11"/>
      <c r="K335" s="11"/>
      <c r="L335" s="13"/>
      <c r="M335" s="11"/>
      <c r="N335" s="11"/>
      <c r="O335" s="14" t="str">
        <f aca="false">IF(OR(A335="",B335=""),"",LOOKUP(MOD(B335,1),Lists!$A$5:$A$9,Lists!$B$5:$B$9))</f>
        <v/>
      </c>
      <c r="P335" s="14" t="str">
        <f aca="false">IF(OR(B335="",C335=""),"",ROUND(MOD(C335-B335,1)*1440,0))</f>
        <v/>
      </c>
      <c r="Q335" s="14" t="str">
        <f aca="false">IF(A335="","",COUNTIF($A$7:A335,A335))</f>
        <v/>
      </c>
      <c r="R335" s="15" t="str">
        <f aca="false">IF(OR(G335="",H335="",J335=""),"",ABS(G335-H335)*J335*IF(K335="",1,K335))</f>
        <v/>
      </c>
      <c r="S335" s="15" t="str">
        <f aca="false">IF(OR(G335="",I335="",J335=""),"",(I335-G335)*J335*IF(K335="",1,K335)*IF(E335="Short",-1,1)-N(L335))</f>
        <v/>
      </c>
      <c r="T335" s="16" t="str">
        <f aca="false">IF(OR(S335="",N(R335)=0),"",S335/R335)</f>
        <v/>
      </c>
      <c r="U335" s="15" t="str">
        <f aca="false">IF(S335="","",SUMIFS($S$7:S335,$A$7:A335,A335))</f>
        <v/>
      </c>
      <c r="V335" s="14" t="str">
        <f aca="false">IF(S335="","",IF(AND($C$4&gt;0,U335-S335&lt;=-$C$4),"After loss limit",IF(AND($C$4&gt;0,U335&lt;=-$C$4),"Hit loss limit",IF(AND($C$5&gt;0,Q335&gt;$C$5),"Over trade cap","OK"))))</f>
        <v/>
      </c>
    </row>
    <row r="336" customFormat="false" ht="15" hidden="false" customHeight="false" outlineLevel="0" collapsed="false">
      <c r="A336" s="9"/>
      <c r="B336" s="10"/>
      <c r="C336" s="10"/>
      <c r="D336" s="11"/>
      <c r="E336" s="11"/>
      <c r="F336" s="11"/>
      <c r="G336" s="12"/>
      <c r="H336" s="12"/>
      <c r="I336" s="12"/>
      <c r="J336" s="11"/>
      <c r="K336" s="11"/>
      <c r="L336" s="13"/>
      <c r="M336" s="11"/>
      <c r="N336" s="11"/>
      <c r="O336" s="14" t="str">
        <f aca="false">IF(OR(A336="",B336=""),"",LOOKUP(MOD(B336,1),Lists!$A$5:$A$9,Lists!$B$5:$B$9))</f>
        <v/>
      </c>
      <c r="P336" s="14" t="str">
        <f aca="false">IF(OR(B336="",C336=""),"",ROUND(MOD(C336-B336,1)*1440,0))</f>
        <v/>
      </c>
      <c r="Q336" s="14" t="str">
        <f aca="false">IF(A336="","",COUNTIF($A$7:A336,A336))</f>
        <v/>
      </c>
      <c r="R336" s="15" t="str">
        <f aca="false">IF(OR(G336="",H336="",J336=""),"",ABS(G336-H336)*J336*IF(K336="",1,K336))</f>
        <v/>
      </c>
      <c r="S336" s="15" t="str">
        <f aca="false">IF(OR(G336="",I336="",J336=""),"",(I336-G336)*J336*IF(K336="",1,K336)*IF(E336="Short",-1,1)-N(L336))</f>
        <v/>
      </c>
      <c r="T336" s="16" t="str">
        <f aca="false">IF(OR(S336="",N(R336)=0),"",S336/R336)</f>
        <v/>
      </c>
      <c r="U336" s="15" t="str">
        <f aca="false">IF(S336="","",SUMIFS($S$7:S336,$A$7:A336,A336))</f>
        <v/>
      </c>
      <c r="V336" s="14" t="str">
        <f aca="false">IF(S336="","",IF(AND($C$4&gt;0,U336-S336&lt;=-$C$4),"After loss limit",IF(AND($C$4&gt;0,U336&lt;=-$C$4),"Hit loss limit",IF(AND($C$5&gt;0,Q336&gt;$C$5),"Over trade cap","OK"))))</f>
        <v/>
      </c>
    </row>
    <row r="337" customFormat="false" ht="15" hidden="false" customHeight="false" outlineLevel="0" collapsed="false">
      <c r="A337" s="9"/>
      <c r="B337" s="10"/>
      <c r="C337" s="10"/>
      <c r="D337" s="11"/>
      <c r="E337" s="11"/>
      <c r="F337" s="11"/>
      <c r="G337" s="12"/>
      <c r="H337" s="12"/>
      <c r="I337" s="12"/>
      <c r="J337" s="11"/>
      <c r="K337" s="11"/>
      <c r="L337" s="13"/>
      <c r="M337" s="11"/>
      <c r="N337" s="11"/>
      <c r="O337" s="14" t="str">
        <f aca="false">IF(OR(A337="",B337=""),"",LOOKUP(MOD(B337,1),Lists!$A$5:$A$9,Lists!$B$5:$B$9))</f>
        <v/>
      </c>
      <c r="P337" s="14" t="str">
        <f aca="false">IF(OR(B337="",C337=""),"",ROUND(MOD(C337-B337,1)*1440,0))</f>
        <v/>
      </c>
      <c r="Q337" s="14" t="str">
        <f aca="false">IF(A337="","",COUNTIF($A$7:A337,A337))</f>
        <v/>
      </c>
      <c r="R337" s="15" t="str">
        <f aca="false">IF(OR(G337="",H337="",J337=""),"",ABS(G337-H337)*J337*IF(K337="",1,K337))</f>
        <v/>
      </c>
      <c r="S337" s="15" t="str">
        <f aca="false">IF(OR(G337="",I337="",J337=""),"",(I337-G337)*J337*IF(K337="",1,K337)*IF(E337="Short",-1,1)-N(L337))</f>
        <v/>
      </c>
      <c r="T337" s="16" t="str">
        <f aca="false">IF(OR(S337="",N(R337)=0),"",S337/R337)</f>
        <v/>
      </c>
      <c r="U337" s="15" t="str">
        <f aca="false">IF(S337="","",SUMIFS($S$7:S337,$A$7:A337,A337))</f>
        <v/>
      </c>
      <c r="V337" s="14" t="str">
        <f aca="false">IF(S337="","",IF(AND($C$4&gt;0,U337-S337&lt;=-$C$4),"After loss limit",IF(AND($C$4&gt;0,U337&lt;=-$C$4),"Hit loss limit",IF(AND($C$5&gt;0,Q337&gt;$C$5),"Over trade cap","OK"))))</f>
        <v/>
      </c>
    </row>
    <row r="338" customFormat="false" ht="15" hidden="false" customHeight="false" outlineLevel="0" collapsed="false">
      <c r="A338" s="9"/>
      <c r="B338" s="10"/>
      <c r="C338" s="10"/>
      <c r="D338" s="11"/>
      <c r="E338" s="11"/>
      <c r="F338" s="11"/>
      <c r="G338" s="12"/>
      <c r="H338" s="12"/>
      <c r="I338" s="12"/>
      <c r="J338" s="11"/>
      <c r="K338" s="11"/>
      <c r="L338" s="13"/>
      <c r="M338" s="11"/>
      <c r="N338" s="11"/>
      <c r="O338" s="14" t="str">
        <f aca="false">IF(OR(A338="",B338=""),"",LOOKUP(MOD(B338,1),Lists!$A$5:$A$9,Lists!$B$5:$B$9))</f>
        <v/>
      </c>
      <c r="P338" s="14" t="str">
        <f aca="false">IF(OR(B338="",C338=""),"",ROUND(MOD(C338-B338,1)*1440,0))</f>
        <v/>
      </c>
      <c r="Q338" s="14" t="str">
        <f aca="false">IF(A338="","",COUNTIF($A$7:A338,A338))</f>
        <v/>
      </c>
      <c r="R338" s="15" t="str">
        <f aca="false">IF(OR(G338="",H338="",J338=""),"",ABS(G338-H338)*J338*IF(K338="",1,K338))</f>
        <v/>
      </c>
      <c r="S338" s="15" t="str">
        <f aca="false">IF(OR(G338="",I338="",J338=""),"",(I338-G338)*J338*IF(K338="",1,K338)*IF(E338="Short",-1,1)-N(L338))</f>
        <v/>
      </c>
      <c r="T338" s="16" t="str">
        <f aca="false">IF(OR(S338="",N(R338)=0),"",S338/R338)</f>
        <v/>
      </c>
      <c r="U338" s="15" t="str">
        <f aca="false">IF(S338="","",SUMIFS($S$7:S338,$A$7:A338,A338))</f>
        <v/>
      </c>
      <c r="V338" s="14" t="str">
        <f aca="false">IF(S338="","",IF(AND($C$4&gt;0,U338-S338&lt;=-$C$4),"After loss limit",IF(AND($C$4&gt;0,U338&lt;=-$C$4),"Hit loss limit",IF(AND($C$5&gt;0,Q338&gt;$C$5),"Over trade cap","OK"))))</f>
        <v/>
      </c>
    </row>
    <row r="339" customFormat="false" ht="15" hidden="false" customHeight="false" outlineLevel="0" collapsed="false">
      <c r="A339" s="9"/>
      <c r="B339" s="10"/>
      <c r="C339" s="10"/>
      <c r="D339" s="11"/>
      <c r="E339" s="11"/>
      <c r="F339" s="11"/>
      <c r="G339" s="12"/>
      <c r="H339" s="12"/>
      <c r="I339" s="12"/>
      <c r="J339" s="11"/>
      <c r="K339" s="11"/>
      <c r="L339" s="13"/>
      <c r="M339" s="11"/>
      <c r="N339" s="11"/>
      <c r="O339" s="14" t="str">
        <f aca="false">IF(OR(A339="",B339=""),"",LOOKUP(MOD(B339,1),Lists!$A$5:$A$9,Lists!$B$5:$B$9))</f>
        <v/>
      </c>
      <c r="P339" s="14" t="str">
        <f aca="false">IF(OR(B339="",C339=""),"",ROUND(MOD(C339-B339,1)*1440,0))</f>
        <v/>
      </c>
      <c r="Q339" s="14" t="str">
        <f aca="false">IF(A339="","",COUNTIF($A$7:A339,A339))</f>
        <v/>
      </c>
      <c r="R339" s="15" t="str">
        <f aca="false">IF(OR(G339="",H339="",J339=""),"",ABS(G339-H339)*J339*IF(K339="",1,K339))</f>
        <v/>
      </c>
      <c r="S339" s="15" t="str">
        <f aca="false">IF(OR(G339="",I339="",J339=""),"",(I339-G339)*J339*IF(K339="",1,K339)*IF(E339="Short",-1,1)-N(L339))</f>
        <v/>
      </c>
      <c r="T339" s="16" t="str">
        <f aca="false">IF(OR(S339="",N(R339)=0),"",S339/R339)</f>
        <v/>
      </c>
      <c r="U339" s="15" t="str">
        <f aca="false">IF(S339="","",SUMIFS($S$7:S339,$A$7:A339,A339))</f>
        <v/>
      </c>
      <c r="V339" s="14" t="str">
        <f aca="false">IF(S339="","",IF(AND($C$4&gt;0,U339-S339&lt;=-$C$4),"After loss limit",IF(AND($C$4&gt;0,U339&lt;=-$C$4),"Hit loss limit",IF(AND($C$5&gt;0,Q339&gt;$C$5),"Over trade cap","OK"))))</f>
        <v/>
      </c>
    </row>
    <row r="340" customFormat="false" ht="15" hidden="false" customHeight="false" outlineLevel="0" collapsed="false">
      <c r="A340" s="9"/>
      <c r="B340" s="10"/>
      <c r="C340" s="10"/>
      <c r="D340" s="11"/>
      <c r="E340" s="11"/>
      <c r="F340" s="11"/>
      <c r="G340" s="12"/>
      <c r="H340" s="12"/>
      <c r="I340" s="12"/>
      <c r="J340" s="11"/>
      <c r="K340" s="11"/>
      <c r="L340" s="13"/>
      <c r="M340" s="11"/>
      <c r="N340" s="11"/>
      <c r="O340" s="14" t="str">
        <f aca="false">IF(OR(A340="",B340=""),"",LOOKUP(MOD(B340,1),Lists!$A$5:$A$9,Lists!$B$5:$B$9))</f>
        <v/>
      </c>
      <c r="P340" s="14" t="str">
        <f aca="false">IF(OR(B340="",C340=""),"",ROUND(MOD(C340-B340,1)*1440,0))</f>
        <v/>
      </c>
      <c r="Q340" s="14" t="str">
        <f aca="false">IF(A340="","",COUNTIF($A$7:A340,A340))</f>
        <v/>
      </c>
      <c r="R340" s="15" t="str">
        <f aca="false">IF(OR(G340="",H340="",J340=""),"",ABS(G340-H340)*J340*IF(K340="",1,K340))</f>
        <v/>
      </c>
      <c r="S340" s="15" t="str">
        <f aca="false">IF(OR(G340="",I340="",J340=""),"",(I340-G340)*J340*IF(K340="",1,K340)*IF(E340="Short",-1,1)-N(L340))</f>
        <v/>
      </c>
      <c r="T340" s="16" t="str">
        <f aca="false">IF(OR(S340="",N(R340)=0),"",S340/R340)</f>
        <v/>
      </c>
      <c r="U340" s="15" t="str">
        <f aca="false">IF(S340="","",SUMIFS($S$7:S340,$A$7:A340,A340))</f>
        <v/>
      </c>
      <c r="V340" s="14" t="str">
        <f aca="false">IF(S340="","",IF(AND($C$4&gt;0,U340-S340&lt;=-$C$4),"After loss limit",IF(AND($C$4&gt;0,U340&lt;=-$C$4),"Hit loss limit",IF(AND($C$5&gt;0,Q340&gt;$C$5),"Over trade cap","OK"))))</f>
        <v/>
      </c>
    </row>
    <row r="341" customFormat="false" ht="15" hidden="false" customHeight="false" outlineLevel="0" collapsed="false">
      <c r="A341" s="9"/>
      <c r="B341" s="10"/>
      <c r="C341" s="10"/>
      <c r="D341" s="11"/>
      <c r="E341" s="11"/>
      <c r="F341" s="11"/>
      <c r="G341" s="12"/>
      <c r="H341" s="12"/>
      <c r="I341" s="12"/>
      <c r="J341" s="11"/>
      <c r="K341" s="11"/>
      <c r="L341" s="13"/>
      <c r="M341" s="11"/>
      <c r="N341" s="11"/>
      <c r="O341" s="14" t="str">
        <f aca="false">IF(OR(A341="",B341=""),"",LOOKUP(MOD(B341,1),Lists!$A$5:$A$9,Lists!$B$5:$B$9))</f>
        <v/>
      </c>
      <c r="P341" s="14" t="str">
        <f aca="false">IF(OR(B341="",C341=""),"",ROUND(MOD(C341-B341,1)*1440,0))</f>
        <v/>
      </c>
      <c r="Q341" s="14" t="str">
        <f aca="false">IF(A341="","",COUNTIF($A$7:A341,A341))</f>
        <v/>
      </c>
      <c r="R341" s="15" t="str">
        <f aca="false">IF(OR(G341="",H341="",J341=""),"",ABS(G341-H341)*J341*IF(K341="",1,K341))</f>
        <v/>
      </c>
      <c r="S341" s="15" t="str">
        <f aca="false">IF(OR(G341="",I341="",J341=""),"",(I341-G341)*J341*IF(K341="",1,K341)*IF(E341="Short",-1,1)-N(L341))</f>
        <v/>
      </c>
      <c r="T341" s="16" t="str">
        <f aca="false">IF(OR(S341="",N(R341)=0),"",S341/R341)</f>
        <v/>
      </c>
      <c r="U341" s="15" t="str">
        <f aca="false">IF(S341="","",SUMIFS($S$7:S341,$A$7:A341,A341))</f>
        <v/>
      </c>
      <c r="V341" s="14" t="str">
        <f aca="false">IF(S341="","",IF(AND($C$4&gt;0,U341-S341&lt;=-$C$4),"After loss limit",IF(AND($C$4&gt;0,U341&lt;=-$C$4),"Hit loss limit",IF(AND($C$5&gt;0,Q341&gt;$C$5),"Over trade cap","OK"))))</f>
        <v/>
      </c>
    </row>
    <row r="342" customFormat="false" ht="15" hidden="false" customHeight="false" outlineLevel="0" collapsed="false">
      <c r="A342" s="9"/>
      <c r="B342" s="10"/>
      <c r="C342" s="10"/>
      <c r="D342" s="11"/>
      <c r="E342" s="11"/>
      <c r="F342" s="11"/>
      <c r="G342" s="12"/>
      <c r="H342" s="12"/>
      <c r="I342" s="12"/>
      <c r="J342" s="11"/>
      <c r="K342" s="11"/>
      <c r="L342" s="13"/>
      <c r="M342" s="11"/>
      <c r="N342" s="11"/>
      <c r="O342" s="14" t="str">
        <f aca="false">IF(OR(A342="",B342=""),"",LOOKUP(MOD(B342,1),Lists!$A$5:$A$9,Lists!$B$5:$B$9))</f>
        <v/>
      </c>
      <c r="P342" s="14" t="str">
        <f aca="false">IF(OR(B342="",C342=""),"",ROUND(MOD(C342-B342,1)*1440,0))</f>
        <v/>
      </c>
      <c r="Q342" s="14" t="str">
        <f aca="false">IF(A342="","",COUNTIF($A$7:A342,A342))</f>
        <v/>
      </c>
      <c r="R342" s="15" t="str">
        <f aca="false">IF(OR(G342="",H342="",J342=""),"",ABS(G342-H342)*J342*IF(K342="",1,K342))</f>
        <v/>
      </c>
      <c r="S342" s="15" t="str">
        <f aca="false">IF(OR(G342="",I342="",J342=""),"",(I342-G342)*J342*IF(K342="",1,K342)*IF(E342="Short",-1,1)-N(L342))</f>
        <v/>
      </c>
      <c r="T342" s="16" t="str">
        <f aca="false">IF(OR(S342="",N(R342)=0),"",S342/R342)</f>
        <v/>
      </c>
      <c r="U342" s="15" t="str">
        <f aca="false">IF(S342="","",SUMIFS($S$7:S342,$A$7:A342,A342))</f>
        <v/>
      </c>
      <c r="V342" s="14" t="str">
        <f aca="false">IF(S342="","",IF(AND($C$4&gt;0,U342-S342&lt;=-$C$4),"After loss limit",IF(AND($C$4&gt;0,U342&lt;=-$C$4),"Hit loss limit",IF(AND($C$5&gt;0,Q342&gt;$C$5),"Over trade cap","OK"))))</f>
        <v/>
      </c>
    </row>
    <row r="343" customFormat="false" ht="15" hidden="false" customHeight="false" outlineLevel="0" collapsed="false">
      <c r="A343" s="9"/>
      <c r="B343" s="10"/>
      <c r="C343" s="10"/>
      <c r="D343" s="11"/>
      <c r="E343" s="11"/>
      <c r="F343" s="11"/>
      <c r="G343" s="12"/>
      <c r="H343" s="12"/>
      <c r="I343" s="12"/>
      <c r="J343" s="11"/>
      <c r="K343" s="11"/>
      <c r="L343" s="13"/>
      <c r="M343" s="11"/>
      <c r="N343" s="11"/>
      <c r="O343" s="14" t="str">
        <f aca="false">IF(OR(A343="",B343=""),"",LOOKUP(MOD(B343,1),Lists!$A$5:$A$9,Lists!$B$5:$B$9))</f>
        <v/>
      </c>
      <c r="P343" s="14" t="str">
        <f aca="false">IF(OR(B343="",C343=""),"",ROUND(MOD(C343-B343,1)*1440,0))</f>
        <v/>
      </c>
      <c r="Q343" s="14" t="str">
        <f aca="false">IF(A343="","",COUNTIF($A$7:A343,A343))</f>
        <v/>
      </c>
      <c r="R343" s="15" t="str">
        <f aca="false">IF(OR(G343="",H343="",J343=""),"",ABS(G343-H343)*J343*IF(K343="",1,K343))</f>
        <v/>
      </c>
      <c r="S343" s="15" t="str">
        <f aca="false">IF(OR(G343="",I343="",J343=""),"",(I343-G343)*J343*IF(K343="",1,K343)*IF(E343="Short",-1,1)-N(L343))</f>
        <v/>
      </c>
      <c r="T343" s="16" t="str">
        <f aca="false">IF(OR(S343="",N(R343)=0),"",S343/R343)</f>
        <v/>
      </c>
      <c r="U343" s="15" t="str">
        <f aca="false">IF(S343="","",SUMIFS($S$7:S343,$A$7:A343,A343))</f>
        <v/>
      </c>
      <c r="V343" s="14" t="str">
        <f aca="false">IF(S343="","",IF(AND($C$4&gt;0,U343-S343&lt;=-$C$4),"After loss limit",IF(AND($C$4&gt;0,U343&lt;=-$C$4),"Hit loss limit",IF(AND($C$5&gt;0,Q343&gt;$C$5),"Over trade cap","OK"))))</f>
        <v/>
      </c>
    </row>
    <row r="344" customFormat="false" ht="15" hidden="false" customHeight="false" outlineLevel="0" collapsed="false">
      <c r="A344" s="9"/>
      <c r="B344" s="10"/>
      <c r="C344" s="10"/>
      <c r="D344" s="11"/>
      <c r="E344" s="11"/>
      <c r="F344" s="11"/>
      <c r="G344" s="12"/>
      <c r="H344" s="12"/>
      <c r="I344" s="12"/>
      <c r="J344" s="11"/>
      <c r="K344" s="11"/>
      <c r="L344" s="13"/>
      <c r="M344" s="11"/>
      <c r="N344" s="11"/>
      <c r="O344" s="14" t="str">
        <f aca="false">IF(OR(A344="",B344=""),"",LOOKUP(MOD(B344,1),Lists!$A$5:$A$9,Lists!$B$5:$B$9))</f>
        <v/>
      </c>
      <c r="P344" s="14" t="str">
        <f aca="false">IF(OR(B344="",C344=""),"",ROUND(MOD(C344-B344,1)*1440,0))</f>
        <v/>
      </c>
      <c r="Q344" s="14" t="str">
        <f aca="false">IF(A344="","",COUNTIF($A$7:A344,A344))</f>
        <v/>
      </c>
      <c r="R344" s="15" t="str">
        <f aca="false">IF(OR(G344="",H344="",J344=""),"",ABS(G344-H344)*J344*IF(K344="",1,K344))</f>
        <v/>
      </c>
      <c r="S344" s="15" t="str">
        <f aca="false">IF(OR(G344="",I344="",J344=""),"",(I344-G344)*J344*IF(K344="",1,K344)*IF(E344="Short",-1,1)-N(L344))</f>
        <v/>
      </c>
      <c r="T344" s="16" t="str">
        <f aca="false">IF(OR(S344="",N(R344)=0),"",S344/R344)</f>
        <v/>
      </c>
      <c r="U344" s="15" t="str">
        <f aca="false">IF(S344="","",SUMIFS($S$7:S344,$A$7:A344,A344))</f>
        <v/>
      </c>
      <c r="V344" s="14" t="str">
        <f aca="false">IF(S344="","",IF(AND($C$4&gt;0,U344-S344&lt;=-$C$4),"After loss limit",IF(AND($C$4&gt;0,U344&lt;=-$C$4),"Hit loss limit",IF(AND($C$5&gt;0,Q344&gt;$C$5),"Over trade cap","OK"))))</f>
        <v/>
      </c>
    </row>
    <row r="345" customFormat="false" ht="15" hidden="false" customHeight="false" outlineLevel="0" collapsed="false">
      <c r="A345" s="9"/>
      <c r="B345" s="10"/>
      <c r="C345" s="10"/>
      <c r="D345" s="11"/>
      <c r="E345" s="11"/>
      <c r="F345" s="11"/>
      <c r="G345" s="12"/>
      <c r="H345" s="12"/>
      <c r="I345" s="12"/>
      <c r="J345" s="11"/>
      <c r="K345" s="11"/>
      <c r="L345" s="13"/>
      <c r="M345" s="11"/>
      <c r="N345" s="11"/>
      <c r="O345" s="14" t="str">
        <f aca="false">IF(OR(A345="",B345=""),"",LOOKUP(MOD(B345,1),Lists!$A$5:$A$9,Lists!$B$5:$B$9))</f>
        <v/>
      </c>
      <c r="P345" s="14" t="str">
        <f aca="false">IF(OR(B345="",C345=""),"",ROUND(MOD(C345-B345,1)*1440,0))</f>
        <v/>
      </c>
      <c r="Q345" s="14" t="str">
        <f aca="false">IF(A345="","",COUNTIF($A$7:A345,A345))</f>
        <v/>
      </c>
      <c r="R345" s="15" t="str">
        <f aca="false">IF(OR(G345="",H345="",J345=""),"",ABS(G345-H345)*J345*IF(K345="",1,K345))</f>
        <v/>
      </c>
      <c r="S345" s="15" t="str">
        <f aca="false">IF(OR(G345="",I345="",J345=""),"",(I345-G345)*J345*IF(K345="",1,K345)*IF(E345="Short",-1,1)-N(L345))</f>
        <v/>
      </c>
      <c r="T345" s="16" t="str">
        <f aca="false">IF(OR(S345="",N(R345)=0),"",S345/R345)</f>
        <v/>
      </c>
      <c r="U345" s="15" t="str">
        <f aca="false">IF(S345="","",SUMIFS($S$7:S345,$A$7:A345,A345))</f>
        <v/>
      </c>
      <c r="V345" s="14" t="str">
        <f aca="false">IF(S345="","",IF(AND($C$4&gt;0,U345-S345&lt;=-$C$4),"After loss limit",IF(AND($C$4&gt;0,U345&lt;=-$C$4),"Hit loss limit",IF(AND($C$5&gt;0,Q345&gt;$C$5),"Over trade cap","OK"))))</f>
        <v/>
      </c>
    </row>
    <row r="346" customFormat="false" ht="15" hidden="false" customHeight="false" outlineLevel="0" collapsed="false">
      <c r="A346" s="9"/>
      <c r="B346" s="10"/>
      <c r="C346" s="10"/>
      <c r="D346" s="11"/>
      <c r="E346" s="11"/>
      <c r="F346" s="11"/>
      <c r="G346" s="12"/>
      <c r="H346" s="12"/>
      <c r="I346" s="12"/>
      <c r="J346" s="11"/>
      <c r="K346" s="11"/>
      <c r="L346" s="13"/>
      <c r="M346" s="11"/>
      <c r="N346" s="11"/>
      <c r="O346" s="14" t="str">
        <f aca="false">IF(OR(A346="",B346=""),"",LOOKUP(MOD(B346,1),Lists!$A$5:$A$9,Lists!$B$5:$B$9))</f>
        <v/>
      </c>
      <c r="P346" s="14" t="str">
        <f aca="false">IF(OR(B346="",C346=""),"",ROUND(MOD(C346-B346,1)*1440,0))</f>
        <v/>
      </c>
      <c r="Q346" s="14" t="str">
        <f aca="false">IF(A346="","",COUNTIF($A$7:A346,A346))</f>
        <v/>
      </c>
      <c r="R346" s="15" t="str">
        <f aca="false">IF(OR(G346="",H346="",J346=""),"",ABS(G346-H346)*J346*IF(K346="",1,K346))</f>
        <v/>
      </c>
      <c r="S346" s="15" t="str">
        <f aca="false">IF(OR(G346="",I346="",J346=""),"",(I346-G346)*J346*IF(K346="",1,K346)*IF(E346="Short",-1,1)-N(L346))</f>
        <v/>
      </c>
      <c r="T346" s="16" t="str">
        <f aca="false">IF(OR(S346="",N(R346)=0),"",S346/R346)</f>
        <v/>
      </c>
      <c r="U346" s="15" t="str">
        <f aca="false">IF(S346="","",SUMIFS($S$7:S346,$A$7:A346,A346))</f>
        <v/>
      </c>
      <c r="V346" s="14" t="str">
        <f aca="false">IF(S346="","",IF(AND($C$4&gt;0,U346-S346&lt;=-$C$4),"After loss limit",IF(AND($C$4&gt;0,U346&lt;=-$C$4),"Hit loss limit",IF(AND($C$5&gt;0,Q346&gt;$C$5),"Over trade cap","OK"))))</f>
        <v/>
      </c>
    </row>
    <row r="347" customFormat="false" ht="15" hidden="false" customHeight="false" outlineLevel="0" collapsed="false">
      <c r="A347" s="9"/>
      <c r="B347" s="10"/>
      <c r="C347" s="10"/>
      <c r="D347" s="11"/>
      <c r="E347" s="11"/>
      <c r="F347" s="11"/>
      <c r="G347" s="12"/>
      <c r="H347" s="12"/>
      <c r="I347" s="12"/>
      <c r="J347" s="11"/>
      <c r="K347" s="11"/>
      <c r="L347" s="13"/>
      <c r="M347" s="11"/>
      <c r="N347" s="11"/>
      <c r="O347" s="14" t="str">
        <f aca="false">IF(OR(A347="",B347=""),"",LOOKUP(MOD(B347,1),Lists!$A$5:$A$9,Lists!$B$5:$B$9))</f>
        <v/>
      </c>
      <c r="P347" s="14" t="str">
        <f aca="false">IF(OR(B347="",C347=""),"",ROUND(MOD(C347-B347,1)*1440,0))</f>
        <v/>
      </c>
      <c r="Q347" s="14" t="str">
        <f aca="false">IF(A347="","",COUNTIF($A$7:A347,A347))</f>
        <v/>
      </c>
      <c r="R347" s="15" t="str">
        <f aca="false">IF(OR(G347="",H347="",J347=""),"",ABS(G347-H347)*J347*IF(K347="",1,K347))</f>
        <v/>
      </c>
      <c r="S347" s="15" t="str">
        <f aca="false">IF(OR(G347="",I347="",J347=""),"",(I347-G347)*J347*IF(K347="",1,K347)*IF(E347="Short",-1,1)-N(L347))</f>
        <v/>
      </c>
      <c r="T347" s="16" t="str">
        <f aca="false">IF(OR(S347="",N(R347)=0),"",S347/R347)</f>
        <v/>
      </c>
      <c r="U347" s="15" t="str">
        <f aca="false">IF(S347="","",SUMIFS($S$7:S347,$A$7:A347,A347))</f>
        <v/>
      </c>
      <c r="V347" s="14" t="str">
        <f aca="false">IF(S347="","",IF(AND($C$4&gt;0,U347-S347&lt;=-$C$4),"After loss limit",IF(AND($C$4&gt;0,U347&lt;=-$C$4),"Hit loss limit",IF(AND($C$5&gt;0,Q347&gt;$C$5),"Over trade cap","OK"))))</f>
        <v/>
      </c>
    </row>
    <row r="348" customFormat="false" ht="15" hidden="false" customHeight="false" outlineLevel="0" collapsed="false">
      <c r="A348" s="9"/>
      <c r="B348" s="10"/>
      <c r="C348" s="10"/>
      <c r="D348" s="11"/>
      <c r="E348" s="11"/>
      <c r="F348" s="11"/>
      <c r="G348" s="12"/>
      <c r="H348" s="12"/>
      <c r="I348" s="12"/>
      <c r="J348" s="11"/>
      <c r="K348" s="11"/>
      <c r="L348" s="13"/>
      <c r="M348" s="11"/>
      <c r="N348" s="11"/>
      <c r="O348" s="14" t="str">
        <f aca="false">IF(OR(A348="",B348=""),"",LOOKUP(MOD(B348,1),Lists!$A$5:$A$9,Lists!$B$5:$B$9))</f>
        <v/>
      </c>
      <c r="P348" s="14" t="str">
        <f aca="false">IF(OR(B348="",C348=""),"",ROUND(MOD(C348-B348,1)*1440,0))</f>
        <v/>
      </c>
      <c r="Q348" s="14" t="str">
        <f aca="false">IF(A348="","",COUNTIF($A$7:A348,A348))</f>
        <v/>
      </c>
      <c r="R348" s="15" t="str">
        <f aca="false">IF(OR(G348="",H348="",J348=""),"",ABS(G348-H348)*J348*IF(K348="",1,K348))</f>
        <v/>
      </c>
      <c r="S348" s="15" t="str">
        <f aca="false">IF(OR(G348="",I348="",J348=""),"",(I348-G348)*J348*IF(K348="",1,K348)*IF(E348="Short",-1,1)-N(L348))</f>
        <v/>
      </c>
      <c r="T348" s="16" t="str">
        <f aca="false">IF(OR(S348="",N(R348)=0),"",S348/R348)</f>
        <v/>
      </c>
      <c r="U348" s="15" t="str">
        <f aca="false">IF(S348="","",SUMIFS($S$7:S348,$A$7:A348,A348))</f>
        <v/>
      </c>
      <c r="V348" s="14" t="str">
        <f aca="false">IF(S348="","",IF(AND($C$4&gt;0,U348-S348&lt;=-$C$4),"After loss limit",IF(AND($C$4&gt;0,U348&lt;=-$C$4),"Hit loss limit",IF(AND($C$5&gt;0,Q348&gt;$C$5),"Over trade cap","OK"))))</f>
        <v/>
      </c>
    </row>
    <row r="349" customFormat="false" ht="15" hidden="false" customHeight="false" outlineLevel="0" collapsed="false">
      <c r="A349" s="9"/>
      <c r="B349" s="10"/>
      <c r="C349" s="10"/>
      <c r="D349" s="11"/>
      <c r="E349" s="11"/>
      <c r="F349" s="11"/>
      <c r="G349" s="12"/>
      <c r="H349" s="12"/>
      <c r="I349" s="12"/>
      <c r="J349" s="11"/>
      <c r="K349" s="11"/>
      <c r="L349" s="13"/>
      <c r="M349" s="11"/>
      <c r="N349" s="11"/>
      <c r="O349" s="14" t="str">
        <f aca="false">IF(OR(A349="",B349=""),"",LOOKUP(MOD(B349,1),Lists!$A$5:$A$9,Lists!$B$5:$B$9))</f>
        <v/>
      </c>
      <c r="P349" s="14" t="str">
        <f aca="false">IF(OR(B349="",C349=""),"",ROUND(MOD(C349-B349,1)*1440,0))</f>
        <v/>
      </c>
      <c r="Q349" s="14" t="str">
        <f aca="false">IF(A349="","",COUNTIF($A$7:A349,A349))</f>
        <v/>
      </c>
      <c r="R349" s="15" t="str">
        <f aca="false">IF(OR(G349="",H349="",J349=""),"",ABS(G349-H349)*J349*IF(K349="",1,K349))</f>
        <v/>
      </c>
      <c r="S349" s="15" t="str">
        <f aca="false">IF(OR(G349="",I349="",J349=""),"",(I349-G349)*J349*IF(K349="",1,K349)*IF(E349="Short",-1,1)-N(L349))</f>
        <v/>
      </c>
      <c r="T349" s="16" t="str">
        <f aca="false">IF(OR(S349="",N(R349)=0),"",S349/R349)</f>
        <v/>
      </c>
      <c r="U349" s="15" t="str">
        <f aca="false">IF(S349="","",SUMIFS($S$7:S349,$A$7:A349,A349))</f>
        <v/>
      </c>
      <c r="V349" s="14" t="str">
        <f aca="false">IF(S349="","",IF(AND($C$4&gt;0,U349-S349&lt;=-$C$4),"After loss limit",IF(AND($C$4&gt;0,U349&lt;=-$C$4),"Hit loss limit",IF(AND($C$5&gt;0,Q349&gt;$C$5),"Over trade cap","OK"))))</f>
        <v/>
      </c>
    </row>
    <row r="350" customFormat="false" ht="15" hidden="false" customHeight="false" outlineLevel="0" collapsed="false">
      <c r="A350" s="9"/>
      <c r="B350" s="10"/>
      <c r="C350" s="10"/>
      <c r="D350" s="11"/>
      <c r="E350" s="11"/>
      <c r="F350" s="11"/>
      <c r="G350" s="12"/>
      <c r="H350" s="12"/>
      <c r="I350" s="12"/>
      <c r="J350" s="11"/>
      <c r="K350" s="11"/>
      <c r="L350" s="13"/>
      <c r="M350" s="11"/>
      <c r="N350" s="11"/>
      <c r="O350" s="14" t="str">
        <f aca="false">IF(OR(A350="",B350=""),"",LOOKUP(MOD(B350,1),Lists!$A$5:$A$9,Lists!$B$5:$B$9))</f>
        <v/>
      </c>
      <c r="P350" s="14" t="str">
        <f aca="false">IF(OR(B350="",C350=""),"",ROUND(MOD(C350-B350,1)*1440,0))</f>
        <v/>
      </c>
      <c r="Q350" s="14" t="str">
        <f aca="false">IF(A350="","",COUNTIF($A$7:A350,A350))</f>
        <v/>
      </c>
      <c r="R350" s="15" t="str">
        <f aca="false">IF(OR(G350="",H350="",J350=""),"",ABS(G350-H350)*J350*IF(K350="",1,K350))</f>
        <v/>
      </c>
      <c r="S350" s="15" t="str">
        <f aca="false">IF(OR(G350="",I350="",J350=""),"",(I350-G350)*J350*IF(K350="",1,K350)*IF(E350="Short",-1,1)-N(L350))</f>
        <v/>
      </c>
      <c r="T350" s="16" t="str">
        <f aca="false">IF(OR(S350="",N(R350)=0),"",S350/R350)</f>
        <v/>
      </c>
      <c r="U350" s="15" t="str">
        <f aca="false">IF(S350="","",SUMIFS($S$7:S350,$A$7:A350,A350))</f>
        <v/>
      </c>
      <c r="V350" s="14" t="str">
        <f aca="false">IF(S350="","",IF(AND($C$4&gt;0,U350-S350&lt;=-$C$4),"After loss limit",IF(AND($C$4&gt;0,U350&lt;=-$C$4),"Hit loss limit",IF(AND($C$5&gt;0,Q350&gt;$C$5),"Over trade cap","OK"))))</f>
        <v/>
      </c>
    </row>
    <row r="351" customFormat="false" ht="15" hidden="false" customHeight="false" outlineLevel="0" collapsed="false">
      <c r="A351" s="9"/>
      <c r="B351" s="10"/>
      <c r="C351" s="10"/>
      <c r="D351" s="11"/>
      <c r="E351" s="11"/>
      <c r="F351" s="11"/>
      <c r="G351" s="12"/>
      <c r="H351" s="12"/>
      <c r="I351" s="12"/>
      <c r="J351" s="11"/>
      <c r="K351" s="11"/>
      <c r="L351" s="13"/>
      <c r="M351" s="11"/>
      <c r="N351" s="11"/>
      <c r="O351" s="14" t="str">
        <f aca="false">IF(OR(A351="",B351=""),"",LOOKUP(MOD(B351,1),Lists!$A$5:$A$9,Lists!$B$5:$B$9))</f>
        <v/>
      </c>
      <c r="P351" s="14" t="str">
        <f aca="false">IF(OR(B351="",C351=""),"",ROUND(MOD(C351-B351,1)*1440,0))</f>
        <v/>
      </c>
      <c r="Q351" s="14" t="str">
        <f aca="false">IF(A351="","",COUNTIF($A$7:A351,A351))</f>
        <v/>
      </c>
      <c r="R351" s="15" t="str">
        <f aca="false">IF(OR(G351="",H351="",J351=""),"",ABS(G351-H351)*J351*IF(K351="",1,K351))</f>
        <v/>
      </c>
      <c r="S351" s="15" t="str">
        <f aca="false">IF(OR(G351="",I351="",J351=""),"",(I351-G351)*J351*IF(K351="",1,K351)*IF(E351="Short",-1,1)-N(L351))</f>
        <v/>
      </c>
      <c r="T351" s="16" t="str">
        <f aca="false">IF(OR(S351="",N(R351)=0),"",S351/R351)</f>
        <v/>
      </c>
      <c r="U351" s="15" t="str">
        <f aca="false">IF(S351="","",SUMIFS($S$7:S351,$A$7:A351,A351))</f>
        <v/>
      </c>
      <c r="V351" s="14" t="str">
        <f aca="false">IF(S351="","",IF(AND($C$4&gt;0,U351-S351&lt;=-$C$4),"After loss limit",IF(AND($C$4&gt;0,U351&lt;=-$C$4),"Hit loss limit",IF(AND($C$5&gt;0,Q351&gt;$C$5),"Over trade cap","OK"))))</f>
        <v/>
      </c>
    </row>
    <row r="352" customFormat="false" ht="15" hidden="false" customHeight="false" outlineLevel="0" collapsed="false">
      <c r="A352" s="9"/>
      <c r="B352" s="10"/>
      <c r="C352" s="10"/>
      <c r="D352" s="11"/>
      <c r="E352" s="11"/>
      <c r="F352" s="11"/>
      <c r="G352" s="12"/>
      <c r="H352" s="12"/>
      <c r="I352" s="12"/>
      <c r="J352" s="11"/>
      <c r="K352" s="11"/>
      <c r="L352" s="13"/>
      <c r="M352" s="11"/>
      <c r="N352" s="11"/>
      <c r="O352" s="14" t="str">
        <f aca="false">IF(OR(A352="",B352=""),"",LOOKUP(MOD(B352,1),Lists!$A$5:$A$9,Lists!$B$5:$B$9))</f>
        <v/>
      </c>
      <c r="P352" s="14" t="str">
        <f aca="false">IF(OR(B352="",C352=""),"",ROUND(MOD(C352-B352,1)*1440,0))</f>
        <v/>
      </c>
      <c r="Q352" s="14" t="str">
        <f aca="false">IF(A352="","",COUNTIF($A$7:A352,A352))</f>
        <v/>
      </c>
      <c r="R352" s="15" t="str">
        <f aca="false">IF(OR(G352="",H352="",J352=""),"",ABS(G352-H352)*J352*IF(K352="",1,K352))</f>
        <v/>
      </c>
      <c r="S352" s="15" t="str">
        <f aca="false">IF(OR(G352="",I352="",J352=""),"",(I352-G352)*J352*IF(K352="",1,K352)*IF(E352="Short",-1,1)-N(L352))</f>
        <v/>
      </c>
      <c r="T352" s="16" t="str">
        <f aca="false">IF(OR(S352="",N(R352)=0),"",S352/R352)</f>
        <v/>
      </c>
      <c r="U352" s="15" t="str">
        <f aca="false">IF(S352="","",SUMIFS($S$7:S352,$A$7:A352,A352))</f>
        <v/>
      </c>
      <c r="V352" s="14" t="str">
        <f aca="false">IF(S352="","",IF(AND($C$4&gt;0,U352-S352&lt;=-$C$4),"After loss limit",IF(AND($C$4&gt;0,U352&lt;=-$C$4),"Hit loss limit",IF(AND($C$5&gt;0,Q352&gt;$C$5),"Over trade cap","OK"))))</f>
        <v/>
      </c>
    </row>
    <row r="353" customFormat="false" ht="15" hidden="false" customHeight="false" outlineLevel="0" collapsed="false">
      <c r="A353" s="9"/>
      <c r="B353" s="10"/>
      <c r="C353" s="10"/>
      <c r="D353" s="11"/>
      <c r="E353" s="11"/>
      <c r="F353" s="11"/>
      <c r="G353" s="12"/>
      <c r="H353" s="12"/>
      <c r="I353" s="12"/>
      <c r="J353" s="11"/>
      <c r="K353" s="11"/>
      <c r="L353" s="13"/>
      <c r="M353" s="11"/>
      <c r="N353" s="11"/>
      <c r="O353" s="14" t="str">
        <f aca="false">IF(OR(A353="",B353=""),"",LOOKUP(MOD(B353,1),Lists!$A$5:$A$9,Lists!$B$5:$B$9))</f>
        <v/>
      </c>
      <c r="P353" s="14" t="str">
        <f aca="false">IF(OR(B353="",C353=""),"",ROUND(MOD(C353-B353,1)*1440,0))</f>
        <v/>
      </c>
      <c r="Q353" s="14" t="str">
        <f aca="false">IF(A353="","",COUNTIF($A$7:A353,A353))</f>
        <v/>
      </c>
      <c r="R353" s="15" t="str">
        <f aca="false">IF(OR(G353="",H353="",J353=""),"",ABS(G353-H353)*J353*IF(K353="",1,K353))</f>
        <v/>
      </c>
      <c r="S353" s="15" t="str">
        <f aca="false">IF(OR(G353="",I353="",J353=""),"",(I353-G353)*J353*IF(K353="",1,K353)*IF(E353="Short",-1,1)-N(L353))</f>
        <v/>
      </c>
      <c r="T353" s="16" t="str">
        <f aca="false">IF(OR(S353="",N(R353)=0),"",S353/R353)</f>
        <v/>
      </c>
      <c r="U353" s="15" t="str">
        <f aca="false">IF(S353="","",SUMIFS($S$7:S353,$A$7:A353,A353))</f>
        <v/>
      </c>
      <c r="V353" s="14" t="str">
        <f aca="false">IF(S353="","",IF(AND($C$4&gt;0,U353-S353&lt;=-$C$4),"After loss limit",IF(AND($C$4&gt;0,U353&lt;=-$C$4),"Hit loss limit",IF(AND($C$5&gt;0,Q353&gt;$C$5),"Over trade cap","OK"))))</f>
        <v/>
      </c>
    </row>
    <row r="354" customFormat="false" ht="15" hidden="false" customHeight="false" outlineLevel="0" collapsed="false">
      <c r="A354" s="9"/>
      <c r="B354" s="10"/>
      <c r="C354" s="10"/>
      <c r="D354" s="11"/>
      <c r="E354" s="11"/>
      <c r="F354" s="11"/>
      <c r="G354" s="12"/>
      <c r="H354" s="12"/>
      <c r="I354" s="12"/>
      <c r="J354" s="11"/>
      <c r="K354" s="11"/>
      <c r="L354" s="13"/>
      <c r="M354" s="11"/>
      <c r="N354" s="11"/>
      <c r="O354" s="14" t="str">
        <f aca="false">IF(OR(A354="",B354=""),"",LOOKUP(MOD(B354,1),Lists!$A$5:$A$9,Lists!$B$5:$B$9))</f>
        <v/>
      </c>
      <c r="P354" s="14" t="str">
        <f aca="false">IF(OR(B354="",C354=""),"",ROUND(MOD(C354-B354,1)*1440,0))</f>
        <v/>
      </c>
      <c r="Q354" s="14" t="str">
        <f aca="false">IF(A354="","",COUNTIF($A$7:A354,A354))</f>
        <v/>
      </c>
      <c r="R354" s="15" t="str">
        <f aca="false">IF(OR(G354="",H354="",J354=""),"",ABS(G354-H354)*J354*IF(K354="",1,K354))</f>
        <v/>
      </c>
      <c r="S354" s="15" t="str">
        <f aca="false">IF(OR(G354="",I354="",J354=""),"",(I354-G354)*J354*IF(K354="",1,K354)*IF(E354="Short",-1,1)-N(L354))</f>
        <v/>
      </c>
      <c r="T354" s="16" t="str">
        <f aca="false">IF(OR(S354="",N(R354)=0),"",S354/R354)</f>
        <v/>
      </c>
      <c r="U354" s="15" t="str">
        <f aca="false">IF(S354="","",SUMIFS($S$7:S354,$A$7:A354,A354))</f>
        <v/>
      </c>
      <c r="V354" s="14" t="str">
        <f aca="false">IF(S354="","",IF(AND($C$4&gt;0,U354-S354&lt;=-$C$4),"After loss limit",IF(AND($C$4&gt;0,U354&lt;=-$C$4),"Hit loss limit",IF(AND($C$5&gt;0,Q354&gt;$C$5),"Over trade cap","OK"))))</f>
        <v/>
      </c>
    </row>
    <row r="355" customFormat="false" ht="15" hidden="false" customHeight="false" outlineLevel="0" collapsed="false">
      <c r="A355" s="9"/>
      <c r="B355" s="10"/>
      <c r="C355" s="10"/>
      <c r="D355" s="11"/>
      <c r="E355" s="11"/>
      <c r="F355" s="11"/>
      <c r="G355" s="12"/>
      <c r="H355" s="12"/>
      <c r="I355" s="12"/>
      <c r="J355" s="11"/>
      <c r="K355" s="11"/>
      <c r="L355" s="13"/>
      <c r="M355" s="11"/>
      <c r="N355" s="11"/>
      <c r="O355" s="14" t="str">
        <f aca="false">IF(OR(A355="",B355=""),"",LOOKUP(MOD(B355,1),Lists!$A$5:$A$9,Lists!$B$5:$B$9))</f>
        <v/>
      </c>
      <c r="P355" s="14" t="str">
        <f aca="false">IF(OR(B355="",C355=""),"",ROUND(MOD(C355-B355,1)*1440,0))</f>
        <v/>
      </c>
      <c r="Q355" s="14" t="str">
        <f aca="false">IF(A355="","",COUNTIF($A$7:A355,A355))</f>
        <v/>
      </c>
      <c r="R355" s="15" t="str">
        <f aca="false">IF(OR(G355="",H355="",J355=""),"",ABS(G355-H355)*J355*IF(K355="",1,K355))</f>
        <v/>
      </c>
      <c r="S355" s="15" t="str">
        <f aca="false">IF(OR(G355="",I355="",J355=""),"",(I355-G355)*J355*IF(K355="",1,K355)*IF(E355="Short",-1,1)-N(L355))</f>
        <v/>
      </c>
      <c r="T355" s="16" t="str">
        <f aca="false">IF(OR(S355="",N(R355)=0),"",S355/R355)</f>
        <v/>
      </c>
      <c r="U355" s="15" t="str">
        <f aca="false">IF(S355="","",SUMIFS($S$7:S355,$A$7:A355,A355))</f>
        <v/>
      </c>
      <c r="V355" s="14" t="str">
        <f aca="false">IF(S355="","",IF(AND($C$4&gt;0,U355-S355&lt;=-$C$4),"After loss limit",IF(AND($C$4&gt;0,U355&lt;=-$C$4),"Hit loss limit",IF(AND($C$5&gt;0,Q355&gt;$C$5),"Over trade cap","OK"))))</f>
        <v/>
      </c>
    </row>
    <row r="356" customFormat="false" ht="15" hidden="false" customHeight="false" outlineLevel="0" collapsed="false">
      <c r="A356" s="9"/>
      <c r="B356" s="10"/>
      <c r="C356" s="10"/>
      <c r="D356" s="11"/>
      <c r="E356" s="11"/>
      <c r="F356" s="11"/>
      <c r="G356" s="12"/>
      <c r="H356" s="12"/>
      <c r="I356" s="12"/>
      <c r="J356" s="11"/>
      <c r="K356" s="11"/>
      <c r="L356" s="13"/>
      <c r="M356" s="11"/>
      <c r="N356" s="11"/>
      <c r="O356" s="14" t="str">
        <f aca="false">IF(OR(A356="",B356=""),"",LOOKUP(MOD(B356,1),Lists!$A$5:$A$9,Lists!$B$5:$B$9))</f>
        <v/>
      </c>
      <c r="P356" s="14" t="str">
        <f aca="false">IF(OR(B356="",C356=""),"",ROUND(MOD(C356-B356,1)*1440,0))</f>
        <v/>
      </c>
      <c r="Q356" s="14" t="str">
        <f aca="false">IF(A356="","",COUNTIF($A$7:A356,A356))</f>
        <v/>
      </c>
      <c r="R356" s="15" t="str">
        <f aca="false">IF(OR(G356="",H356="",J356=""),"",ABS(G356-H356)*J356*IF(K356="",1,K356))</f>
        <v/>
      </c>
      <c r="S356" s="15" t="str">
        <f aca="false">IF(OR(G356="",I356="",J356=""),"",(I356-G356)*J356*IF(K356="",1,K356)*IF(E356="Short",-1,1)-N(L356))</f>
        <v/>
      </c>
      <c r="T356" s="16" t="str">
        <f aca="false">IF(OR(S356="",N(R356)=0),"",S356/R356)</f>
        <v/>
      </c>
      <c r="U356" s="15" t="str">
        <f aca="false">IF(S356="","",SUMIFS($S$7:S356,$A$7:A356,A356))</f>
        <v/>
      </c>
      <c r="V356" s="14" t="str">
        <f aca="false">IF(S356="","",IF(AND($C$4&gt;0,U356-S356&lt;=-$C$4),"After loss limit",IF(AND($C$4&gt;0,U356&lt;=-$C$4),"Hit loss limit",IF(AND($C$5&gt;0,Q356&gt;$C$5),"Over trade cap","OK"))))</f>
        <v/>
      </c>
    </row>
    <row r="357" customFormat="false" ht="15" hidden="false" customHeight="false" outlineLevel="0" collapsed="false">
      <c r="A357" s="9"/>
      <c r="B357" s="10"/>
      <c r="C357" s="10"/>
      <c r="D357" s="11"/>
      <c r="E357" s="11"/>
      <c r="F357" s="11"/>
      <c r="G357" s="12"/>
      <c r="H357" s="12"/>
      <c r="I357" s="12"/>
      <c r="J357" s="11"/>
      <c r="K357" s="11"/>
      <c r="L357" s="13"/>
      <c r="M357" s="11"/>
      <c r="N357" s="11"/>
      <c r="O357" s="14" t="str">
        <f aca="false">IF(OR(A357="",B357=""),"",LOOKUP(MOD(B357,1),Lists!$A$5:$A$9,Lists!$B$5:$B$9))</f>
        <v/>
      </c>
      <c r="P357" s="14" t="str">
        <f aca="false">IF(OR(B357="",C357=""),"",ROUND(MOD(C357-B357,1)*1440,0))</f>
        <v/>
      </c>
      <c r="Q357" s="14" t="str">
        <f aca="false">IF(A357="","",COUNTIF($A$7:A357,A357))</f>
        <v/>
      </c>
      <c r="R357" s="15" t="str">
        <f aca="false">IF(OR(G357="",H357="",J357=""),"",ABS(G357-H357)*J357*IF(K357="",1,K357))</f>
        <v/>
      </c>
      <c r="S357" s="15" t="str">
        <f aca="false">IF(OR(G357="",I357="",J357=""),"",(I357-G357)*J357*IF(K357="",1,K357)*IF(E357="Short",-1,1)-N(L357))</f>
        <v/>
      </c>
      <c r="T357" s="16" t="str">
        <f aca="false">IF(OR(S357="",N(R357)=0),"",S357/R357)</f>
        <v/>
      </c>
      <c r="U357" s="15" t="str">
        <f aca="false">IF(S357="","",SUMIFS($S$7:S357,$A$7:A357,A357))</f>
        <v/>
      </c>
      <c r="V357" s="14" t="str">
        <f aca="false">IF(S357="","",IF(AND($C$4&gt;0,U357-S357&lt;=-$C$4),"After loss limit",IF(AND($C$4&gt;0,U357&lt;=-$C$4),"Hit loss limit",IF(AND($C$5&gt;0,Q357&gt;$C$5),"Over trade cap","OK"))))</f>
        <v/>
      </c>
    </row>
    <row r="358" customFormat="false" ht="15" hidden="false" customHeight="false" outlineLevel="0" collapsed="false">
      <c r="A358" s="9"/>
      <c r="B358" s="10"/>
      <c r="C358" s="10"/>
      <c r="D358" s="11"/>
      <c r="E358" s="11"/>
      <c r="F358" s="11"/>
      <c r="G358" s="12"/>
      <c r="H358" s="12"/>
      <c r="I358" s="12"/>
      <c r="J358" s="11"/>
      <c r="K358" s="11"/>
      <c r="L358" s="13"/>
      <c r="M358" s="11"/>
      <c r="N358" s="11"/>
      <c r="O358" s="14" t="str">
        <f aca="false">IF(OR(A358="",B358=""),"",LOOKUP(MOD(B358,1),Lists!$A$5:$A$9,Lists!$B$5:$B$9))</f>
        <v/>
      </c>
      <c r="P358" s="14" t="str">
        <f aca="false">IF(OR(B358="",C358=""),"",ROUND(MOD(C358-B358,1)*1440,0))</f>
        <v/>
      </c>
      <c r="Q358" s="14" t="str">
        <f aca="false">IF(A358="","",COUNTIF($A$7:A358,A358))</f>
        <v/>
      </c>
      <c r="R358" s="15" t="str">
        <f aca="false">IF(OR(G358="",H358="",J358=""),"",ABS(G358-H358)*J358*IF(K358="",1,K358))</f>
        <v/>
      </c>
      <c r="S358" s="15" t="str">
        <f aca="false">IF(OR(G358="",I358="",J358=""),"",(I358-G358)*J358*IF(K358="",1,K358)*IF(E358="Short",-1,1)-N(L358))</f>
        <v/>
      </c>
      <c r="T358" s="16" t="str">
        <f aca="false">IF(OR(S358="",N(R358)=0),"",S358/R358)</f>
        <v/>
      </c>
      <c r="U358" s="15" t="str">
        <f aca="false">IF(S358="","",SUMIFS($S$7:S358,$A$7:A358,A358))</f>
        <v/>
      </c>
      <c r="V358" s="14" t="str">
        <f aca="false">IF(S358="","",IF(AND($C$4&gt;0,U358-S358&lt;=-$C$4),"After loss limit",IF(AND($C$4&gt;0,U358&lt;=-$C$4),"Hit loss limit",IF(AND($C$5&gt;0,Q358&gt;$C$5),"Over trade cap","OK"))))</f>
        <v/>
      </c>
    </row>
    <row r="359" customFormat="false" ht="15" hidden="false" customHeight="false" outlineLevel="0" collapsed="false">
      <c r="A359" s="9"/>
      <c r="B359" s="10"/>
      <c r="C359" s="10"/>
      <c r="D359" s="11"/>
      <c r="E359" s="11"/>
      <c r="F359" s="11"/>
      <c r="G359" s="12"/>
      <c r="H359" s="12"/>
      <c r="I359" s="12"/>
      <c r="J359" s="11"/>
      <c r="K359" s="11"/>
      <c r="L359" s="13"/>
      <c r="M359" s="11"/>
      <c r="N359" s="11"/>
      <c r="O359" s="14" t="str">
        <f aca="false">IF(OR(A359="",B359=""),"",LOOKUP(MOD(B359,1),Lists!$A$5:$A$9,Lists!$B$5:$B$9))</f>
        <v/>
      </c>
      <c r="P359" s="14" t="str">
        <f aca="false">IF(OR(B359="",C359=""),"",ROUND(MOD(C359-B359,1)*1440,0))</f>
        <v/>
      </c>
      <c r="Q359" s="14" t="str">
        <f aca="false">IF(A359="","",COUNTIF($A$7:A359,A359))</f>
        <v/>
      </c>
      <c r="R359" s="15" t="str">
        <f aca="false">IF(OR(G359="",H359="",J359=""),"",ABS(G359-H359)*J359*IF(K359="",1,K359))</f>
        <v/>
      </c>
      <c r="S359" s="15" t="str">
        <f aca="false">IF(OR(G359="",I359="",J359=""),"",(I359-G359)*J359*IF(K359="",1,K359)*IF(E359="Short",-1,1)-N(L359))</f>
        <v/>
      </c>
      <c r="T359" s="16" t="str">
        <f aca="false">IF(OR(S359="",N(R359)=0),"",S359/R359)</f>
        <v/>
      </c>
      <c r="U359" s="15" t="str">
        <f aca="false">IF(S359="","",SUMIFS($S$7:S359,$A$7:A359,A359))</f>
        <v/>
      </c>
      <c r="V359" s="14" t="str">
        <f aca="false">IF(S359="","",IF(AND($C$4&gt;0,U359-S359&lt;=-$C$4),"After loss limit",IF(AND($C$4&gt;0,U359&lt;=-$C$4),"Hit loss limit",IF(AND($C$5&gt;0,Q359&gt;$C$5),"Over trade cap","OK"))))</f>
        <v/>
      </c>
    </row>
    <row r="360" customFormat="false" ht="15" hidden="false" customHeight="false" outlineLevel="0" collapsed="false">
      <c r="A360" s="9"/>
      <c r="B360" s="10"/>
      <c r="C360" s="10"/>
      <c r="D360" s="11"/>
      <c r="E360" s="11"/>
      <c r="F360" s="11"/>
      <c r="G360" s="12"/>
      <c r="H360" s="12"/>
      <c r="I360" s="12"/>
      <c r="J360" s="11"/>
      <c r="K360" s="11"/>
      <c r="L360" s="13"/>
      <c r="M360" s="11"/>
      <c r="N360" s="11"/>
      <c r="O360" s="14" t="str">
        <f aca="false">IF(OR(A360="",B360=""),"",LOOKUP(MOD(B360,1),Lists!$A$5:$A$9,Lists!$B$5:$B$9))</f>
        <v/>
      </c>
      <c r="P360" s="14" t="str">
        <f aca="false">IF(OR(B360="",C360=""),"",ROUND(MOD(C360-B360,1)*1440,0))</f>
        <v/>
      </c>
      <c r="Q360" s="14" t="str">
        <f aca="false">IF(A360="","",COUNTIF($A$7:A360,A360))</f>
        <v/>
      </c>
      <c r="R360" s="15" t="str">
        <f aca="false">IF(OR(G360="",H360="",J360=""),"",ABS(G360-H360)*J360*IF(K360="",1,K360))</f>
        <v/>
      </c>
      <c r="S360" s="15" t="str">
        <f aca="false">IF(OR(G360="",I360="",J360=""),"",(I360-G360)*J360*IF(K360="",1,K360)*IF(E360="Short",-1,1)-N(L360))</f>
        <v/>
      </c>
      <c r="T360" s="16" t="str">
        <f aca="false">IF(OR(S360="",N(R360)=0),"",S360/R360)</f>
        <v/>
      </c>
      <c r="U360" s="15" t="str">
        <f aca="false">IF(S360="","",SUMIFS($S$7:S360,$A$7:A360,A360))</f>
        <v/>
      </c>
      <c r="V360" s="14" t="str">
        <f aca="false">IF(S360="","",IF(AND($C$4&gt;0,U360-S360&lt;=-$C$4),"After loss limit",IF(AND($C$4&gt;0,U360&lt;=-$C$4),"Hit loss limit",IF(AND($C$5&gt;0,Q360&gt;$C$5),"Over trade cap","OK"))))</f>
        <v/>
      </c>
    </row>
    <row r="361" customFormat="false" ht="15" hidden="false" customHeight="false" outlineLevel="0" collapsed="false">
      <c r="A361" s="9"/>
      <c r="B361" s="10"/>
      <c r="C361" s="10"/>
      <c r="D361" s="11"/>
      <c r="E361" s="11"/>
      <c r="F361" s="11"/>
      <c r="G361" s="12"/>
      <c r="H361" s="12"/>
      <c r="I361" s="12"/>
      <c r="J361" s="11"/>
      <c r="K361" s="11"/>
      <c r="L361" s="13"/>
      <c r="M361" s="11"/>
      <c r="N361" s="11"/>
      <c r="O361" s="14" t="str">
        <f aca="false">IF(OR(A361="",B361=""),"",LOOKUP(MOD(B361,1),Lists!$A$5:$A$9,Lists!$B$5:$B$9))</f>
        <v/>
      </c>
      <c r="P361" s="14" t="str">
        <f aca="false">IF(OR(B361="",C361=""),"",ROUND(MOD(C361-B361,1)*1440,0))</f>
        <v/>
      </c>
      <c r="Q361" s="14" t="str">
        <f aca="false">IF(A361="","",COUNTIF($A$7:A361,A361))</f>
        <v/>
      </c>
      <c r="R361" s="15" t="str">
        <f aca="false">IF(OR(G361="",H361="",J361=""),"",ABS(G361-H361)*J361*IF(K361="",1,K361))</f>
        <v/>
      </c>
      <c r="S361" s="15" t="str">
        <f aca="false">IF(OR(G361="",I361="",J361=""),"",(I361-G361)*J361*IF(K361="",1,K361)*IF(E361="Short",-1,1)-N(L361))</f>
        <v/>
      </c>
      <c r="T361" s="16" t="str">
        <f aca="false">IF(OR(S361="",N(R361)=0),"",S361/R361)</f>
        <v/>
      </c>
      <c r="U361" s="15" t="str">
        <f aca="false">IF(S361="","",SUMIFS($S$7:S361,$A$7:A361,A361))</f>
        <v/>
      </c>
      <c r="V361" s="14" t="str">
        <f aca="false">IF(S361="","",IF(AND($C$4&gt;0,U361-S361&lt;=-$C$4),"After loss limit",IF(AND($C$4&gt;0,U361&lt;=-$C$4),"Hit loss limit",IF(AND($C$5&gt;0,Q361&gt;$C$5),"Over trade cap","OK"))))</f>
        <v/>
      </c>
    </row>
    <row r="362" customFormat="false" ht="15" hidden="false" customHeight="false" outlineLevel="0" collapsed="false">
      <c r="A362" s="9"/>
      <c r="B362" s="10"/>
      <c r="C362" s="10"/>
      <c r="D362" s="11"/>
      <c r="E362" s="11"/>
      <c r="F362" s="11"/>
      <c r="G362" s="12"/>
      <c r="H362" s="12"/>
      <c r="I362" s="12"/>
      <c r="J362" s="11"/>
      <c r="K362" s="11"/>
      <c r="L362" s="13"/>
      <c r="M362" s="11"/>
      <c r="N362" s="11"/>
      <c r="O362" s="14" t="str">
        <f aca="false">IF(OR(A362="",B362=""),"",LOOKUP(MOD(B362,1),Lists!$A$5:$A$9,Lists!$B$5:$B$9))</f>
        <v/>
      </c>
      <c r="P362" s="14" t="str">
        <f aca="false">IF(OR(B362="",C362=""),"",ROUND(MOD(C362-B362,1)*1440,0))</f>
        <v/>
      </c>
      <c r="Q362" s="14" t="str">
        <f aca="false">IF(A362="","",COUNTIF($A$7:A362,A362))</f>
        <v/>
      </c>
      <c r="R362" s="15" t="str">
        <f aca="false">IF(OR(G362="",H362="",J362=""),"",ABS(G362-H362)*J362*IF(K362="",1,K362))</f>
        <v/>
      </c>
      <c r="S362" s="15" t="str">
        <f aca="false">IF(OR(G362="",I362="",J362=""),"",(I362-G362)*J362*IF(K362="",1,K362)*IF(E362="Short",-1,1)-N(L362))</f>
        <v/>
      </c>
      <c r="T362" s="16" t="str">
        <f aca="false">IF(OR(S362="",N(R362)=0),"",S362/R362)</f>
        <v/>
      </c>
      <c r="U362" s="15" t="str">
        <f aca="false">IF(S362="","",SUMIFS($S$7:S362,$A$7:A362,A362))</f>
        <v/>
      </c>
      <c r="V362" s="14" t="str">
        <f aca="false">IF(S362="","",IF(AND($C$4&gt;0,U362-S362&lt;=-$C$4),"After loss limit",IF(AND($C$4&gt;0,U362&lt;=-$C$4),"Hit loss limit",IF(AND($C$5&gt;0,Q362&gt;$C$5),"Over trade cap","OK"))))</f>
        <v/>
      </c>
    </row>
    <row r="363" customFormat="false" ht="15" hidden="false" customHeight="false" outlineLevel="0" collapsed="false">
      <c r="A363" s="9"/>
      <c r="B363" s="10"/>
      <c r="C363" s="10"/>
      <c r="D363" s="11"/>
      <c r="E363" s="11"/>
      <c r="F363" s="11"/>
      <c r="G363" s="12"/>
      <c r="H363" s="12"/>
      <c r="I363" s="12"/>
      <c r="J363" s="11"/>
      <c r="K363" s="11"/>
      <c r="L363" s="13"/>
      <c r="M363" s="11"/>
      <c r="N363" s="11"/>
      <c r="O363" s="14" t="str">
        <f aca="false">IF(OR(A363="",B363=""),"",LOOKUP(MOD(B363,1),Lists!$A$5:$A$9,Lists!$B$5:$B$9))</f>
        <v/>
      </c>
      <c r="P363" s="14" t="str">
        <f aca="false">IF(OR(B363="",C363=""),"",ROUND(MOD(C363-B363,1)*1440,0))</f>
        <v/>
      </c>
      <c r="Q363" s="14" t="str">
        <f aca="false">IF(A363="","",COUNTIF($A$7:A363,A363))</f>
        <v/>
      </c>
      <c r="R363" s="15" t="str">
        <f aca="false">IF(OR(G363="",H363="",J363=""),"",ABS(G363-H363)*J363*IF(K363="",1,K363))</f>
        <v/>
      </c>
      <c r="S363" s="15" t="str">
        <f aca="false">IF(OR(G363="",I363="",J363=""),"",(I363-G363)*J363*IF(K363="",1,K363)*IF(E363="Short",-1,1)-N(L363))</f>
        <v/>
      </c>
      <c r="T363" s="16" t="str">
        <f aca="false">IF(OR(S363="",N(R363)=0),"",S363/R363)</f>
        <v/>
      </c>
      <c r="U363" s="15" t="str">
        <f aca="false">IF(S363="","",SUMIFS($S$7:S363,$A$7:A363,A363))</f>
        <v/>
      </c>
      <c r="V363" s="14" t="str">
        <f aca="false">IF(S363="","",IF(AND($C$4&gt;0,U363-S363&lt;=-$C$4),"After loss limit",IF(AND($C$4&gt;0,U363&lt;=-$C$4),"Hit loss limit",IF(AND($C$5&gt;0,Q363&gt;$C$5),"Over trade cap","OK"))))</f>
        <v/>
      </c>
    </row>
    <row r="364" customFormat="false" ht="15" hidden="false" customHeight="false" outlineLevel="0" collapsed="false">
      <c r="A364" s="9"/>
      <c r="B364" s="10"/>
      <c r="C364" s="10"/>
      <c r="D364" s="11"/>
      <c r="E364" s="11"/>
      <c r="F364" s="11"/>
      <c r="G364" s="12"/>
      <c r="H364" s="12"/>
      <c r="I364" s="12"/>
      <c r="J364" s="11"/>
      <c r="K364" s="11"/>
      <c r="L364" s="13"/>
      <c r="M364" s="11"/>
      <c r="N364" s="11"/>
      <c r="O364" s="14" t="str">
        <f aca="false">IF(OR(A364="",B364=""),"",LOOKUP(MOD(B364,1),Lists!$A$5:$A$9,Lists!$B$5:$B$9))</f>
        <v/>
      </c>
      <c r="P364" s="14" t="str">
        <f aca="false">IF(OR(B364="",C364=""),"",ROUND(MOD(C364-B364,1)*1440,0))</f>
        <v/>
      </c>
      <c r="Q364" s="14" t="str">
        <f aca="false">IF(A364="","",COUNTIF($A$7:A364,A364))</f>
        <v/>
      </c>
      <c r="R364" s="15" t="str">
        <f aca="false">IF(OR(G364="",H364="",J364=""),"",ABS(G364-H364)*J364*IF(K364="",1,K364))</f>
        <v/>
      </c>
      <c r="S364" s="15" t="str">
        <f aca="false">IF(OR(G364="",I364="",J364=""),"",(I364-G364)*J364*IF(K364="",1,K364)*IF(E364="Short",-1,1)-N(L364))</f>
        <v/>
      </c>
      <c r="T364" s="16" t="str">
        <f aca="false">IF(OR(S364="",N(R364)=0),"",S364/R364)</f>
        <v/>
      </c>
      <c r="U364" s="15" t="str">
        <f aca="false">IF(S364="","",SUMIFS($S$7:S364,$A$7:A364,A364))</f>
        <v/>
      </c>
      <c r="V364" s="14" t="str">
        <f aca="false">IF(S364="","",IF(AND($C$4&gt;0,U364-S364&lt;=-$C$4),"After loss limit",IF(AND($C$4&gt;0,U364&lt;=-$C$4),"Hit loss limit",IF(AND($C$5&gt;0,Q364&gt;$C$5),"Over trade cap","OK"))))</f>
        <v/>
      </c>
    </row>
    <row r="365" customFormat="false" ht="15" hidden="false" customHeight="false" outlineLevel="0" collapsed="false">
      <c r="A365" s="9"/>
      <c r="B365" s="10"/>
      <c r="C365" s="10"/>
      <c r="D365" s="11"/>
      <c r="E365" s="11"/>
      <c r="F365" s="11"/>
      <c r="G365" s="12"/>
      <c r="H365" s="12"/>
      <c r="I365" s="12"/>
      <c r="J365" s="11"/>
      <c r="K365" s="11"/>
      <c r="L365" s="13"/>
      <c r="M365" s="11"/>
      <c r="N365" s="11"/>
      <c r="O365" s="14" t="str">
        <f aca="false">IF(OR(A365="",B365=""),"",LOOKUP(MOD(B365,1),Lists!$A$5:$A$9,Lists!$B$5:$B$9))</f>
        <v/>
      </c>
      <c r="P365" s="14" t="str">
        <f aca="false">IF(OR(B365="",C365=""),"",ROUND(MOD(C365-B365,1)*1440,0))</f>
        <v/>
      </c>
      <c r="Q365" s="14" t="str">
        <f aca="false">IF(A365="","",COUNTIF($A$7:A365,A365))</f>
        <v/>
      </c>
      <c r="R365" s="15" t="str">
        <f aca="false">IF(OR(G365="",H365="",J365=""),"",ABS(G365-H365)*J365*IF(K365="",1,K365))</f>
        <v/>
      </c>
      <c r="S365" s="15" t="str">
        <f aca="false">IF(OR(G365="",I365="",J365=""),"",(I365-G365)*J365*IF(K365="",1,K365)*IF(E365="Short",-1,1)-N(L365))</f>
        <v/>
      </c>
      <c r="T365" s="16" t="str">
        <f aca="false">IF(OR(S365="",N(R365)=0),"",S365/R365)</f>
        <v/>
      </c>
      <c r="U365" s="15" t="str">
        <f aca="false">IF(S365="","",SUMIFS($S$7:S365,$A$7:A365,A365))</f>
        <v/>
      </c>
      <c r="V365" s="14" t="str">
        <f aca="false">IF(S365="","",IF(AND($C$4&gt;0,U365-S365&lt;=-$C$4),"After loss limit",IF(AND($C$4&gt;0,U365&lt;=-$C$4),"Hit loss limit",IF(AND($C$5&gt;0,Q365&gt;$C$5),"Over trade cap","OK"))))</f>
        <v/>
      </c>
    </row>
    <row r="366" customFormat="false" ht="15" hidden="false" customHeight="false" outlineLevel="0" collapsed="false">
      <c r="A366" s="9"/>
      <c r="B366" s="10"/>
      <c r="C366" s="10"/>
      <c r="D366" s="11"/>
      <c r="E366" s="11"/>
      <c r="F366" s="11"/>
      <c r="G366" s="12"/>
      <c r="H366" s="12"/>
      <c r="I366" s="12"/>
      <c r="J366" s="11"/>
      <c r="K366" s="11"/>
      <c r="L366" s="13"/>
      <c r="M366" s="11"/>
      <c r="N366" s="11"/>
      <c r="O366" s="14" t="str">
        <f aca="false">IF(OR(A366="",B366=""),"",LOOKUP(MOD(B366,1),Lists!$A$5:$A$9,Lists!$B$5:$B$9))</f>
        <v/>
      </c>
      <c r="P366" s="14" t="str">
        <f aca="false">IF(OR(B366="",C366=""),"",ROUND(MOD(C366-B366,1)*1440,0))</f>
        <v/>
      </c>
      <c r="Q366" s="14" t="str">
        <f aca="false">IF(A366="","",COUNTIF($A$7:A366,A366))</f>
        <v/>
      </c>
      <c r="R366" s="15" t="str">
        <f aca="false">IF(OR(G366="",H366="",J366=""),"",ABS(G366-H366)*J366*IF(K366="",1,K366))</f>
        <v/>
      </c>
      <c r="S366" s="15" t="str">
        <f aca="false">IF(OR(G366="",I366="",J366=""),"",(I366-G366)*J366*IF(K366="",1,K366)*IF(E366="Short",-1,1)-N(L366))</f>
        <v/>
      </c>
      <c r="T366" s="16" t="str">
        <f aca="false">IF(OR(S366="",N(R366)=0),"",S366/R366)</f>
        <v/>
      </c>
      <c r="U366" s="15" t="str">
        <f aca="false">IF(S366="","",SUMIFS($S$7:S366,$A$7:A366,A366))</f>
        <v/>
      </c>
      <c r="V366" s="14" t="str">
        <f aca="false">IF(S366="","",IF(AND($C$4&gt;0,U366-S366&lt;=-$C$4),"After loss limit",IF(AND($C$4&gt;0,U366&lt;=-$C$4),"Hit loss limit",IF(AND($C$5&gt;0,Q366&gt;$C$5),"Over trade cap","OK"))))</f>
        <v/>
      </c>
    </row>
    <row r="367" customFormat="false" ht="15" hidden="false" customHeight="false" outlineLevel="0" collapsed="false">
      <c r="A367" s="9"/>
      <c r="B367" s="10"/>
      <c r="C367" s="10"/>
      <c r="D367" s="11"/>
      <c r="E367" s="11"/>
      <c r="F367" s="11"/>
      <c r="G367" s="12"/>
      <c r="H367" s="12"/>
      <c r="I367" s="12"/>
      <c r="J367" s="11"/>
      <c r="K367" s="11"/>
      <c r="L367" s="13"/>
      <c r="M367" s="11"/>
      <c r="N367" s="11"/>
      <c r="O367" s="14" t="str">
        <f aca="false">IF(OR(A367="",B367=""),"",LOOKUP(MOD(B367,1),Lists!$A$5:$A$9,Lists!$B$5:$B$9))</f>
        <v/>
      </c>
      <c r="P367" s="14" t="str">
        <f aca="false">IF(OR(B367="",C367=""),"",ROUND(MOD(C367-B367,1)*1440,0))</f>
        <v/>
      </c>
      <c r="Q367" s="14" t="str">
        <f aca="false">IF(A367="","",COUNTIF($A$7:A367,A367))</f>
        <v/>
      </c>
      <c r="R367" s="15" t="str">
        <f aca="false">IF(OR(G367="",H367="",J367=""),"",ABS(G367-H367)*J367*IF(K367="",1,K367))</f>
        <v/>
      </c>
      <c r="S367" s="15" t="str">
        <f aca="false">IF(OR(G367="",I367="",J367=""),"",(I367-G367)*J367*IF(K367="",1,K367)*IF(E367="Short",-1,1)-N(L367))</f>
        <v/>
      </c>
      <c r="T367" s="16" t="str">
        <f aca="false">IF(OR(S367="",N(R367)=0),"",S367/R367)</f>
        <v/>
      </c>
      <c r="U367" s="15" t="str">
        <f aca="false">IF(S367="","",SUMIFS($S$7:S367,$A$7:A367,A367))</f>
        <v/>
      </c>
      <c r="V367" s="14" t="str">
        <f aca="false">IF(S367="","",IF(AND($C$4&gt;0,U367-S367&lt;=-$C$4),"After loss limit",IF(AND($C$4&gt;0,U367&lt;=-$C$4),"Hit loss limit",IF(AND($C$5&gt;0,Q367&gt;$C$5),"Over trade cap","OK"))))</f>
        <v/>
      </c>
    </row>
    <row r="368" customFormat="false" ht="15" hidden="false" customHeight="false" outlineLevel="0" collapsed="false">
      <c r="A368" s="9"/>
      <c r="B368" s="10"/>
      <c r="C368" s="10"/>
      <c r="D368" s="11"/>
      <c r="E368" s="11"/>
      <c r="F368" s="11"/>
      <c r="G368" s="12"/>
      <c r="H368" s="12"/>
      <c r="I368" s="12"/>
      <c r="J368" s="11"/>
      <c r="K368" s="11"/>
      <c r="L368" s="13"/>
      <c r="M368" s="11"/>
      <c r="N368" s="11"/>
      <c r="O368" s="14" t="str">
        <f aca="false">IF(OR(A368="",B368=""),"",LOOKUP(MOD(B368,1),Lists!$A$5:$A$9,Lists!$B$5:$B$9))</f>
        <v/>
      </c>
      <c r="P368" s="14" t="str">
        <f aca="false">IF(OR(B368="",C368=""),"",ROUND(MOD(C368-B368,1)*1440,0))</f>
        <v/>
      </c>
      <c r="Q368" s="14" t="str">
        <f aca="false">IF(A368="","",COUNTIF($A$7:A368,A368))</f>
        <v/>
      </c>
      <c r="R368" s="15" t="str">
        <f aca="false">IF(OR(G368="",H368="",J368=""),"",ABS(G368-H368)*J368*IF(K368="",1,K368))</f>
        <v/>
      </c>
      <c r="S368" s="15" t="str">
        <f aca="false">IF(OR(G368="",I368="",J368=""),"",(I368-G368)*J368*IF(K368="",1,K368)*IF(E368="Short",-1,1)-N(L368))</f>
        <v/>
      </c>
      <c r="T368" s="16" t="str">
        <f aca="false">IF(OR(S368="",N(R368)=0),"",S368/R368)</f>
        <v/>
      </c>
      <c r="U368" s="15" t="str">
        <f aca="false">IF(S368="","",SUMIFS($S$7:S368,$A$7:A368,A368))</f>
        <v/>
      </c>
      <c r="V368" s="14" t="str">
        <f aca="false">IF(S368="","",IF(AND($C$4&gt;0,U368-S368&lt;=-$C$4),"After loss limit",IF(AND($C$4&gt;0,U368&lt;=-$C$4),"Hit loss limit",IF(AND($C$5&gt;0,Q368&gt;$C$5),"Over trade cap","OK"))))</f>
        <v/>
      </c>
    </row>
    <row r="369" customFormat="false" ht="15" hidden="false" customHeight="false" outlineLevel="0" collapsed="false">
      <c r="A369" s="9"/>
      <c r="B369" s="10"/>
      <c r="C369" s="10"/>
      <c r="D369" s="11"/>
      <c r="E369" s="11"/>
      <c r="F369" s="11"/>
      <c r="G369" s="12"/>
      <c r="H369" s="12"/>
      <c r="I369" s="12"/>
      <c r="J369" s="11"/>
      <c r="K369" s="11"/>
      <c r="L369" s="13"/>
      <c r="M369" s="11"/>
      <c r="N369" s="11"/>
      <c r="O369" s="14" t="str">
        <f aca="false">IF(OR(A369="",B369=""),"",LOOKUP(MOD(B369,1),Lists!$A$5:$A$9,Lists!$B$5:$B$9))</f>
        <v/>
      </c>
      <c r="P369" s="14" t="str">
        <f aca="false">IF(OR(B369="",C369=""),"",ROUND(MOD(C369-B369,1)*1440,0))</f>
        <v/>
      </c>
      <c r="Q369" s="14" t="str">
        <f aca="false">IF(A369="","",COUNTIF($A$7:A369,A369))</f>
        <v/>
      </c>
      <c r="R369" s="15" t="str">
        <f aca="false">IF(OR(G369="",H369="",J369=""),"",ABS(G369-H369)*J369*IF(K369="",1,K369))</f>
        <v/>
      </c>
      <c r="S369" s="15" t="str">
        <f aca="false">IF(OR(G369="",I369="",J369=""),"",(I369-G369)*J369*IF(K369="",1,K369)*IF(E369="Short",-1,1)-N(L369))</f>
        <v/>
      </c>
      <c r="T369" s="16" t="str">
        <f aca="false">IF(OR(S369="",N(R369)=0),"",S369/R369)</f>
        <v/>
      </c>
      <c r="U369" s="15" t="str">
        <f aca="false">IF(S369="","",SUMIFS($S$7:S369,$A$7:A369,A369))</f>
        <v/>
      </c>
      <c r="V369" s="14" t="str">
        <f aca="false">IF(S369="","",IF(AND($C$4&gt;0,U369-S369&lt;=-$C$4),"After loss limit",IF(AND($C$4&gt;0,U369&lt;=-$C$4),"Hit loss limit",IF(AND($C$5&gt;0,Q369&gt;$C$5),"Over trade cap","OK"))))</f>
        <v/>
      </c>
    </row>
    <row r="370" customFormat="false" ht="15" hidden="false" customHeight="false" outlineLevel="0" collapsed="false">
      <c r="A370" s="9"/>
      <c r="B370" s="10"/>
      <c r="C370" s="10"/>
      <c r="D370" s="11"/>
      <c r="E370" s="11"/>
      <c r="F370" s="11"/>
      <c r="G370" s="12"/>
      <c r="H370" s="12"/>
      <c r="I370" s="12"/>
      <c r="J370" s="11"/>
      <c r="K370" s="11"/>
      <c r="L370" s="13"/>
      <c r="M370" s="11"/>
      <c r="N370" s="11"/>
      <c r="O370" s="14" t="str">
        <f aca="false">IF(OR(A370="",B370=""),"",LOOKUP(MOD(B370,1),Lists!$A$5:$A$9,Lists!$B$5:$B$9))</f>
        <v/>
      </c>
      <c r="P370" s="14" t="str">
        <f aca="false">IF(OR(B370="",C370=""),"",ROUND(MOD(C370-B370,1)*1440,0))</f>
        <v/>
      </c>
      <c r="Q370" s="14" t="str">
        <f aca="false">IF(A370="","",COUNTIF($A$7:A370,A370))</f>
        <v/>
      </c>
      <c r="R370" s="15" t="str">
        <f aca="false">IF(OR(G370="",H370="",J370=""),"",ABS(G370-H370)*J370*IF(K370="",1,K370))</f>
        <v/>
      </c>
      <c r="S370" s="15" t="str">
        <f aca="false">IF(OR(G370="",I370="",J370=""),"",(I370-G370)*J370*IF(K370="",1,K370)*IF(E370="Short",-1,1)-N(L370))</f>
        <v/>
      </c>
      <c r="T370" s="16" t="str">
        <f aca="false">IF(OR(S370="",N(R370)=0),"",S370/R370)</f>
        <v/>
      </c>
      <c r="U370" s="15" t="str">
        <f aca="false">IF(S370="","",SUMIFS($S$7:S370,$A$7:A370,A370))</f>
        <v/>
      </c>
      <c r="V370" s="14" t="str">
        <f aca="false">IF(S370="","",IF(AND($C$4&gt;0,U370-S370&lt;=-$C$4),"After loss limit",IF(AND($C$4&gt;0,U370&lt;=-$C$4),"Hit loss limit",IF(AND($C$5&gt;0,Q370&gt;$C$5),"Over trade cap","OK"))))</f>
        <v/>
      </c>
    </row>
    <row r="371" customFormat="false" ht="15" hidden="false" customHeight="false" outlineLevel="0" collapsed="false">
      <c r="A371" s="9"/>
      <c r="B371" s="10"/>
      <c r="C371" s="10"/>
      <c r="D371" s="11"/>
      <c r="E371" s="11"/>
      <c r="F371" s="11"/>
      <c r="G371" s="12"/>
      <c r="H371" s="12"/>
      <c r="I371" s="12"/>
      <c r="J371" s="11"/>
      <c r="K371" s="11"/>
      <c r="L371" s="13"/>
      <c r="M371" s="11"/>
      <c r="N371" s="11"/>
      <c r="O371" s="14" t="str">
        <f aca="false">IF(OR(A371="",B371=""),"",LOOKUP(MOD(B371,1),Lists!$A$5:$A$9,Lists!$B$5:$B$9))</f>
        <v/>
      </c>
      <c r="P371" s="14" t="str">
        <f aca="false">IF(OR(B371="",C371=""),"",ROUND(MOD(C371-B371,1)*1440,0))</f>
        <v/>
      </c>
      <c r="Q371" s="14" t="str">
        <f aca="false">IF(A371="","",COUNTIF($A$7:A371,A371))</f>
        <v/>
      </c>
      <c r="R371" s="15" t="str">
        <f aca="false">IF(OR(G371="",H371="",J371=""),"",ABS(G371-H371)*J371*IF(K371="",1,K371))</f>
        <v/>
      </c>
      <c r="S371" s="15" t="str">
        <f aca="false">IF(OR(G371="",I371="",J371=""),"",(I371-G371)*J371*IF(K371="",1,K371)*IF(E371="Short",-1,1)-N(L371))</f>
        <v/>
      </c>
      <c r="T371" s="16" t="str">
        <f aca="false">IF(OR(S371="",N(R371)=0),"",S371/R371)</f>
        <v/>
      </c>
      <c r="U371" s="15" t="str">
        <f aca="false">IF(S371="","",SUMIFS($S$7:S371,$A$7:A371,A371))</f>
        <v/>
      </c>
      <c r="V371" s="14" t="str">
        <f aca="false">IF(S371="","",IF(AND($C$4&gt;0,U371-S371&lt;=-$C$4),"After loss limit",IF(AND($C$4&gt;0,U371&lt;=-$C$4),"Hit loss limit",IF(AND($C$5&gt;0,Q371&gt;$C$5),"Over trade cap","OK"))))</f>
        <v/>
      </c>
    </row>
    <row r="372" customFormat="false" ht="15" hidden="false" customHeight="false" outlineLevel="0" collapsed="false">
      <c r="A372" s="9"/>
      <c r="B372" s="10"/>
      <c r="C372" s="10"/>
      <c r="D372" s="11"/>
      <c r="E372" s="11"/>
      <c r="F372" s="11"/>
      <c r="G372" s="12"/>
      <c r="H372" s="12"/>
      <c r="I372" s="12"/>
      <c r="J372" s="11"/>
      <c r="K372" s="11"/>
      <c r="L372" s="13"/>
      <c r="M372" s="11"/>
      <c r="N372" s="11"/>
      <c r="O372" s="14" t="str">
        <f aca="false">IF(OR(A372="",B372=""),"",LOOKUP(MOD(B372,1),Lists!$A$5:$A$9,Lists!$B$5:$B$9))</f>
        <v/>
      </c>
      <c r="P372" s="14" t="str">
        <f aca="false">IF(OR(B372="",C372=""),"",ROUND(MOD(C372-B372,1)*1440,0))</f>
        <v/>
      </c>
      <c r="Q372" s="14" t="str">
        <f aca="false">IF(A372="","",COUNTIF($A$7:A372,A372))</f>
        <v/>
      </c>
      <c r="R372" s="15" t="str">
        <f aca="false">IF(OR(G372="",H372="",J372=""),"",ABS(G372-H372)*J372*IF(K372="",1,K372))</f>
        <v/>
      </c>
      <c r="S372" s="15" t="str">
        <f aca="false">IF(OR(G372="",I372="",J372=""),"",(I372-G372)*J372*IF(K372="",1,K372)*IF(E372="Short",-1,1)-N(L372))</f>
        <v/>
      </c>
      <c r="T372" s="16" t="str">
        <f aca="false">IF(OR(S372="",N(R372)=0),"",S372/R372)</f>
        <v/>
      </c>
      <c r="U372" s="15" t="str">
        <f aca="false">IF(S372="","",SUMIFS($S$7:S372,$A$7:A372,A372))</f>
        <v/>
      </c>
      <c r="V372" s="14" t="str">
        <f aca="false">IF(S372="","",IF(AND($C$4&gt;0,U372-S372&lt;=-$C$4),"After loss limit",IF(AND($C$4&gt;0,U372&lt;=-$C$4),"Hit loss limit",IF(AND($C$5&gt;0,Q372&gt;$C$5),"Over trade cap","OK"))))</f>
        <v/>
      </c>
    </row>
    <row r="373" customFormat="false" ht="15" hidden="false" customHeight="false" outlineLevel="0" collapsed="false">
      <c r="A373" s="9"/>
      <c r="B373" s="10"/>
      <c r="C373" s="10"/>
      <c r="D373" s="11"/>
      <c r="E373" s="11"/>
      <c r="F373" s="11"/>
      <c r="G373" s="12"/>
      <c r="H373" s="12"/>
      <c r="I373" s="12"/>
      <c r="J373" s="11"/>
      <c r="K373" s="11"/>
      <c r="L373" s="13"/>
      <c r="M373" s="11"/>
      <c r="N373" s="11"/>
      <c r="O373" s="14" t="str">
        <f aca="false">IF(OR(A373="",B373=""),"",LOOKUP(MOD(B373,1),Lists!$A$5:$A$9,Lists!$B$5:$B$9))</f>
        <v/>
      </c>
      <c r="P373" s="14" t="str">
        <f aca="false">IF(OR(B373="",C373=""),"",ROUND(MOD(C373-B373,1)*1440,0))</f>
        <v/>
      </c>
      <c r="Q373" s="14" t="str">
        <f aca="false">IF(A373="","",COUNTIF($A$7:A373,A373))</f>
        <v/>
      </c>
      <c r="R373" s="15" t="str">
        <f aca="false">IF(OR(G373="",H373="",J373=""),"",ABS(G373-H373)*J373*IF(K373="",1,K373))</f>
        <v/>
      </c>
      <c r="S373" s="15" t="str">
        <f aca="false">IF(OR(G373="",I373="",J373=""),"",(I373-G373)*J373*IF(K373="",1,K373)*IF(E373="Short",-1,1)-N(L373))</f>
        <v/>
      </c>
      <c r="T373" s="16" t="str">
        <f aca="false">IF(OR(S373="",N(R373)=0),"",S373/R373)</f>
        <v/>
      </c>
      <c r="U373" s="15" t="str">
        <f aca="false">IF(S373="","",SUMIFS($S$7:S373,$A$7:A373,A373))</f>
        <v/>
      </c>
      <c r="V373" s="14" t="str">
        <f aca="false">IF(S373="","",IF(AND($C$4&gt;0,U373-S373&lt;=-$C$4),"After loss limit",IF(AND($C$4&gt;0,U373&lt;=-$C$4),"Hit loss limit",IF(AND($C$5&gt;0,Q373&gt;$C$5),"Over trade cap","OK"))))</f>
        <v/>
      </c>
    </row>
    <row r="374" customFormat="false" ht="15" hidden="false" customHeight="false" outlineLevel="0" collapsed="false">
      <c r="A374" s="9"/>
      <c r="B374" s="10"/>
      <c r="C374" s="10"/>
      <c r="D374" s="11"/>
      <c r="E374" s="11"/>
      <c r="F374" s="11"/>
      <c r="G374" s="12"/>
      <c r="H374" s="12"/>
      <c r="I374" s="12"/>
      <c r="J374" s="11"/>
      <c r="K374" s="11"/>
      <c r="L374" s="13"/>
      <c r="M374" s="11"/>
      <c r="N374" s="11"/>
      <c r="O374" s="14" t="str">
        <f aca="false">IF(OR(A374="",B374=""),"",LOOKUP(MOD(B374,1),Lists!$A$5:$A$9,Lists!$B$5:$B$9))</f>
        <v/>
      </c>
      <c r="P374" s="14" t="str">
        <f aca="false">IF(OR(B374="",C374=""),"",ROUND(MOD(C374-B374,1)*1440,0))</f>
        <v/>
      </c>
      <c r="Q374" s="14" t="str">
        <f aca="false">IF(A374="","",COUNTIF($A$7:A374,A374))</f>
        <v/>
      </c>
      <c r="R374" s="15" t="str">
        <f aca="false">IF(OR(G374="",H374="",J374=""),"",ABS(G374-H374)*J374*IF(K374="",1,K374))</f>
        <v/>
      </c>
      <c r="S374" s="15" t="str">
        <f aca="false">IF(OR(G374="",I374="",J374=""),"",(I374-G374)*J374*IF(K374="",1,K374)*IF(E374="Short",-1,1)-N(L374))</f>
        <v/>
      </c>
      <c r="T374" s="16" t="str">
        <f aca="false">IF(OR(S374="",N(R374)=0),"",S374/R374)</f>
        <v/>
      </c>
      <c r="U374" s="15" t="str">
        <f aca="false">IF(S374="","",SUMIFS($S$7:S374,$A$7:A374,A374))</f>
        <v/>
      </c>
      <c r="V374" s="14" t="str">
        <f aca="false">IF(S374="","",IF(AND($C$4&gt;0,U374-S374&lt;=-$C$4),"After loss limit",IF(AND($C$4&gt;0,U374&lt;=-$C$4),"Hit loss limit",IF(AND($C$5&gt;0,Q374&gt;$C$5),"Over trade cap","OK"))))</f>
        <v/>
      </c>
    </row>
    <row r="375" customFormat="false" ht="15" hidden="false" customHeight="false" outlineLevel="0" collapsed="false">
      <c r="A375" s="9"/>
      <c r="B375" s="10"/>
      <c r="C375" s="10"/>
      <c r="D375" s="11"/>
      <c r="E375" s="11"/>
      <c r="F375" s="11"/>
      <c r="G375" s="12"/>
      <c r="H375" s="12"/>
      <c r="I375" s="12"/>
      <c r="J375" s="11"/>
      <c r="K375" s="11"/>
      <c r="L375" s="13"/>
      <c r="M375" s="11"/>
      <c r="N375" s="11"/>
      <c r="O375" s="14" t="str">
        <f aca="false">IF(OR(A375="",B375=""),"",LOOKUP(MOD(B375,1),Lists!$A$5:$A$9,Lists!$B$5:$B$9))</f>
        <v/>
      </c>
      <c r="P375" s="14" t="str">
        <f aca="false">IF(OR(B375="",C375=""),"",ROUND(MOD(C375-B375,1)*1440,0))</f>
        <v/>
      </c>
      <c r="Q375" s="14" t="str">
        <f aca="false">IF(A375="","",COUNTIF($A$7:A375,A375))</f>
        <v/>
      </c>
      <c r="R375" s="15" t="str">
        <f aca="false">IF(OR(G375="",H375="",J375=""),"",ABS(G375-H375)*J375*IF(K375="",1,K375))</f>
        <v/>
      </c>
      <c r="S375" s="15" t="str">
        <f aca="false">IF(OR(G375="",I375="",J375=""),"",(I375-G375)*J375*IF(K375="",1,K375)*IF(E375="Short",-1,1)-N(L375))</f>
        <v/>
      </c>
      <c r="T375" s="16" t="str">
        <f aca="false">IF(OR(S375="",N(R375)=0),"",S375/R375)</f>
        <v/>
      </c>
      <c r="U375" s="15" t="str">
        <f aca="false">IF(S375="","",SUMIFS($S$7:S375,$A$7:A375,A375))</f>
        <v/>
      </c>
      <c r="V375" s="14" t="str">
        <f aca="false">IF(S375="","",IF(AND($C$4&gt;0,U375-S375&lt;=-$C$4),"After loss limit",IF(AND($C$4&gt;0,U375&lt;=-$C$4),"Hit loss limit",IF(AND($C$5&gt;0,Q375&gt;$C$5),"Over trade cap","OK"))))</f>
        <v/>
      </c>
    </row>
    <row r="376" customFormat="false" ht="15" hidden="false" customHeight="false" outlineLevel="0" collapsed="false">
      <c r="A376" s="9"/>
      <c r="B376" s="10"/>
      <c r="C376" s="10"/>
      <c r="D376" s="11"/>
      <c r="E376" s="11"/>
      <c r="F376" s="11"/>
      <c r="G376" s="12"/>
      <c r="H376" s="12"/>
      <c r="I376" s="12"/>
      <c r="J376" s="11"/>
      <c r="K376" s="11"/>
      <c r="L376" s="13"/>
      <c r="M376" s="11"/>
      <c r="N376" s="11"/>
      <c r="O376" s="14" t="str">
        <f aca="false">IF(OR(A376="",B376=""),"",LOOKUP(MOD(B376,1),Lists!$A$5:$A$9,Lists!$B$5:$B$9))</f>
        <v/>
      </c>
      <c r="P376" s="14" t="str">
        <f aca="false">IF(OR(B376="",C376=""),"",ROUND(MOD(C376-B376,1)*1440,0))</f>
        <v/>
      </c>
      <c r="Q376" s="14" t="str">
        <f aca="false">IF(A376="","",COUNTIF($A$7:A376,A376))</f>
        <v/>
      </c>
      <c r="R376" s="15" t="str">
        <f aca="false">IF(OR(G376="",H376="",J376=""),"",ABS(G376-H376)*J376*IF(K376="",1,K376))</f>
        <v/>
      </c>
      <c r="S376" s="15" t="str">
        <f aca="false">IF(OR(G376="",I376="",J376=""),"",(I376-G376)*J376*IF(K376="",1,K376)*IF(E376="Short",-1,1)-N(L376))</f>
        <v/>
      </c>
      <c r="T376" s="16" t="str">
        <f aca="false">IF(OR(S376="",N(R376)=0),"",S376/R376)</f>
        <v/>
      </c>
      <c r="U376" s="15" t="str">
        <f aca="false">IF(S376="","",SUMIFS($S$7:S376,$A$7:A376,A376))</f>
        <v/>
      </c>
      <c r="V376" s="14" t="str">
        <f aca="false">IF(S376="","",IF(AND($C$4&gt;0,U376-S376&lt;=-$C$4),"After loss limit",IF(AND($C$4&gt;0,U376&lt;=-$C$4),"Hit loss limit",IF(AND($C$5&gt;0,Q376&gt;$C$5),"Over trade cap","OK"))))</f>
        <v/>
      </c>
    </row>
    <row r="377" customFormat="false" ht="15" hidden="false" customHeight="false" outlineLevel="0" collapsed="false">
      <c r="A377" s="9"/>
      <c r="B377" s="10"/>
      <c r="C377" s="10"/>
      <c r="D377" s="11"/>
      <c r="E377" s="11"/>
      <c r="F377" s="11"/>
      <c r="G377" s="12"/>
      <c r="H377" s="12"/>
      <c r="I377" s="12"/>
      <c r="J377" s="11"/>
      <c r="K377" s="11"/>
      <c r="L377" s="13"/>
      <c r="M377" s="11"/>
      <c r="N377" s="11"/>
      <c r="O377" s="14" t="str">
        <f aca="false">IF(OR(A377="",B377=""),"",LOOKUP(MOD(B377,1),Lists!$A$5:$A$9,Lists!$B$5:$B$9))</f>
        <v/>
      </c>
      <c r="P377" s="14" t="str">
        <f aca="false">IF(OR(B377="",C377=""),"",ROUND(MOD(C377-B377,1)*1440,0))</f>
        <v/>
      </c>
      <c r="Q377" s="14" t="str">
        <f aca="false">IF(A377="","",COUNTIF($A$7:A377,A377))</f>
        <v/>
      </c>
      <c r="R377" s="15" t="str">
        <f aca="false">IF(OR(G377="",H377="",J377=""),"",ABS(G377-H377)*J377*IF(K377="",1,K377))</f>
        <v/>
      </c>
      <c r="S377" s="15" t="str">
        <f aca="false">IF(OR(G377="",I377="",J377=""),"",(I377-G377)*J377*IF(K377="",1,K377)*IF(E377="Short",-1,1)-N(L377))</f>
        <v/>
      </c>
      <c r="T377" s="16" t="str">
        <f aca="false">IF(OR(S377="",N(R377)=0),"",S377/R377)</f>
        <v/>
      </c>
      <c r="U377" s="15" t="str">
        <f aca="false">IF(S377="","",SUMIFS($S$7:S377,$A$7:A377,A377))</f>
        <v/>
      </c>
      <c r="V377" s="14" t="str">
        <f aca="false">IF(S377="","",IF(AND($C$4&gt;0,U377-S377&lt;=-$C$4),"After loss limit",IF(AND($C$4&gt;0,U377&lt;=-$C$4),"Hit loss limit",IF(AND($C$5&gt;0,Q377&gt;$C$5),"Over trade cap","OK"))))</f>
        <v/>
      </c>
    </row>
    <row r="378" customFormat="false" ht="15" hidden="false" customHeight="false" outlineLevel="0" collapsed="false">
      <c r="A378" s="9"/>
      <c r="B378" s="10"/>
      <c r="C378" s="10"/>
      <c r="D378" s="11"/>
      <c r="E378" s="11"/>
      <c r="F378" s="11"/>
      <c r="G378" s="12"/>
      <c r="H378" s="12"/>
      <c r="I378" s="12"/>
      <c r="J378" s="11"/>
      <c r="K378" s="11"/>
      <c r="L378" s="13"/>
      <c r="M378" s="11"/>
      <c r="N378" s="11"/>
      <c r="O378" s="14" t="str">
        <f aca="false">IF(OR(A378="",B378=""),"",LOOKUP(MOD(B378,1),Lists!$A$5:$A$9,Lists!$B$5:$B$9))</f>
        <v/>
      </c>
      <c r="P378" s="14" t="str">
        <f aca="false">IF(OR(B378="",C378=""),"",ROUND(MOD(C378-B378,1)*1440,0))</f>
        <v/>
      </c>
      <c r="Q378" s="14" t="str">
        <f aca="false">IF(A378="","",COUNTIF($A$7:A378,A378))</f>
        <v/>
      </c>
      <c r="R378" s="15" t="str">
        <f aca="false">IF(OR(G378="",H378="",J378=""),"",ABS(G378-H378)*J378*IF(K378="",1,K378))</f>
        <v/>
      </c>
      <c r="S378" s="15" t="str">
        <f aca="false">IF(OR(G378="",I378="",J378=""),"",(I378-G378)*J378*IF(K378="",1,K378)*IF(E378="Short",-1,1)-N(L378))</f>
        <v/>
      </c>
      <c r="T378" s="16" t="str">
        <f aca="false">IF(OR(S378="",N(R378)=0),"",S378/R378)</f>
        <v/>
      </c>
      <c r="U378" s="15" t="str">
        <f aca="false">IF(S378="","",SUMIFS($S$7:S378,$A$7:A378,A378))</f>
        <v/>
      </c>
      <c r="V378" s="14" t="str">
        <f aca="false">IF(S378="","",IF(AND($C$4&gt;0,U378-S378&lt;=-$C$4),"After loss limit",IF(AND($C$4&gt;0,U378&lt;=-$C$4),"Hit loss limit",IF(AND($C$5&gt;0,Q378&gt;$C$5),"Over trade cap","OK"))))</f>
        <v/>
      </c>
    </row>
    <row r="379" customFormat="false" ht="15" hidden="false" customHeight="false" outlineLevel="0" collapsed="false">
      <c r="A379" s="9"/>
      <c r="B379" s="10"/>
      <c r="C379" s="10"/>
      <c r="D379" s="11"/>
      <c r="E379" s="11"/>
      <c r="F379" s="11"/>
      <c r="G379" s="12"/>
      <c r="H379" s="12"/>
      <c r="I379" s="12"/>
      <c r="J379" s="11"/>
      <c r="K379" s="11"/>
      <c r="L379" s="13"/>
      <c r="M379" s="11"/>
      <c r="N379" s="11"/>
      <c r="O379" s="14" t="str">
        <f aca="false">IF(OR(A379="",B379=""),"",LOOKUP(MOD(B379,1),Lists!$A$5:$A$9,Lists!$B$5:$B$9))</f>
        <v/>
      </c>
      <c r="P379" s="14" t="str">
        <f aca="false">IF(OR(B379="",C379=""),"",ROUND(MOD(C379-B379,1)*1440,0))</f>
        <v/>
      </c>
      <c r="Q379" s="14" t="str">
        <f aca="false">IF(A379="","",COUNTIF($A$7:A379,A379))</f>
        <v/>
      </c>
      <c r="R379" s="15" t="str">
        <f aca="false">IF(OR(G379="",H379="",J379=""),"",ABS(G379-H379)*J379*IF(K379="",1,K379))</f>
        <v/>
      </c>
      <c r="S379" s="15" t="str">
        <f aca="false">IF(OR(G379="",I379="",J379=""),"",(I379-G379)*J379*IF(K379="",1,K379)*IF(E379="Short",-1,1)-N(L379))</f>
        <v/>
      </c>
      <c r="T379" s="16" t="str">
        <f aca="false">IF(OR(S379="",N(R379)=0),"",S379/R379)</f>
        <v/>
      </c>
      <c r="U379" s="15" t="str">
        <f aca="false">IF(S379="","",SUMIFS($S$7:S379,$A$7:A379,A379))</f>
        <v/>
      </c>
      <c r="V379" s="14" t="str">
        <f aca="false">IF(S379="","",IF(AND($C$4&gt;0,U379-S379&lt;=-$C$4),"After loss limit",IF(AND($C$4&gt;0,U379&lt;=-$C$4),"Hit loss limit",IF(AND($C$5&gt;0,Q379&gt;$C$5),"Over trade cap","OK"))))</f>
        <v/>
      </c>
    </row>
    <row r="380" customFormat="false" ht="15" hidden="false" customHeight="false" outlineLevel="0" collapsed="false">
      <c r="A380" s="9"/>
      <c r="B380" s="10"/>
      <c r="C380" s="10"/>
      <c r="D380" s="11"/>
      <c r="E380" s="11"/>
      <c r="F380" s="11"/>
      <c r="G380" s="12"/>
      <c r="H380" s="12"/>
      <c r="I380" s="12"/>
      <c r="J380" s="11"/>
      <c r="K380" s="11"/>
      <c r="L380" s="13"/>
      <c r="M380" s="11"/>
      <c r="N380" s="11"/>
      <c r="O380" s="14" t="str">
        <f aca="false">IF(OR(A380="",B380=""),"",LOOKUP(MOD(B380,1),Lists!$A$5:$A$9,Lists!$B$5:$B$9))</f>
        <v/>
      </c>
      <c r="P380" s="14" t="str">
        <f aca="false">IF(OR(B380="",C380=""),"",ROUND(MOD(C380-B380,1)*1440,0))</f>
        <v/>
      </c>
      <c r="Q380" s="14" t="str">
        <f aca="false">IF(A380="","",COUNTIF($A$7:A380,A380))</f>
        <v/>
      </c>
      <c r="R380" s="15" t="str">
        <f aca="false">IF(OR(G380="",H380="",J380=""),"",ABS(G380-H380)*J380*IF(K380="",1,K380))</f>
        <v/>
      </c>
      <c r="S380" s="15" t="str">
        <f aca="false">IF(OR(G380="",I380="",J380=""),"",(I380-G380)*J380*IF(K380="",1,K380)*IF(E380="Short",-1,1)-N(L380))</f>
        <v/>
      </c>
      <c r="T380" s="16" t="str">
        <f aca="false">IF(OR(S380="",N(R380)=0),"",S380/R380)</f>
        <v/>
      </c>
      <c r="U380" s="15" t="str">
        <f aca="false">IF(S380="","",SUMIFS($S$7:S380,$A$7:A380,A380))</f>
        <v/>
      </c>
      <c r="V380" s="14" t="str">
        <f aca="false">IF(S380="","",IF(AND($C$4&gt;0,U380-S380&lt;=-$C$4),"After loss limit",IF(AND($C$4&gt;0,U380&lt;=-$C$4),"Hit loss limit",IF(AND($C$5&gt;0,Q380&gt;$C$5),"Over trade cap","OK"))))</f>
        <v/>
      </c>
    </row>
    <row r="381" customFormat="false" ht="15" hidden="false" customHeight="false" outlineLevel="0" collapsed="false">
      <c r="A381" s="9"/>
      <c r="B381" s="10"/>
      <c r="C381" s="10"/>
      <c r="D381" s="11"/>
      <c r="E381" s="11"/>
      <c r="F381" s="11"/>
      <c r="G381" s="12"/>
      <c r="H381" s="12"/>
      <c r="I381" s="12"/>
      <c r="J381" s="11"/>
      <c r="K381" s="11"/>
      <c r="L381" s="13"/>
      <c r="M381" s="11"/>
      <c r="N381" s="11"/>
      <c r="O381" s="14" t="str">
        <f aca="false">IF(OR(A381="",B381=""),"",LOOKUP(MOD(B381,1),Lists!$A$5:$A$9,Lists!$B$5:$B$9))</f>
        <v/>
      </c>
      <c r="P381" s="14" t="str">
        <f aca="false">IF(OR(B381="",C381=""),"",ROUND(MOD(C381-B381,1)*1440,0))</f>
        <v/>
      </c>
      <c r="Q381" s="14" t="str">
        <f aca="false">IF(A381="","",COUNTIF($A$7:A381,A381))</f>
        <v/>
      </c>
      <c r="R381" s="15" t="str">
        <f aca="false">IF(OR(G381="",H381="",J381=""),"",ABS(G381-H381)*J381*IF(K381="",1,K381))</f>
        <v/>
      </c>
      <c r="S381" s="15" t="str">
        <f aca="false">IF(OR(G381="",I381="",J381=""),"",(I381-G381)*J381*IF(K381="",1,K381)*IF(E381="Short",-1,1)-N(L381))</f>
        <v/>
      </c>
      <c r="T381" s="16" t="str">
        <f aca="false">IF(OR(S381="",N(R381)=0),"",S381/R381)</f>
        <v/>
      </c>
      <c r="U381" s="15" t="str">
        <f aca="false">IF(S381="","",SUMIFS($S$7:S381,$A$7:A381,A381))</f>
        <v/>
      </c>
      <c r="V381" s="14" t="str">
        <f aca="false">IF(S381="","",IF(AND($C$4&gt;0,U381-S381&lt;=-$C$4),"After loss limit",IF(AND($C$4&gt;0,U381&lt;=-$C$4),"Hit loss limit",IF(AND($C$5&gt;0,Q381&gt;$C$5),"Over trade cap","OK"))))</f>
        <v/>
      </c>
    </row>
    <row r="382" customFormat="false" ht="15" hidden="false" customHeight="false" outlineLevel="0" collapsed="false">
      <c r="A382" s="9"/>
      <c r="B382" s="10"/>
      <c r="C382" s="10"/>
      <c r="D382" s="11"/>
      <c r="E382" s="11"/>
      <c r="F382" s="11"/>
      <c r="G382" s="12"/>
      <c r="H382" s="12"/>
      <c r="I382" s="12"/>
      <c r="J382" s="11"/>
      <c r="K382" s="11"/>
      <c r="L382" s="13"/>
      <c r="M382" s="11"/>
      <c r="N382" s="11"/>
      <c r="O382" s="14" t="str">
        <f aca="false">IF(OR(A382="",B382=""),"",LOOKUP(MOD(B382,1),Lists!$A$5:$A$9,Lists!$B$5:$B$9))</f>
        <v/>
      </c>
      <c r="P382" s="14" t="str">
        <f aca="false">IF(OR(B382="",C382=""),"",ROUND(MOD(C382-B382,1)*1440,0))</f>
        <v/>
      </c>
      <c r="Q382" s="14" t="str">
        <f aca="false">IF(A382="","",COUNTIF($A$7:A382,A382))</f>
        <v/>
      </c>
      <c r="R382" s="15" t="str">
        <f aca="false">IF(OR(G382="",H382="",J382=""),"",ABS(G382-H382)*J382*IF(K382="",1,K382))</f>
        <v/>
      </c>
      <c r="S382" s="15" t="str">
        <f aca="false">IF(OR(G382="",I382="",J382=""),"",(I382-G382)*J382*IF(K382="",1,K382)*IF(E382="Short",-1,1)-N(L382))</f>
        <v/>
      </c>
      <c r="T382" s="16" t="str">
        <f aca="false">IF(OR(S382="",N(R382)=0),"",S382/R382)</f>
        <v/>
      </c>
      <c r="U382" s="15" t="str">
        <f aca="false">IF(S382="","",SUMIFS($S$7:S382,$A$7:A382,A382))</f>
        <v/>
      </c>
      <c r="V382" s="14" t="str">
        <f aca="false">IF(S382="","",IF(AND($C$4&gt;0,U382-S382&lt;=-$C$4),"After loss limit",IF(AND($C$4&gt;0,U382&lt;=-$C$4),"Hit loss limit",IF(AND($C$5&gt;0,Q382&gt;$C$5),"Over trade cap","OK"))))</f>
        <v/>
      </c>
    </row>
    <row r="383" customFormat="false" ht="15" hidden="false" customHeight="false" outlineLevel="0" collapsed="false">
      <c r="A383" s="9"/>
      <c r="B383" s="10"/>
      <c r="C383" s="10"/>
      <c r="D383" s="11"/>
      <c r="E383" s="11"/>
      <c r="F383" s="11"/>
      <c r="G383" s="12"/>
      <c r="H383" s="12"/>
      <c r="I383" s="12"/>
      <c r="J383" s="11"/>
      <c r="K383" s="11"/>
      <c r="L383" s="13"/>
      <c r="M383" s="11"/>
      <c r="N383" s="11"/>
      <c r="O383" s="14" t="str">
        <f aca="false">IF(OR(A383="",B383=""),"",LOOKUP(MOD(B383,1),Lists!$A$5:$A$9,Lists!$B$5:$B$9))</f>
        <v/>
      </c>
      <c r="P383" s="14" t="str">
        <f aca="false">IF(OR(B383="",C383=""),"",ROUND(MOD(C383-B383,1)*1440,0))</f>
        <v/>
      </c>
      <c r="Q383" s="14" t="str">
        <f aca="false">IF(A383="","",COUNTIF($A$7:A383,A383))</f>
        <v/>
      </c>
      <c r="R383" s="15" t="str">
        <f aca="false">IF(OR(G383="",H383="",J383=""),"",ABS(G383-H383)*J383*IF(K383="",1,K383))</f>
        <v/>
      </c>
      <c r="S383" s="15" t="str">
        <f aca="false">IF(OR(G383="",I383="",J383=""),"",(I383-G383)*J383*IF(K383="",1,K383)*IF(E383="Short",-1,1)-N(L383))</f>
        <v/>
      </c>
      <c r="T383" s="16" t="str">
        <f aca="false">IF(OR(S383="",N(R383)=0),"",S383/R383)</f>
        <v/>
      </c>
      <c r="U383" s="15" t="str">
        <f aca="false">IF(S383="","",SUMIFS($S$7:S383,$A$7:A383,A383))</f>
        <v/>
      </c>
      <c r="V383" s="14" t="str">
        <f aca="false">IF(S383="","",IF(AND($C$4&gt;0,U383-S383&lt;=-$C$4),"After loss limit",IF(AND($C$4&gt;0,U383&lt;=-$C$4),"Hit loss limit",IF(AND($C$5&gt;0,Q383&gt;$C$5),"Over trade cap","OK"))))</f>
        <v/>
      </c>
    </row>
    <row r="384" customFormat="false" ht="15" hidden="false" customHeight="false" outlineLevel="0" collapsed="false">
      <c r="A384" s="9"/>
      <c r="B384" s="10"/>
      <c r="C384" s="10"/>
      <c r="D384" s="11"/>
      <c r="E384" s="11"/>
      <c r="F384" s="11"/>
      <c r="G384" s="12"/>
      <c r="H384" s="12"/>
      <c r="I384" s="12"/>
      <c r="J384" s="11"/>
      <c r="K384" s="11"/>
      <c r="L384" s="13"/>
      <c r="M384" s="11"/>
      <c r="N384" s="11"/>
      <c r="O384" s="14" t="str">
        <f aca="false">IF(OR(A384="",B384=""),"",LOOKUP(MOD(B384,1),Lists!$A$5:$A$9,Lists!$B$5:$B$9))</f>
        <v/>
      </c>
      <c r="P384" s="14" t="str">
        <f aca="false">IF(OR(B384="",C384=""),"",ROUND(MOD(C384-B384,1)*1440,0))</f>
        <v/>
      </c>
      <c r="Q384" s="14" t="str">
        <f aca="false">IF(A384="","",COUNTIF($A$7:A384,A384))</f>
        <v/>
      </c>
      <c r="R384" s="15" t="str">
        <f aca="false">IF(OR(G384="",H384="",J384=""),"",ABS(G384-H384)*J384*IF(K384="",1,K384))</f>
        <v/>
      </c>
      <c r="S384" s="15" t="str">
        <f aca="false">IF(OR(G384="",I384="",J384=""),"",(I384-G384)*J384*IF(K384="",1,K384)*IF(E384="Short",-1,1)-N(L384))</f>
        <v/>
      </c>
      <c r="T384" s="16" t="str">
        <f aca="false">IF(OR(S384="",N(R384)=0),"",S384/R384)</f>
        <v/>
      </c>
      <c r="U384" s="15" t="str">
        <f aca="false">IF(S384="","",SUMIFS($S$7:S384,$A$7:A384,A384))</f>
        <v/>
      </c>
      <c r="V384" s="14" t="str">
        <f aca="false">IF(S384="","",IF(AND($C$4&gt;0,U384-S384&lt;=-$C$4),"After loss limit",IF(AND($C$4&gt;0,U384&lt;=-$C$4),"Hit loss limit",IF(AND($C$5&gt;0,Q384&gt;$C$5),"Over trade cap","OK"))))</f>
        <v/>
      </c>
    </row>
    <row r="385" customFormat="false" ht="15" hidden="false" customHeight="false" outlineLevel="0" collapsed="false">
      <c r="A385" s="9"/>
      <c r="B385" s="10"/>
      <c r="C385" s="10"/>
      <c r="D385" s="11"/>
      <c r="E385" s="11"/>
      <c r="F385" s="11"/>
      <c r="G385" s="12"/>
      <c r="H385" s="12"/>
      <c r="I385" s="12"/>
      <c r="J385" s="11"/>
      <c r="K385" s="11"/>
      <c r="L385" s="13"/>
      <c r="M385" s="11"/>
      <c r="N385" s="11"/>
      <c r="O385" s="14" t="str">
        <f aca="false">IF(OR(A385="",B385=""),"",LOOKUP(MOD(B385,1),Lists!$A$5:$A$9,Lists!$B$5:$B$9))</f>
        <v/>
      </c>
      <c r="P385" s="14" t="str">
        <f aca="false">IF(OR(B385="",C385=""),"",ROUND(MOD(C385-B385,1)*1440,0))</f>
        <v/>
      </c>
      <c r="Q385" s="14" t="str">
        <f aca="false">IF(A385="","",COUNTIF($A$7:A385,A385))</f>
        <v/>
      </c>
      <c r="R385" s="15" t="str">
        <f aca="false">IF(OR(G385="",H385="",J385=""),"",ABS(G385-H385)*J385*IF(K385="",1,K385))</f>
        <v/>
      </c>
      <c r="S385" s="15" t="str">
        <f aca="false">IF(OR(G385="",I385="",J385=""),"",(I385-G385)*J385*IF(K385="",1,K385)*IF(E385="Short",-1,1)-N(L385))</f>
        <v/>
      </c>
      <c r="T385" s="16" t="str">
        <f aca="false">IF(OR(S385="",N(R385)=0),"",S385/R385)</f>
        <v/>
      </c>
      <c r="U385" s="15" t="str">
        <f aca="false">IF(S385="","",SUMIFS($S$7:S385,$A$7:A385,A385))</f>
        <v/>
      </c>
      <c r="V385" s="14" t="str">
        <f aca="false">IF(S385="","",IF(AND($C$4&gt;0,U385-S385&lt;=-$C$4),"After loss limit",IF(AND($C$4&gt;0,U385&lt;=-$C$4),"Hit loss limit",IF(AND($C$5&gt;0,Q385&gt;$C$5),"Over trade cap","OK"))))</f>
        <v/>
      </c>
    </row>
    <row r="386" customFormat="false" ht="15" hidden="false" customHeight="false" outlineLevel="0" collapsed="false">
      <c r="A386" s="9"/>
      <c r="B386" s="10"/>
      <c r="C386" s="10"/>
      <c r="D386" s="11"/>
      <c r="E386" s="11"/>
      <c r="F386" s="11"/>
      <c r="G386" s="12"/>
      <c r="H386" s="12"/>
      <c r="I386" s="12"/>
      <c r="J386" s="11"/>
      <c r="K386" s="11"/>
      <c r="L386" s="13"/>
      <c r="M386" s="11"/>
      <c r="N386" s="11"/>
      <c r="O386" s="14" t="str">
        <f aca="false">IF(OR(A386="",B386=""),"",LOOKUP(MOD(B386,1),Lists!$A$5:$A$9,Lists!$B$5:$B$9))</f>
        <v/>
      </c>
      <c r="P386" s="14" t="str">
        <f aca="false">IF(OR(B386="",C386=""),"",ROUND(MOD(C386-B386,1)*1440,0))</f>
        <v/>
      </c>
      <c r="Q386" s="14" t="str">
        <f aca="false">IF(A386="","",COUNTIF($A$7:A386,A386))</f>
        <v/>
      </c>
      <c r="R386" s="15" t="str">
        <f aca="false">IF(OR(G386="",H386="",J386=""),"",ABS(G386-H386)*J386*IF(K386="",1,K386))</f>
        <v/>
      </c>
      <c r="S386" s="15" t="str">
        <f aca="false">IF(OR(G386="",I386="",J386=""),"",(I386-G386)*J386*IF(K386="",1,K386)*IF(E386="Short",-1,1)-N(L386))</f>
        <v/>
      </c>
      <c r="T386" s="16" t="str">
        <f aca="false">IF(OR(S386="",N(R386)=0),"",S386/R386)</f>
        <v/>
      </c>
      <c r="U386" s="15" t="str">
        <f aca="false">IF(S386="","",SUMIFS($S$7:S386,$A$7:A386,A386))</f>
        <v/>
      </c>
      <c r="V386" s="14" t="str">
        <f aca="false">IF(S386="","",IF(AND($C$4&gt;0,U386-S386&lt;=-$C$4),"After loss limit",IF(AND($C$4&gt;0,U386&lt;=-$C$4),"Hit loss limit",IF(AND($C$5&gt;0,Q386&gt;$C$5),"Over trade cap","OK"))))</f>
        <v/>
      </c>
    </row>
    <row r="387" customFormat="false" ht="15" hidden="false" customHeight="false" outlineLevel="0" collapsed="false">
      <c r="A387" s="9"/>
      <c r="B387" s="10"/>
      <c r="C387" s="10"/>
      <c r="D387" s="11"/>
      <c r="E387" s="11"/>
      <c r="F387" s="11"/>
      <c r="G387" s="12"/>
      <c r="H387" s="12"/>
      <c r="I387" s="12"/>
      <c r="J387" s="11"/>
      <c r="K387" s="11"/>
      <c r="L387" s="13"/>
      <c r="M387" s="11"/>
      <c r="N387" s="11"/>
      <c r="O387" s="14" t="str">
        <f aca="false">IF(OR(A387="",B387=""),"",LOOKUP(MOD(B387,1),Lists!$A$5:$A$9,Lists!$B$5:$B$9))</f>
        <v/>
      </c>
      <c r="P387" s="14" t="str">
        <f aca="false">IF(OR(B387="",C387=""),"",ROUND(MOD(C387-B387,1)*1440,0))</f>
        <v/>
      </c>
      <c r="Q387" s="14" t="str">
        <f aca="false">IF(A387="","",COUNTIF($A$7:A387,A387))</f>
        <v/>
      </c>
      <c r="R387" s="15" t="str">
        <f aca="false">IF(OR(G387="",H387="",J387=""),"",ABS(G387-H387)*J387*IF(K387="",1,K387))</f>
        <v/>
      </c>
      <c r="S387" s="15" t="str">
        <f aca="false">IF(OR(G387="",I387="",J387=""),"",(I387-G387)*J387*IF(K387="",1,K387)*IF(E387="Short",-1,1)-N(L387))</f>
        <v/>
      </c>
      <c r="T387" s="16" t="str">
        <f aca="false">IF(OR(S387="",N(R387)=0),"",S387/R387)</f>
        <v/>
      </c>
      <c r="U387" s="15" t="str">
        <f aca="false">IF(S387="","",SUMIFS($S$7:S387,$A$7:A387,A387))</f>
        <v/>
      </c>
      <c r="V387" s="14" t="str">
        <f aca="false">IF(S387="","",IF(AND($C$4&gt;0,U387-S387&lt;=-$C$4),"After loss limit",IF(AND($C$4&gt;0,U387&lt;=-$C$4),"Hit loss limit",IF(AND($C$5&gt;0,Q387&gt;$C$5),"Over trade cap","OK"))))</f>
        <v/>
      </c>
    </row>
    <row r="388" customFormat="false" ht="15" hidden="false" customHeight="false" outlineLevel="0" collapsed="false">
      <c r="A388" s="9"/>
      <c r="B388" s="10"/>
      <c r="C388" s="10"/>
      <c r="D388" s="11"/>
      <c r="E388" s="11"/>
      <c r="F388" s="11"/>
      <c r="G388" s="12"/>
      <c r="H388" s="12"/>
      <c r="I388" s="12"/>
      <c r="J388" s="11"/>
      <c r="K388" s="11"/>
      <c r="L388" s="13"/>
      <c r="M388" s="11"/>
      <c r="N388" s="11"/>
      <c r="O388" s="14" t="str">
        <f aca="false">IF(OR(A388="",B388=""),"",LOOKUP(MOD(B388,1),Lists!$A$5:$A$9,Lists!$B$5:$B$9))</f>
        <v/>
      </c>
      <c r="P388" s="14" t="str">
        <f aca="false">IF(OR(B388="",C388=""),"",ROUND(MOD(C388-B388,1)*1440,0))</f>
        <v/>
      </c>
      <c r="Q388" s="14" t="str">
        <f aca="false">IF(A388="","",COUNTIF($A$7:A388,A388))</f>
        <v/>
      </c>
      <c r="R388" s="15" t="str">
        <f aca="false">IF(OR(G388="",H388="",J388=""),"",ABS(G388-H388)*J388*IF(K388="",1,K388))</f>
        <v/>
      </c>
      <c r="S388" s="15" t="str">
        <f aca="false">IF(OR(G388="",I388="",J388=""),"",(I388-G388)*J388*IF(K388="",1,K388)*IF(E388="Short",-1,1)-N(L388))</f>
        <v/>
      </c>
      <c r="T388" s="16" t="str">
        <f aca="false">IF(OR(S388="",N(R388)=0),"",S388/R388)</f>
        <v/>
      </c>
      <c r="U388" s="15" t="str">
        <f aca="false">IF(S388="","",SUMIFS($S$7:S388,$A$7:A388,A388))</f>
        <v/>
      </c>
      <c r="V388" s="14" t="str">
        <f aca="false">IF(S388="","",IF(AND($C$4&gt;0,U388-S388&lt;=-$C$4),"After loss limit",IF(AND($C$4&gt;0,U388&lt;=-$C$4),"Hit loss limit",IF(AND($C$5&gt;0,Q388&gt;$C$5),"Over trade cap","OK"))))</f>
        <v/>
      </c>
    </row>
    <row r="389" customFormat="false" ht="15" hidden="false" customHeight="false" outlineLevel="0" collapsed="false">
      <c r="A389" s="9"/>
      <c r="B389" s="10"/>
      <c r="C389" s="10"/>
      <c r="D389" s="11"/>
      <c r="E389" s="11"/>
      <c r="F389" s="11"/>
      <c r="G389" s="12"/>
      <c r="H389" s="12"/>
      <c r="I389" s="12"/>
      <c r="J389" s="11"/>
      <c r="K389" s="11"/>
      <c r="L389" s="13"/>
      <c r="M389" s="11"/>
      <c r="N389" s="11"/>
      <c r="O389" s="14" t="str">
        <f aca="false">IF(OR(A389="",B389=""),"",LOOKUP(MOD(B389,1),Lists!$A$5:$A$9,Lists!$B$5:$B$9))</f>
        <v/>
      </c>
      <c r="P389" s="14" t="str">
        <f aca="false">IF(OR(B389="",C389=""),"",ROUND(MOD(C389-B389,1)*1440,0))</f>
        <v/>
      </c>
      <c r="Q389" s="14" t="str">
        <f aca="false">IF(A389="","",COUNTIF($A$7:A389,A389))</f>
        <v/>
      </c>
      <c r="R389" s="15" t="str">
        <f aca="false">IF(OR(G389="",H389="",J389=""),"",ABS(G389-H389)*J389*IF(K389="",1,K389))</f>
        <v/>
      </c>
      <c r="S389" s="15" t="str">
        <f aca="false">IF(OR(G389="",I389="",J389=""),"",(I389-G389)*J389*IF(K389="",1,K389)*IF(E389="Short",-1,1)-N(L389))</f>
        <v/>
      </c>
      <c r="T389" s="16" t="str">
        <f aca="false">IF(OR(S389="",N(R389)=0),"",S389/R389)</f>
        <v/>
      </c>
      <c r="U389" s="15" t="str">
        <f aca="false">IF(S389="","",SUMIFS($S$7:S389,$A$7:A389,A389))</f>
        <v/>
      </c>
      <c r="V389" s="14" t="str">
        <f aca="false">IF(S389="","",IF(AND($C$4&gt;0,U389-S389&lt;=-$C$4),"After loss limit",IF(AND($C$4&gt;0,U389&lt;=-$C$4),"Hit loss limit",IF(AND($C$5&gt;0,Q389&gt;$C$5),"Over trade cap","OK"))))</f>
        <v/>
      </c>
    </row>
    <row r="390" customFormat="false" ht="15" hidden="false" customHeight="false" outlineLevel="0" collapsed="false">
      <c r="A390" s="9"/>
      <c r="B390" s="10"/>
      <c r="C390" s="10"/>
      <c r="D390" s="11"/>
      <c r="E390" s="11"/>
      <c r="F390" s="11"/>
      <c r="G390" s="12"/>
      <c r="H390" s="12"/>
      <c r="I390" s="12"/>
      <c r="J390" s="11"/>
      <c r="K390" s="11"/>
      <c r="L390" s="13"/>
      <c r="M390" s="11"/>
      <c r="N390" s="11"/>
      <c r="O390" s="14" t="str">
        <f aca="false">IF(OR(A390="",B390=""),"",LOOKUP(MOD(B390,1),Lists!$A$5:$A$9,Lists!$B$5:$B$9))</f>
        <v/>
      </c>
      <c r="P390" s="14" t="str">
        <f aca="false">IF(OR(B390="",C390=""),"",ROUND(MOD(C390-B390,1)*1440,0))</f>
        <v/>
      </c>
      <c r="Q390" s="14" t="str">
        <f aca="false">IF(A390="","",COUNTIF($A$7:A390,A390))</f>
        <v/>
      </c>
      <c r="R390" s="15" t="str">
        <f aca="false">IF(OR(G390="",H390="",J390=""),"",ABS(G390-H390)*J390*IF(K390="",1,K390))</f>
        <v/>
      </c>
      <c r="S390" s="15" t="str">
        <f aca="false">IF(OR(G390="",I390="",J390=""),"",(I390-G390)*J390*IF(K390="",1,K390)*IF(E390="Short",-1,1)-N(L390))</f>
        <v/>
      </c>
      <c r="T390" s="16" t="str">
        <f aca="false">IF(OR(S390="",N(R390)=0),"",S390/R390)</f>
        <v/>
      </c>
      <c r="U390" s="15" t="str">
        <f aca="false">IF(S390="","",SUMIFS($S$7:S390,$A$7:A390,A390))</f>
        <v/>
      </c>
      <c r="V390" s="14" t="str">
        <f aca="false">IF(S390="","",IF(AND($C$4&gt;0,U390-S390&lt;=-$C$4),"After loss limit",IF(AND($C$4&gt;0,U390&lt;=-$C$4),"Hit loss limit",IF(AND($C$5&gt;0,Q390&gt;$C$5),"Over trade cap","OK"))))</f>
        <v/>
      </c>
    </row>
    <row r="391" customFormat="false" ht="15" hidden="false" customHeight="false" outlineLevel="0" collapsed="false">
      <c r="A391" s="9"/>
      <c r="B391" s="10"/>
      <c r="C391" s="10"/>
      <c r="D391" s="11"/>
      <c r="E391" s="11"/>
      <c r="F391" s="11"/>
      <c r="G391" s="12"/>
      <c r="H391" s="12"/>
      <c r="I391" s="12"/>
      <c r="J391" s="11"/>
      <c r="K391" s="11"/>
      <c r="L391" s="13"/>
      <c r="M391" s="11"/>
      <c r="N391" s="11"/>
      <c r="O391" s="14" t="str">
        <f aca="false">IF(OR(A391="",B391=""),"",LOOKUP(MOD(B391,1),Lists!$A$5:$A$9,Lists!$B$5:$B$9))</f>
        <v/>
      </c>
      <c r="P391" s="14" t="str">
        <f aca="false">IF(OR(B391="",C391=""),"",ROUND(MOD(C391-B391,1)*1440,0))</f>
        <v/>
      </c>
      <c r="Q391" s="14" t="str">
        <f aca="false">IF(A391="","",COUNTIF($A$7:A391,A391))</f>
        <v/>
      </c>
      <c r="R391" s="15" t="str">
        <f aca="false">IF(OR(G391="",H391="",J391=""),"",ABS(G391-H391)*J391*IF(K391="",1,K391))</f>
        <v/>
      </c>
      <c r="S391" s="15" t="str">
        <f aca="false">IF(OR(G391="",I391="",J391=""),"",(I391-G391)*J391*IF(K391="",1,K391)*IF(E391="Short",-1,1)-N(L391))</f>
        <v/>
      </c>
      <c r="T391" s="16" t="str">
        <f aca="false">IF(OR(S391="",N(R391)=0),"",S391/R391)</f>
        <v/>
      </c>
      <c r="U391" s="15" t="str">
        <f aca="false">IF(S391="","",SUMIFS($S$7:S391,$A$7:A391,A391))</f>
        <v/>
      </c>
      <c r="V391" s="14" t="str">
        <f aca="false">IF(S391="","",IF(AND($C$4&gt;0,U391-S391&lt;=-$C$4),"After loss limit",IF(AND($C$4&gt;0,U391&lt;=-$C$4),"Hit loss limit",IF(AND($C$5&gt;0,Q391&gt;$C$5),"Over trade cap","OK"))))</f>
        <v/>
      </c>
    </row>
    <row r="392" customFormat="false" ht="15" hidden="false" customHeight="false" outlineLevel="0" collapsed="false">
      <c r="A392" s="9"/>
      <c r="B392" s="10"/>
      <c r="C392" s="10"/>
      <c r="D392" s="11"/>
      <c r="E392" s="11"/>
      <c r="F392" s="11"/>
      <c r="G392" s="12"/>
      <c r="H392" s="12"/>
      <c r="I392" s="12"/>
      <c r="J392" s="11"/>
      <c r="K392" s="11"/>
      <c r="L392" s="13"/>
      <c r="M392" s="11"/>
      <c r="N392" s="11"/>
      <c r="O392" s="14" t="str">
        <f aca="false">IF(OR(A392="",B392=""),"",LOOKUP(MOD(B392,1),Lists!$A$5:$A$9,Lists!$B$5:$B$9))</f>
        <v/>
      </c>
      <c r="P392" s="14" t="str">
        <f aca="false">IF(OR(B392="",C392=""),"",ROUND(MOD(C392-B392,1)*1440,0))</f>
        <v/>
      </c>
      <c r="Q392" s="14" t="str">
        <f aca="false">IF(A392="","",COUNTIF($A$7:A392,A392))</f>
        <v/>
      </c>
      <c r="R392" s="15" t="str">
        <f aca="false">IF(OR(G392="",H392="",J392=""),"",ABS(G392-H392)*J392*IF(K392="",1,K392))</f>
        <v/>
      </c>
      <c r="S392" s="15" t="str">
        <f aca="false">IF(OR(G392="",I392="",J392=""),"",(I392-G392)*J392*IF(K392="",1,K392)*IF(E392="Short",-1,1)-N(L392))</f>
        <v/>
      </c>
      <c r="T392" s="16" t="str">
        <f aca="false">IF(OR(S392="",N(R392)=0),"",S392/R392)</f>
        <v/>
      </c>
      <c r="U392" s="15" t="str">
        <f aca="false">IF(S392="","",SUMIFS($S$7:S392,$A$7:A392,A392))</f>
        <v/>
      </c>
      <c r="V392" s="14" t="str">
        <f aca="false">IF(S392="","",IF(AND($C$4&gt;0,U392-S392&lt;=-$C$4),"After loss limit",IF(AND($C$4&gt;0,U392&lt;=-$C$4),"Hit loss limit",IF(AND($C$5&gt;0,Q392&gt;$C$5),"Over trade cap","OK"))))</f>
        <v/>
      </c>
    </row>
    <row r="393" customFormat="false" ht="15" hidden="false" customHeight="false" outlineLevel="0" collapsed="false">
      <c r="A393" s="9"/>
      <c r="B393" s="10"/>
      <c r="C393" s="10"/>
      <c r="D393" s="11"/>
      <c r="E393" s="11"/>
      <c r="F393" s="11"/>
      <c r="G393" s="12"/>
      <c r="H393" s="12"/>
      <c r="I393" s="12"/>
      <c r="J393" s="11"/>
      <c r="K393" s="11"/>
      <c r="L393" s="13"/>
      <c r="M393" s="11"/>
      <c r="N393" s="11"/>
      <c r="O393" s="14" t="str">
        <f aca="false">IF(OR(A393="",B393=""),"",LOOKUP(MOD(B393,1),Lists!$A$5:$A$9,Lists!$B$5:$B$9))</f>
        <v/>
      </c>
      <c r="P393" s="14" t="str">
        <f aca="false">IF(OR(B393="",C393=""),"",ROUND(MOD(C393-B393,1)*1440,0))</f>
        <v/>
      </c>
      <c r="Q393" s="14" t="str">
        <f aca="false">IF(A393="","",COUNTIF($A$7:A393,A393))</f>
        <v/>
      </c>
      <c r="R393" s="15" t="str">
        <f aca="false">IF(OR(G393="",H393="",J393=""),"",ABS(G393-H393)*J393*IF(K393="",1,K393))</f>
        <v/>
      </c>
      <c r="S393" s="15" t="str">
        <f aca="false">IF(OR(G393="",I393="",J393=""),"",(I393-G393)*J393*IF(K393="",1,K393)*IF(E393="Short",-1,1)-N(L393))</f>
        <v/>
      </c>
      <c r="T393" s="16" t="str">
        <f aca="false">IF(OR(S393="",N(R393)=0),"",S393/R393)</f>
        <v/>
      </c>
      <c r="U393" s="15" t="str">
        <f aca="false">IF(S393="","",SUMIFS($S$7:S393,$A$7:A393,A393))</f>
        <v/>
      </c>
      <c r="V393" s="14" t="str">
        <f aca="false">IF(S393="","",IF(AND($C$4&gt;0,U393-S393&lt;=-$C$4),"After loss limit",IF(AND($C$4&gt;0,U393&lt;=-$C$4),"Hit loss limit",IF(AND($C$5&gt;0,Q393&gt;$C$5),"Over trade cap","OK"))))</f>
        <v/>
      </c>
    </row>
    <row r="394" customFormat="false" ht="15" hidden="false" customHeight="false" outlineLevel="0" collapsed="false">
      <c r="A394" s="9"/>
      <c r="B394" s="10"/>
      <c r="C394" s="10"/>
      <c r="D394" s="11"/>
      <c r="E394" s="11"/>
      <c r="F394" s="11"/>
      <c r="G394" s="12"/>
      <c r="H394" s="12"/>
      <c r="I394" s="12"/>
      <c r="J394" s="11"/>
      <c r="K394" s="11"/>
      <c r="L394" s="13"/>
      <c r="M394" s="11"/>
      <c r="N394" s="11"/>
      <c r="O394" s="14" t="str">
        <f aca="false">IF(OR(A394="",B394=""),"",LOOKUP(MOD(B394,1),Lists!$A$5:$A$9,Lists!$B$5:$B$9))</f>
        <v/>
      </c>
      <c r="P394" s="14" t="str">
        <f aca="false">IF(OR(B394="",C394=""),"",ROUND(MOD(C394-B394,1)*1440,0))</f>
        <v/>
      </c>
      <c r="Q394" s="14" t="str">
        <f aca="false">IF(A394="","",COUNTIF($A$7:A394,A394))</f>
        <v/>
      </c>
      <c r="R394" s="15" t="str">
        <f aca="false">IF(OR(G394="",H394="",J394=""),"",ABS(G394-H394)*J394*IF(K394="",1,K394))</f>
        <v/>
      </c>
      <c r="S394" s="15" t="str">
        <f aca="false">IF(OR(G394="",I394="",J394=""),"",(I394-G394)*J394*IF(K394="",1,K394)*IF(E394="Short",-1,1)-N(L394))</f>
        <v/>
      </c>
      <c r="T394" s="16" t="str">
        <f aca="false">IF(OR(S394="",N(R394)=0),"",S394/R394)</f>
        <v/>
      </c>
      <c r="U394" s="15" t="str">
        <f aca="false">IF(S394="","",SUMIFS($S$7:S394,$A$7:A394,A394))</f>
        <v/>
      </c>
      <c r="V394" s="14" t="str">
        <f aca="false">IF(S394="","",IF(AND($C$4&gt;0,U394-S394&lt;=-$C$4),"After loss limit",IF(AND($C$4&gt;0,U394&lt;=-$C$4),"Hit loss limit",IF(AND($C$5&gt;0,Q394&gt;$C$5),"Over trade cap","OK"))))</f>
        <v/>
      </c>
    </row>
    <row r="395" customFormat="false" ht="15" hidden="false" customHeight="false" outlineLevel="0" collapsed="false">
      <c r="A395" s="9"/>
      <c r="B395" s="10"/>
      <c r="C395" s="10"/>
      <c r="D395" s="11"/>
      <c r="E395" s="11"/>
      <c r="F395" s="11"/>
      <c r="G395" s="12"/>
      <c r="H395" s="12"/>
      <c r="I395" s="12"/>
      <c r="J395" s="11"/>
      <c r="K395" s="11"/>
      <c r="L395" s="13"/>
      <c r="M395" s="11"/>
      <c r="N395" s="11"/>
      <c r="O395" s="14" t="str">
        <f aca="false">IF(OR(A395="",B395=""),"",LOOKUP(MOD(B395,1),Lists!$A$5:$A$9,Lists!$B$5:$B$9))</f>
        <v/>
      </c>
      <c r="P395" s="14" t="str">
        <f aca="false">IF(OR(B395="",C395=""),"",ROUND(MOD(C395-B395,1)*1440,0))</f>
        <v/>
      </c>
      <c r="Q395" s="14" t="str">
        <f aca="false">IF(A395="","",COUNTIF($A$7:A395,A395))</f>
        <v/>
      </c>
      <c r="R395" s="15" t="str">
        <f aca="false">IF(OR(G395="",H395="",J395=""),"",ABS(G395-H395)*J395*IF(K395="",1,K395))</f>
        <v/>
      </c>
      <c r="S395" s="15" t="str">
        <f aca="false">IF(OR(G395="",I395="",J395=""),"",(I395-G395)*J395*IF(K395="",1,K395)*IF(E395="Short",-1,1)-N(L395))</f>
        <v/>
      </c>
      <c r="T395" s="16" t="str">
        <f aca="false">IF(OR(S395="",N(R395)=0),"",S395/R395)</f>
        <v/>
      </c>
      <c r="U395" s="15" t="str">
        <f aca="false">IF(S395="","",SUMIFS($S$7:S395,$A$7:A395,A395))</f>
        <v/>
      </c>
      <c r="V395" s="14" t="str">
        <f aca="false">IF(S395="","",IF(AND($C$4&gt;0,U395-S395&lt;=-$C$4),"After loss limit",IF(AND($C$4&gt;0,U395&lt;=-$C$4),"Hit loss limit",IF(AND($C$5&gt;0,Q395&gt;$C$5),"Over trade cap","OK"))))</f>
        <v/>
      </c>
    </row>
    <row r="396" customFormat="false" ht="15" hidden="false" customHeight="false" outlineLevel="0" collapsed="false">
      <c r="A396" s="9"/>
      <c r="B396" s="10"/>
      <c r="C396" s="10"/>
      <c r="D396" s="11"/>
      <c r="E396" s="11"/>
      <c r="F396" s="11"/>
      <c r="G396" s="12"/>
      <c r="H396" s="12"/>
      <c r="I396" s="12"/>
      <c r="J396" s="11"/>
      <c r="K396" s="11"/>
      <c r="L396" s="13"/>
      <c r="M396" s="11"/>
      <c r="N396" s="11"/>
      <c r="O396" s="14" t="str">
        <f aca="false">IF(OR(A396="",B396=""),"",LOOKUP(MOD(B396,1),Lists!$A$5:$A$9,Lists!$B$5:$B$9))</f>
        <v/>
      </c>
      <c r="P396" s="14" t="str">
        <f aca="false">IF(OR(B396="",C396=""),"",ROUND(MOD(C396-B396,1)*1440,0))</f>
        <v/>
      </c>
      <c r="Q396" s="14" t="str">
        <f aca="false">IF(A396="","",COUNTIF($A$7:A396,A396))</f>
        <v/>
      </c>
      <c r="R396" s="15" t="str">
        <f aca="false">IF(OR(G396="",H396="",J396=""),"",ABS(G396-H396)*J396*IF(K396="",1,K396))</f>
        <v/>
      </c>
      <c r="S396" s="15" t="str">
        <f aca="false">IF(OR(G396="",I396="",J396=""),"",(I396-G396)*J396*IF(K396="",1,K396)*IF(E396="Short",-1,1)-N(L396))</f>
        <v/>
      </c>
      <c r="T396" s="16" t="str">
        <f aca="false">IF(OR(S396="",N(R396)=0),"",S396/R396)</f>
        <v/>
      </c>
      <c r="U396" s="15" t="str">
        <f aca="false">IF(S396="","",SUMIFS($S$7:S396,$A$7:A396,A396))</f>
        <v/>
      </c>
      <c r="V396" s="14" t="str">
        <f aca="false">IF(S396="","",IF(AND($C$4&gt;0,U396-S396&lt;=-$C$4),"After loss limit",IF(AND($C$4&gt;0,U396&lt;=-$C$4),"Hit loss limit",IF(AND($C$5&gt;0,Q396&gt;$C$5),"Over trade cap","OK"))))</f>
        <v/>
      </c>
    </row>
    <row r="397" customFormat="false" ht="15" hidden="false" customHeight="false" outlineLevel="0" collapsed="false">
      <c r="A397" s="9"/>
      <c r="B397" s="10"/>
      <c r="C397" s="10"/>
      <c r="D397" s="11"/>
      <c r="E397" s="11"/>
      <c r="F397" s="11"/>
      <c r="G397" s="12"/>
      <c r="H397" s="12"/>
      <c r="I397" s="12"/>
      <c r="J397" s="11"/>
      <c r="K397" s="11"/>
      <c r="L397" s="13"/>
      <c r="M397" s="11"/>
      <c r="N397" s="11"/>
      <c r="O397" s="14" t="str">
        <f aca="false">IF(OR(A397="",B397=""),"",LOOKUP(MOD(B397,1),Lists!$A$5:$A$9,Lists!$B$5:$B$9))</f>
        <v/>
      </c>
      <c r="P397" s="14" t="str">
        <f aca="false">IF(OR(B397="",C397=""),"",ROUND(MOD(C397-B397,1)*1440,0))</f>
        <v/>
      </c>
      <c r="Q397" s="14" t="str">
        <f aca="false">IF(A397="","",COUNTIF($A$7:A397,A397))</f>
        <v/>
      </c>
      <c r="R397" s="15" t="str">
        <f aca="false">IF(OR(G397="",H397="",J397=""),"",ABS(G397-H397)*J397*IF(K397="",1,K397))</f>
        <v/>
      </c>
      <c r="S397" s="15" t="str">
        <f aca="false">IF(OR(G397="",I397="",J397=""),"",(I397-G397)*J397*IF(K397="",1,K397)*IF(E397="Short",-1,1)-N(L397))</f>
        <v/>
      </c>
      <c r="T397" s="16" t="str">
        <f aca="false">IF(OR(S397="",N(R397)=0),"",S397/R397)</f>
        <v/>
      </c>
      <c r="U397" s="15" t="str">
        <f aca="false">IF(S397="","",SUMIFS($S$7:S397,$A$7:A397,A397))</f>
        <v/>
      </c>
      <c r="V397" s="14" t="str">
        <f aca="false">IF(S397="","",IF(AND($C$4&gt;0,U397-S397&lt;=-$C$4),"After loss limit",IF(AND($C$4&gt;0,U397&lt;=-$C$4),"Hit loss limit",IF(AND($C$5&gt;0,Q397&gt;$C$5),"Over trade cap","OK"))))</f>
        <v/>
      </c>
    </row>
    <row r="398" customFormat="false" ht="15" hidden="false" customHeight="false" outlineLevel="0" collapsed="false">
      <c r="A398" s="9"/>
      <c r="B398" s="10"/>
      <c r="C398" s="10"/>
      <c r="D398" s="11"/>
      <c r="E398" s="11"/>
      <c r="F398" s="11"/>
      <c r="G398" s="12"/>
      <c r="H398" s="12"/>
      <c r="I398" s="12"/>
      <c r="J398" s="11"/>
      <c r="K398" s="11"/>
      <c r="L398" s="13"/>
      <c r="M398" s="11"/>
      <c r="N398" s="11"/>
      <c r="O398" s="14" t="str">
        <f aca="false">IF(OR(A398="",B398=""),"",LOOKUP(MOD(B398,1),Lists!$A$5:$A$9,Lists!$B$5:$B$9))</f>
        <v/>
      </c>
      <c r="P398" s="14" t="str">
        <f aca="false">IF(OR(B398="",C398=""),"",ROUND(MOD(C398-B398,1)*1440,0))</f>
        <v/>
      </c>
      <c r="Q398" s="14" t="str">
        <f aca="false">IF(A398="","",COUNTIF($A$7:A398,A398))</f>
        <v/>
      </c>
      <c r="R398" s="15" t="str">
        <f aca="false">IF(OR(G398="",H398="",J398=""),"",ABS(G398-H398)*J398*IF(K398="",1,K398))</f>
        <v/>
      </c>
      <c r="S398" s="15" t="str">
        <f aca="false">IF(OR(G398="",I398="",J398=""),"",(I398-G398)*J398*IF(K398="",1,K398)*IF(E398="Short",-1,1)-N(L398))</f>
        <v/>
      </c>
      <c r="T398" s="16" t="str">
        <f aca="false">IF(OR(S398="",N(R398)=0),"",S398/R398)</f>
        <v/>
      </c>
      <c r="U398" s="15" t="str">
        <f aca="false">IF(S398="","",SUMIFS($S$7:S398,$A$7:A398,A398))</f>
        <v/>
      </c>
      <c r="V398" s="14" t="str">
        <f aca="false">IF(S398="","",IF(AND($C$4&gt;0,U398-S398&lt;=-$C$4),"After loss limit",IF(AND($C$4&gt;0,U398&lt;=-$C$4),"Hit loss limit",IF(AND($C$5&gt;0,Q398&gt;$C$5),"Over trade cap","OK"))))</f>
        <v/>
      </c>
    </row>
    <row r="399" customFormat="false" ht="15" hidden="false" customHeight="false" outlineLevel="0" collapsed="false">
      <c r="A399" s="9"/>
      <c r="B399" s="10"/>
      <c r="C399" s="10"/>
      <c r="D399" s="11"/>
      <c r="E399" s="11"/>
      <c r="F399" s="11"/>
      <c r="G399" s="12"/>
      <c r="H399" s="12"/>
      <c r="I399" s="12"/>
      <c r="J399" s="11"/>
      <c r="K399" s="11"/>
      <c r="L399" s="13"/>
      <c r="M399" s="11"/>
      <c r="N399" s="11"/>
      <c r="O399" s="14" t="str">
        <f aca="false">IF(OR(A399="",B399=""),"",LOOKUP(MOD(B399,1),Lists!$A$5:$A$9,Lists!$B$5:$B$9))</f>
        <v/>
      </c>
      <c r="P399" s="14" t="str">
        <f aca="false">IF(OR(B399="",C399=""),"",ROUND(MOD(C399-B399,1)*1440,0))</f>
        <v/>
      </c>
      <c r="Q399" s="14" t="str">
        <f aca="false">IF(A399="","",COUNTIF($A$7:A399,A399))</f>
        <v/>
      </c>
      <c r="R399" s="15" t="str">
        <f aca="false">IF(OR(G399="",H399="",J399=""),"",ABS(G399-H399)*J399*IF(K399="",1,K399))</f>
        <v/>
      </c>
      <c r="S399" s="15" t="str">
        <f aca="false">IF(OR(G399="",I399="",J399=""),"",(I399-G399)*J399*IF(K399="",1,K399)*IF(E399="Short",-1,1)-N(L399))</f>
        <v/>
      </c>
      <c r="T399" s="16" t="str">
        <f aca="false">IF(OR(S399="",N(R399)=0),"",S399/R399)</f>
        <v/>
      </c>
      <c r="U399" s="15" t="str">
        <f aca="false">IF(S399="","",SUMIFS($S$7:S399,$A$7:A399,A399))</f>
        <v/>
      </c>
      <c r="V399" s="14" t="str">
        <f aca="false">IF(S399="","",IF(AND($C$4&gt;0,U399-S399&lt;=-$C$4),"After loss limit",IF(AND($C$4&gt;0,U399&lt;=-$C$4),"Hit loss limit",IF(AND($C$5&gt;0,Q399&gt;$C$5),"Over trade cap","OK"))))</f>
        <v/>
      </c>
    </row>
    <row r="400" customFormat="false" ht="15" hidden="false" customHeight="false" outlineLevel="0" collapsed="false">
      <c r="A400" s="9"/>
      <c r="B400" s="10"/>
      <c r="C400" s="10"/>
      <c r="D400" s="11"/>
      <c r="E400" s="11"/>
      <c r="F400" s="11"/>
      <c r="G400" s="12"/>
      <c r="H400" s="12"/>
      <c r="I400" s="12"/>
      <c r="J400" s="11"/>
      <c r="K400" s="11"/>
      <c r="L400" s="13"/>
      <c r="M400" s="11"/>
      <c r="N400" s="11"/>
      <c r="O400" s="14" t="str">
        <f aca="false">IF(OR(A400="",B400=""),"",LOOKUP(MOD(B400,1),Lists!$A$5:$A$9,Lists!$B$5:$B$9))</f>
        <v/>
      </c>
      <c r="P400" s="14" t="str">
        <f aca="false">IF(OR(B400="",C400=""),"",ROUND(MOD(C400-B400,1)*1440,0))</f>
        <v/>
      </c>
      <c r="Q400" s="14" t="str">
        <f aca="false">IF(A400="","",COUNTIF($A$7:A400,A400))</f>
        <v/>
      </c>
      <c r="R400" s="15" t="str">
        <f aca="false">IF(OR(G400="",H400="",J400=""),"",ABS(G400-H400)*J400*IF(K400="",1,K400))</f>
        <v/>
      </c>
      <c r="S400" s="15" t="str">
        <f aca="false">IF(OR(G400="",I400="",J400=""),"",(I400-G400)*J400*IF(K400="",1,K400)*IF(E400="Short",-1,1)-N(L400))</f>
        <v/>
      </c>
      <c r="T400" s="16" t="str">
        <f aca="false">IF(OR(S400="",N(R400)=0),"",S400/R400)</f>
        <v/>
      </c>
      <c r="U400" s="15" t="str">
        <f aca="false">IF(S400="","",SUMIFS($S$7:S400,$A$7:A400,A400))</f>
        <v/>
      </c>
      <c r="V400" s="14" t="str">
        <f aca="false">IF(S400="","",IF(AND($C$4&gt;0,U400-S400&lt;=-$C$4),"After loss limit",IF(AND($C$4&gt;0,U400&lt;=-$C$4),"Hit loss limit",IF(AND($C$5&gt;0,Q400&gt;$C$5),"Over trade cap","OK"))))</f>
        <v/>
      </c>
    </row>
    <row r="401" customFormat="false" ht="15" hidden="false" customHeight="false" outlineLevel="0" collapsed="false">
      <c r="A401" s="9"/>
      <c r="B401" s="10"/>
      <c r="C401" s="10"/>
      <c r="D401" s="11"/>
      <c r="E401" s="11"/>
      <c r="F401" s="11"/>
      <c r="G401" s="12"/>
      <c r="H401" s="12"/>
      <c r="I401" s="12"/>
      <c r="J401" s="11"/>
      <c r="K401" s="11"/>
      <c r="L401" s="13"/>
      <c r="M401" s="11"/>
      <c r="N401" s="11"/>
      <c r="O401" s="14" t="str">
        <f aca="false">IF(OR(A401="",B401=""),"",LOOKUP(MOD(B401,1),Lists!$A$5:$A$9,Lists!$B$5:$B$9))</f>
        <v/>
      </c>
      <c r="P401" s="14" t="str">
        <f aca="false">IF(OR(B401="",C401=""),"",ROUND(MOD(C401-B401,1)*1440,0))</f>
        <v/>
      </c>
      <c r="Q401" s="14" t="str">
        <f aca="false">IF(A401="","",COUNTIF($A$7:A401,A401))</f>
        <v/>
      </c>
      <c r="R401" s="15" t="str">
        <f aca="false">IF(OR(G401="",H401="",J401=""),"",ABS(G401-H401)*J401*IF(K401="",1,K401))</f>
        <v/>
      </c>
      <c r="S401" s="15" t="str">
        <f aca="false">IF(OR(G401="",I401="",J401=""),"",(I401-G401)*J401*IF(K401="",1,K401)*IF(E401="Short",-1,1)-N(L401))</f>
        <v/>
      </c>
      <c r="T401" s="16" t="str">
        <f aca="false">IF(OR(S401="",N(R401)=0),"",S401/R401)</f>
        <v/>
      </c>
      <c r="U401" s="15" t="str">
        <f aca="false">IF(S401="","",SUMIFS($S$7:S401,$A$7:A401,A401))</f>
        <v/>
      </c>
      <c r="V401" s="14" t="str">
        <f aca="false">IF(S401="","",IF(AND($C$4&gt;0,U401-S401&lt;=-$C$4),"After loss limit",IF(AND($C$4&gt;0,U401&lt;=-$C$4),"Hit loss limit",IF(AND($C$5&gt;0,Q401&gt;$C$5),"Over trade cap","OK"))))</f>
        <v/>
      </c>
    </row>
    <row r="402" customFormat="false" ht="15" hidden="false" customHeight="false" outlineLevel="0" collapsed="false">
      <c r="A402" s="9"/>
      <c r="B402" s="10"/>
      <c r="C402" s="10"/>
      <c r="D402" s="11"/>
      <c r="E402" s="11"/>
      <c r="F402" s="11"/>
      <c r="G402" s="12"/>
      <c r="H402" s="12"/>
      <c r="I402" s="12"/>
      <c r="J402" s="11"/>
      <c r="K402" s="11"/>
      <c r="L402" s="13"/>
      <c r="M402" s="11"/>
      <c r="N402" s="11"/>
      <c r="O402" s="14" t="str">
        <f aca="false">IF(OR(A402="",B402=""),"",LOOKUP(MOD(B402,1),Lists!$A$5:$A$9,Lists!$B$5:$B$9))</f>
        <v/>
      </c>
      <c r="P402" s="14" t="str">
        <f aca="false">IF(OR(B402="",C402=""),"",ROUND(MOD(C402-B402,1)*1440,0))</f>
        <v/>
      </c>
      <c r="Q402" s="14" t="str">
        <f aca="false">IF(A402="","",COUNTIF($A$7:A402,A402))</f>
        <v/>
      </c>
      <c r="R402" s="15" t="str">
        <f aca="false">IF(OR(G402="",H402="",J402=""),"",ABS(G402-H402)*J402*IF(K402="",1,K402))</f>
        <v/>
      </c>
      <c r="S402" s="15" t="str">
        <f aca="false">IF(OR(G402="",I402="",J402=""),"",(I402-G402)*J402*IF(K402="",1,K402)*IF(E402="Short",-1,1)-N(L402))</f>
        <v/>
      </c>
      <c r="T402" s="16" t="str">
        <f aca="false">IF(OR(S402="",N(R402)=0),"",S402/R402)</f>
        <v/>
      </c>
      <c r="U402" s="15" t="str">
        <f aca="false">IF(S402="","",SUMIFS($S$7:S402,$A$7:A402,A402))</f>
        <v/>
      </c>
      <c r="V402" s="14" t="str">
        <f aca="false">IF(S402="","",IF(AND($C$4&gt;0,U402-S402&lt;=-$C$4),"After loss limit",IF(AND($C$4&gt;0,U402&lt;=-$C$4),"Hit loss limit",IF(AND($C$5&gt;0,Q402&gt;$C$5),"Over trade cap","OK"))))</f>
        <v/>
      </c>
    </row>
    <row r="403" customFormat="false" ht="15" hidden="false" customHeight="false" outlineLevel="0" collapsed="false">
      <c r="A403" s="9"/>
      <c r="B403" s="10"/>
      <c r="C403" s="10"/>
      <c r="D403" s="11"/>
      <c r="E403" s="11"/>
      <c r="F403" s="11"/>
      <c r="G403" s="12"/>
      <c r="H403" s="12"/>
      <c r="I403" s="12"/>
      <c r="J403" s="11"/>
      <c r="K403" s="11"/>
      <c r="L403" s="13"/>
      <c r="M403" s="11"/>
      <c r="N403" s="11"/>
      <c r="O403" s="14" t="str">
        <f aca="false">IF(OR(A403="",B403=""),"",LOOKUP(MOD(B403,1),Lists!$A$5:$A$9,Lists!$B$5:$B$9))</f>
        <v/>
      </c>
      <c r="P403" s="14" t="str">
        <f aca="false">IF(OR(B403="",C403=""),"",ROUND(MOD(C403-B403,1)*1440,0))</f>
        <v/>
      </c>
      <c r="Q403" s="14" t="str">
        <f aca="false">IF(A403="","",COUNTIF($A$7:A403,A403))</f>
        <v/>
      </c>
      <c r="R403" s="15" t="str">
        <f aca="false">IF(OR(G403="",H403="",J403=""),"",ABS(G403-H403)*J403*IF(K403="",1,K403))</f>
        <v/>
      </c>
      <c r="S403" s="15" t="str">
        <f aca="false">IF(OR(G403="",I403="",J403=""),"",(I403-G403)*J403*IF(K403="",1,K403)*IF(E403="Short",-1,1)-N(L403))</f>
        <v/>
      </c>
      <c r="T403" s="16" t="str">
        <f aca="false">IF(OR(S403="",N(R403)=0),"",S403/R403)</f>
        <v/>
      </c>
      <c r="U403" s="15" t="str">
        <f aca="false">IF(S403="","",SUMIFS($S$7:S403,$A$7:A403,A403))</f>
        <v/>
      </c>
      <c r="V403" s="14" t="str">
        <f aca="false">IF(S403="","",IF(AND($C$4&gt;0,U403-S403&lt;=-$C$4),"After loss limit",IF(AND($C$4&gt;0,U403&lt;=-$C$4),"Hit loss limit",IF(AND($C$5&gt;0,Q403&gt;$C$5),"Over trade cap","OK"))))</f>
        <v/>
      </c>
    </row>
    <row r="404" customFormat="false" ht="15" hidden="false" customHeight="false" outlineLevel="0" collapsed="false">
      <c r="A404" s="9"/>
      <c r="B404" s="10"/>
      <c r="C404" s="10"/>
      <c r="D404" s="11"/>
      <c r="E404" s="11"/>
      <c r="F404" s="11"/>
      <c r="G404" s="12"/>
      <c r="H404" s="12"/>
      <c r="I404" s="12"/>
      <c r="J404" s="11"/>
      <c r="K404" s="11"/>
      <c r="L404" s="13"/>
      <c r="M404" s="11"/>
      <c r="N404" s="11"/>
      <c r="O404" s="14" t="str">
        <f aca="false">IF(OR(A404="",B404=""),"",LOOKUP(MOD(B404,1),Lists!$A$5:$A$9,Lists!$B$5:$B$9))</f>
        <v/>
      </c>
      <c r="P404" s="14" t="str">
        <f aca="false">IF(OR(B404="",C404=""),"",ROUND(MOD(C404-B404,1)*1440,0))</f>
        <v/>
      </c>
      <c r="Q404" s="14" t="str">
        <f aca="false">IF(A404="","",COUNTIF($A$7:A404,A404))</f>
        <v/>
      </c>
      <c r="R404" s="15" t="str">
        <f aca="false">IF(OR(G404="",H404="",J404=""),"",ABS(G404-H404)*J404*IF(K404="",1,K404))</f>
        <v/>
      </c>
      <c r="S404" s="15" t="str">
        <f aca="false">IF(OR(G404="",I404="",J404=""),"",(I404-G404)*J404*IF(K404="",1,K404)*IF(E404="Short",-1,1)-N(L404))</f>
        <v/>
      </c>
      <c r="T404" s="16" t="str">
        <f aca="false">IF(OR(S404="",N(R404)=0),"",S404/R404)</f>
        <v/>
      </c>
      <c r="U404" s="15" t="str">
        <f aca="false">IF(S404="","",SUMIFS($S$7:S404,$A$7:A404,A404))</f>
        <v/>
      </c>
      <c r="V404" s="14" t="str">
        <f aca="false">IF(S404="","",IF(AND($C$4&gt;0,U404-S404&lt;=-$C$4),"After loss limit",IF(AND($C$4&gt;0,U404&lt;=-$C$4),"Hit loss limit",IF(AND($C$5&gt;0,Q404&gt;$C$5),"Over trade cap","OK"))))</f>
        <v/>
      </c>
    </row>
    <row r="405" customFormat="false" ht="15" hidden="false" customHeight="false" outlineLevel="0" collapsed="false">
      <c r="A405" s="9"/>
      <c r="B405" s="10"/>
      <c r="C405" s="10"/>
      <c r="D405" s="11"/>
      <c r="E405" s="11"/>
      <c r="F405" s="11"/>
      <c r="G405" s="12"/>
      <c r="H405" s="12"/>
      <c r="I405" s="12"/>
      <c r="J405" s="11"/>
      <c r="K405" s="11"/>
      <c r="L405" s="13"/>
      <c r="M405" s="11"/>
      <c r="N405" s="11"/>
      <c r="O405" s="14" t="str">
        <f aca="false">IF(OR(A405="",B405=""),"",LOOKUP(MOD(B405,1),Lists!$A$5:$A$9,Lists!$B$5:$B$9))</f>
        <v/>
      </c>
      <c r="P405" s="14" t="str">
        <f aca="false">IF(OR(B405="",C405=""),"",ROUND(MOD(C405-B405,1)*1440,0))</f>
        <v/>
      </c>
      <c r="Q405" s="14" t="str">
        <f aca="false">IF(A405="","",COUNTIF($A$7:A405,A405))</f>
        <v/>
      </c>
      <c r="R405" s="15" t="str">
        <f aca="false">IF(OR(G405="",H405="",J405=""),"",ABS(G405-H405)*J405*IF(K405="",1,K405))</f>
        <v/>
      </c>
      <c r="S405" s="15" t="str">
        <f aca="false">IF(OR(G405="",I405="",J405=""),"",(I405-G405)*J405*IF(K405="",1,K405)*IF(E405="Short",-1,1)-N(L405))</f>
        <v/>
      </c>
      <c r="T405" s="16" t="str">
        <f aca="false">IF(OR(S405="",N(R405)=0),"",S405/R405)</f>
        <v/>
      </c>
      <c r="U405" s="15" t="str">
        <f aca="false">IF(S405="","",SUMIFS($S$7:S405,$A$7:A405,A405))</f>
        <v/>
      </c>
      <c r="V405" s="14" t="str">
        <f aca="false">IF(S405="","",IF(AND($C$4&gt;0,U405-S405&lt;=-$C$4),"After loss limit",IF(AND($C$4&gt;0,U405&lt;=-$C$4),"Hit loss limit",IF(AND($C$5&gt;0,Q405&gt;$C$5),"Over trade cap","OK"))))</f>
        <v/>
      </c>
    </row>
    <row r="406" customFormat="false" ht="15" hidden="false" customHeight="false" outlineLevel="0" collapsed="false">
      <c r="A406" s="9"/>
      <c r="B406" s="10"/>
      <c r="C406" s="10"/>
      <c r="D406" s="11"/>
      <c r="E406" s="11"/>
      <c r="F406" s="11"/>
      <c r="G406" s="12"/>
      <c r="H406" s="12"/>
      <c r="I406" s="12"/>
      <c r="J406" s="11"/>
      <c r="K406" s="11"/>
      <c r="L406" s="13"/>
      <c r="M406" s="11"/>
      <c r="N406" s="11"/>
      <c r="O406" s="14" t="str">
        <f aca="false">IF(OR(A406="",B406=""),"",LOOKUP(MOD(B406,1),Lists!$A$5:$A$9,Lists!$B$5:$B$9))</f>
        <v/>
      </c>
      <c r="P406" s="14" t="str">
        <f aca="false">IF(OR(B406="",C406=""),"",ROUND(MOD(C406-B406,1)*1440,0))</f>
        <v/>
      </c>
      <c r="Q406" s="14" t="str">
        <f aca="false">IF(A406="","",COUNTIF($A$7:A406,A406))</f>
        <v/>
      </c>
      <c r="R406" s="15" t="str">
        <f aca="false">IF(OR(G406="",H406="",J406=""),"",ABS(G406-H406)*J406*IF(K406="",1,K406))</f>
        <v/>
      </c>
      <c r="S406" s="15" t="str">
        <f aca="false">IF(OR(G406="",I406="",J406=""),"",(I406-G406)*J406*IF(K406="",1,K406)*IF(E406="Short",-1,1)-N(L406))</f>
        <v/>
      </c>
      <c r="T406" s="16" t="str">
        <f aca="false">IF(OR(S406="",N(R406)=0),"",S406/R406)</f>
        <v/>
      </c>
      <c r="U406" s="15" t="str">
        <f aca="false">IF(S406="","",SUMIFS($S$7:S406,$A$7:A406,A406))</f>
        <v/>
      </c>
      <c r="V406" s="14" t="str">
        <f aca="false">IF(S406="","",IF(AND($C$4&gt;0,U406-S406&lt;=-$C$4),"After loss limit",IF(AND($C$4&gt;0,U406&lt;=-$C$4),"Hit loss limit",IF(AND($C$5&gt;0,Q406&gt;$C$5),"Over trade cap","OK"))))</f>
        <v/>
      </c>
    </row>
    <row r="407" customFormat="false" ht="15" hidden="false" customHeight="false" outlineLevel="0" collapsed="false">
      <c r="A407" s="9"/>
      <c r="B407" s="10"/>
      <c r="C407" s="10"/>
      <c r="D407" s="11"/>
      <c r="E407" s="11"/>
      <c r="F407" s="11"/>
      <c r="G407" s="12"/>
      <c r="H407" s="12"/>
      <c r="I407" s="12"/>
      <c r="J407" s="11"/>
      <c r="K407" s="11"/>
      <c r="L407" s="13"/>
      <c r="M407" s="11"/>
      <c r="N407" s="11"/>
      <c r="O407" s="14" t="str">
        <f aca="false">IF(OR(A407="",B407=""),"",LOOKUP(MOD(B407,1),Lists!$A$5:$A$9,Lists!$B$5:$B$9))</f>
        <v/>
      </c>
      <c r="P407" s="14" t="str">
        <f aca="false">IF(OR(B407="",C407=""),"",ROUND(MOD(C407-B407,1)*1440,0))</f>
        <v/>
      </c>
      <c r="Q407" s="14" t="str">
        <f aca="false">IF(A407="","",COUNTIF($A$7:A407,A407))</f>
        <v/>
      </c>
      <c r="R407" s="15" t="str">
        <f aca="false">IF(OR(G407="",H407="",J407=""),"",ABS(G407-H407)*J407*IF(K407="",1,K407))</f>
        <v/>
      </c>
      <c r="S407" s="15" t="str">
        <f aca="false">IF(OR(G407="",I407="",J407=""),"",(I407-G407)*J407*IF(K407="",1,K407)*IF(E407="Short",-1,1)-N(L407))</f>
        <v/>
      </c>
      <c r="T407" s="16" t="str">
        <f aca="false">IF(OR(S407="",N(R407)=0),"",S407/R407)</f>
        <v/>
      </c>
      <c r="U407" s="15" t="str">
        <f aca="false">IF(S407="","",SUMIFS($S$7:S407,$A$7:A407,A407))</f>
        <v/>
      </c>
      <c r="V407" s="14" t="str">
        <f aca="false">IF(S407="","",IF(AND($C$4&gt;0,U407-S407&lt;=-$C$4),"After loss limit",IF(AND($C$4&gt;0,U407&lt;=-$C$4),"Hit loss limit",IF(AND($C$5&gt;0,Q407&gt;$C$5),"Over trade cap","OK"))))</f>
        <v/>
      </c>
    </row>
    <row r="408" customFormat="false" ht="15" hidden="false" customHeight="false" outlineLevel="0" collapsed="false">
      <c r="A408" s="9"/>
      <c r="B408" s="10"/>
      <c r="C408" s="10"/>
      <c r="D408" s="11"/>
      <c r="E408" s="11"/>
      <c r="F408" s="11"/>
      <c r="G408" s="12"/>
      <c r="H408" s="12"/>
      <c r="I408" s="12"/>
      <c r="J408" s="11"/>
      <c r="K408" s="11"/>
      <c r="L408" s="13"/>
      <c r="M408" s="11"/>
      <c r="N408" s="11"/>
      <c r="O408" s="14" t="str">
        <f aca="false">IF(OR(A408="",B408=""),"",LOOKUP(MOD(B408,1),Lists!$A$5:$A$9,Lists!$B$5:$B$9))</f>
        <v/>
      </c>
      <c r="P408" s="14" t="str">
        <f aca="false">IF(OR(B408="",C408=""),"",ROUND(MOD(C408-B408,1)*1440,0))</f>
        <v/>
      </c>
      <c r="Q408" s="14" t="str">
        <f aca="false">IF(A408="","",COUNTIF($A$7:A408,A408))</f>
        <v/>
      </c>
      <c r="R408" s="15" t="str">
        <f aca="false">IF(OR(G408="",H408="",J408=""),"",ABS(G408-H408)*J408*IF(K408="",1,K408))</f>
        <v/>
      </c>
      <c r="S408" s="15" t="str">
        <f aca="false">IF(OR(G408="",I408="",J408=""),"",(I408-G408)*J408*IF(K408="",1,K408)*IF(E408="Short",-1,1)-N(L408))</f>
        <v/>
      </c>
      <c r="T408" s="16" t="str">
        <f aca="false">IF(OR(S408="",N(R408)=0),"",S408/R408)</f>
        <v/>
      </c>
      <c r="U408" s="15" t="str">
        <f aca="false">IF(S408="","",SUMIFS($S$7:S408,$A$7:A408,A408))</f>
        <v/>
      </c>
      <c r="V408" s="14" t="str">
        <f aca="false">IF(S408="","",IF(AND($C$4&gt;0,U408-S408&lt;=-$C$4),"After loss limit",IF(AND($C$4&gt;0,U408&lt;=-$C$4),"Hit loss limit",IF(AND($C$5&gt;0,Q408&gt;$C$5),"Over trade cap","OK"))))</f>
        <v/>
      </c>
    </row>
    <row r="409" customFormat="false" ht="15" hidden="false" customHeight="false" outlineLevel="0" collapsed="false">
      <c r="A409" s="9"/>
      <c r="B409" s="10"/>
      <c r="C409" s="10"/>
      <c r="D409" s="11"/>
      <c r="E409" s="11"/>
      <c r="F409" s="11"/>
      <c r="G409" s="12"/>
      <c r="H409" s="12"/>
      <c r="I409" s="12"/>
      <c r="J409" s="11"/>
      <c r="K409" s="11"/>
      <c r="L409" s="13"/>
      <c r="M409" s="11"/>
      <c r="N409" s="11"/>
      <c r="O409" s="14" t="str">
        <f aca="false">IF(OR(A409="",B409=""),"",LOOKUP(MOD(B409,1),Lists!$A$5:$A$9,Lists!$B$5:$B$9))</f>
        <v/>
      </c>
      <c r="P409" s="14" t="str">
        <f aca="false">IF(OR(B409="",C409=""),"",ROUND(MOD(C409-B409,1)*1440,0))</f>
        <v/>
      </c>
      <c r="Q409" s="14" t="str">
        <f aca="false">IF(A409="","",COUNTIF($A$7:A409,A409))</f>
        <v/>
      </c>
      <c r="R409" s="15" t="str">
        <f aca="false">IF(OR(G409="",H409="",J409=""),"",ABS(G409-H409)*J409*IF(K409="",1,K409))</f>
        <v/>
      </c>
      <c r="S409" s="15" t="str">
        <f aca="false">IF(OR(G409="",I409="",J409=""),"",(I409-G409)*J409*IF(K409="",1,K409)*IF(E409="Short",-1,1)-N(L409))</f>
        <v/>
      </c>
      <c r="T409" s="16" t="str">
        <f aca="false">IF(OR(S409="",N(R409)=0),"",S409/R409)</f>
        <v/>
      </c>
      <c r="U409" s="15" t="str">
        <f aca="false">IF(S409="","",SUMIFS($S$7:S409,$A$7:A409,A409))</f>
        <v/>
      </c>
      <c r="V409" s="14" t="str">
        <f aca="false">IF(S409="","",IF(AND($C$4&gt;0,U409-S409&lt;=-$C$4),"After loss limit",IF(AND($C$4&gt;0,U409&lt;=-$C$4),"Hit loss limit",IF(AND($C$5&gt;0,Q409&gt;$C$5),"Over trade cap","OK"))))</f>
        <v/>
      </c>
    </row>
    <row r="410" customFormat="false" ht="15" hidden="false" customHeight="false" outlineLevel="0" collapsed="false">
      <c r="A410" s="9"/>
      <c r="B410" s="10"/>
      <c r="C410" s="10"/>
      <c r="D410" s="11"/>
      <c r="E410" s="11"/>
      <c r="F410" s="11"/>
      <c r="G410" s="12"/>
      <c r="H410" s="12"/>
      <c r="I410" s="12"/>
      <c r="J410" s="11"/>
      <c r="K410" s="11"/>
      <c r="L410" s="13"/>
      <c r="M410" s="11"/>
      <c r="N410" s="11"/>
      <c r="O410" s="14" t="str">
        <f aca="false">IF(OR(A410="",B410=""),"",LOOKUP(MOD(B410,1),Lists!$A$5:$A$9,Lists!$B$5:$B$9))</f>
        <v/>
      </c>
      <c r="P410" s="14" t="str">
        <f aca="false">IF(OR(B410="",C410=""),"",ROUND(MOD(C410-B410,1)*1440,0))</f>
        <v/>
      </c>
      <c r="Q410" s="14" t="str">
        <f aca="false">IF(A410="","",COUNTIF($A$7:A410,A410))</f>
        <v/>
      </c>
      <c r="R410" s="15" t="str">
        <f aca="false">IF(OR(G410="",H410="",J410=""),"",ABS(G410-H410)*J410*IF(K410="",1,K410))</f>
        <v/>
      </c>
      <c r="S410" s="15" t="str">
        <f aca="false">IF(OR(G410="",I410="",J410=""),"",(I410-G410)*J410*IF(K410="",1,K410)*IF(E410="Short",-1,1)-N(L410))</f>
        <v/>
      </c>
      <c r="T410" s="16" t="str">
        <f aca="false">IF(OR(S410="",N(R410)=0),"",S410/R410)</f>
        <v/>
      </c>
      <c r="U410" s="15" t="str">
        <f aca="false">IF(S410="","",SUMIFS($S$7:S410,$A$7:A410,A410))</f>
        <v/>
      </c>
      <c r="V410" s="14" t="str">
        <f aca="false">IF(S410="","",IF(AND($C$4&gt;0,U410-S410&lt;=-$C$4),"After loss limit",IF(AND($C$4&gt;0,U410&lt;=-$C$4),"Hit loss limit",IF(AND($C$5&gt;0,Q410&gt;$C$5),"Over trade cap","OK"))))</f>
        <v/>
      </c>
    </row>
    <row r="411" customFormat="false" ht="15" hidden="false" customHeight="false" outlineLevel="0" collapsed="false">
      <c r="A411" s="9"/>
      <c r="B411" s="10"/>
      <c r="C411" s="10"/>
      <c r="D411" s="11"/>
      <c r="E411" s="11"/>
      <c r="F411" s="11"/>
      <c r="G411" s="12"/>
      <c r="H411" s="12"/>
      <c r="I411" s="12"/>
      <c r="J411" s="11"/>
      <c r="K411" s="11"/>
      <c r="L411" s="13"/>
      <c r="M411" s="11"/>
      <c r="N411" s="11"/>
      <c r="O411" s="14" t="str">
        <f aca="false">IF(OR(A411="",B411=""),"",LOOKUP(MOD(B411,1),Lists!$A$5:$A$9,Lists!$B$5:$B$9))</f>
        <v/>
      </c>
      <c r="P411" s="14" t="str">
        <f aca="false">IF(OR(B411="",C411=""),"",ROUND(MOD(C411-B411,1)*1440,0))</f>
        <v/>
      </c>
      <c r="Q411" s="14" t="str">
        <f aca="false">IF(A411="","",COUNTIF($A$7:A411,A411))</f>
        <v/>
      </c>
      <c r="R411" s="15" t="str">
        <f aca="false">IF(OR(G411="",H411="",J411=""),"",ABS(G411-H411)*J411*IF(K411="",1,K411))</f>
        <v/>
      </c>
      <c r="S411" s="15" t="str">
        <f aca="false">IF(OR(G411="",I411="",J411=""),"",(I411-G411)*J411*IF(K411="",1,K411)*IF(E411="Short",-1,1)-N(L411))</f>
        <v/>
      </c>
      <c r="T411" s="16" t="str">
        <f aca="false">IF(OR(S411="",N(R411)=0),"",S411/R411)</f>
        <v/>
      </c>
      <c r="U411" s="15" t="str">
        <f aca="false">IF(S411="","",SUMIFS($S$7:S411,$A$7:A411,A411))</f>
        <v/>
      </c>
      <c r="V411" s="14" t="str">
        <f aca="false">IF(S411="","",IF(AND($C$4&gt;0,U411-S411&lt;=-$C$4),"After loss limit",IF(AND($C$4&gt;0,U411&lt;=-$C$4),"Hit loss limit",IF(AND($C$5&gt;0,Q411&gt;$C$5),"Over trade cap","OK"))))</f>
        <v/>
      </c>
    </row>
    <row r="412" customFormat="false" ht="15" hidden="false" customHeight="false" outlineLevel="0" collapsed="false">
      <c r="A412" s="9"/>
      <c r="B412" s="10"/>
      <c r="C412" s="10"/>
      <c r="D412" s="11"/>
      <c r="E412" s="11"/>
      <c r="F412" s="11"/>
      <c r="G412" s="12"/>
      <c r="H412" s="12"/>
      <c r="I412" s="12"/>
      <c r="J412" s="11"/>
      <c r="K412" s="11"/>
      <c r="L412" s="13"/>
      <c r="M412" s="11"/>
      <c r="N412" s="11"/>
      <c r="O412" s="14" t="str">
        <f aca="false">IF(OR(A412="",B412=""),"",LOOKUP(MOD(B412,1),Lists!$A$5:$A$9,Lists!$B$5:$B$9))</f>
        <v/>
      </c>
      <c r="P412" s="14" t="str">
        <f aca="false">IF(OR(B412="",C412=""),"",ROUND(MOD(C412-B412,1)*1440,0))</f>
        <v/>
      </c>
      <c r="Q412" s="14" t="str">
        <f aca="false">IF(A412="","",COUNTIF($A$7:A412,A412))</f>
        <v/>
      </c>
      <c r="R412" s="15" t="str">
        <f aca="false">IF(OR(G412="",H412="",J412=""),"",ABS(G412-H412)*J412*IF(K412="",1,K412))</f>
        <v/>
      </c>
      <c r="S412" s="15" t="str">
        <f aca="false">IF(OR(G412="",I412="",J412=""),"",(I412-G412)*J412*IF(K412="",1,K412)*IF(E412="Short",-1,1)-N(L412))</f>
        <v/>
      </c>
      <c r="T412" s="16" t="str">
        <f aca="false">IF(OR(S412="",N(R412)=0),"",S412/R412)</f>
        <v/>
      </c>
      <c r="U412" s="15" t="str">
        <f aca="false">IF(S412="","",SUMIFS($S$7:S412,$A$7:A412,A412))</f>
        <v/>
      </c>
      <c r="V412" s="14" t="str">
        <f aca="false">IF(S412="","",IF(AND($C$4&gt;0,U412-S412&lt;=-$C$4),"After loss limit",IF(AND($C$4&gt;0,U412&lt;=-$C$4),"Hit loss limit",IF(AND($C$5&gt;0,Q412&gt;$C$5),"Over trade cap","OK"))))</f>
        <v/>
      </c>
    </row>
    <row r="413" customFormat="false" ht="15" hidden="false" customHeight="false" outlineLevel="0" collapsed="false">
      <c r="A413" s="9"/>
      <c r="B413" s="10"/>
      <c r="C413" s="10"/>
      <c r="D413" s="11"/>
      <c r="E413" s="11"/>
      <c r="F413" s="11"/>
      <c r="G413" s="12"/>
      <c r="H413" s="12"/>
      <c r="I413" s="12"/>
      <c r="J413" s="11"/>
      <c r="K413" s="11"/>
      <c r="L413" s="13"/>
      <c r="M413" s="11"/>
      <c r="N413" s="11"/>
      <c r="O413" s="14" t="str">
        <f aca="false">IF(OR(A413="",B413=""),"",LOOKUP(MOD(B413,1),Lists!$A$5:$A$9,Lists!$B$5:$B$9))</f>
        <v/>
      </c>
      <c r="P413" s="14" t="str">
        <f aca="false">IF(OR(B413="",C413=""),"",ROUND(MOD(C413-B413,1)*1440,0))</f>
        <v/>
      </c>
      <c r="Q413" s="14" t="str">
        <f aca="false">IF(A413="","",COUNTIF($A$7:A413,A413))</f>
        <v/>
      </c>
      <c r="R413" s="15" t="str">
        <f aca="false">IF(OR(G413="",H413="",J413=""),"",ABS(G413-H413)*J413*IF(K413="",1,K413))</f>
        <v/>
      </c>
      <c r="S413" s="15" t="str">
        <f aca="false">IF(OR(G413="",I413="",J413=""),"",(I413-G413)*J413*IF(K413="",1,K413)*IF(E413="Short",-1,1)-N(L413))</f>
        <v/>
      </c>
      <c r="T413" s="16" t="str">
        <f aca="false">IF(OR(S413="",N(R413)=0),"",S413/R413)</f>
        <v/>
      </c>
      <c r="U413" s="15" t="str">
        <f aca="false">IF(S413="","",SUMIFS($S$7:S413,$A$7:A413,A413))</f>
        <v/>
      </c>
      <c r="V413" s="14" t="str">
        <f aca="false">IF(S413="","",IF(AND($C$4&gt;0,U413-S413&lt;=-$C$4),"After loss limit",IF(AND($C$4&gt;0,U413&lt;=-$C$4),"Hit loss limit",IF(AND($C$5&gt;0,Q413&gt;$C$5),"Over trade cap","OK"))))</f>
        <v/>
      </c>
    </row>
    <row r="414" customFormat="false" ht="15" hidden="false" customHeight="false" outlineLevel="0" collapsed="false">
      <c r="A414" s="9"/>
      <c r="B414" s="10"/>
      <c r="C414" s="10"/>
      <c r="D414" s="11"/>
      <c r="E414" s="11"/>
      <c r="F414" s="11"/>
      <c r="G414" s="12"/>
      <c r="H414" s="12"/>
      <c r="I414" s="12"/>
      <c r="J414" s="11"/>
      <c r="K414" s="11"/>
      <c r="L414" s="13"/>
      <c r="M414" s="11"/>
      <c r="N414" s="11"/>
      <c r="O414" s="14" t="str">
        <f aca="false">IF(OR(A414="",B414=""),"",LOOKUP(MOD(B414,1),Lists!$A$5:$A$9,Lists!$B$5:$B$9))</f>
        <v/>
      </c>
      <c r="P414" s="14" t="str">
        <f aca="false">IF(OR(B414="",C414=""),"",ROUND(MOD(C414-B414,1)*1440,0))</f>
        <v/>
      </c>
      <c r="Q414" s="14" t="str">
        <f aca="false">IF(A414="","",COUNTIF($A$7:A414,A414))</f>
        <v/>
      </c>
      <c r="R414" s="15" t="str">
        <f aca="false">IF(OR(G414="",H414="",J414=""),"",ABS(G414-H414)*J414*IF(K414="",1,K414))</f>
        <v/>
      </c>
      <c r="S414" s="15" t="str">
        <f aca="false">IF(OR(G414="",I414="",J414=""),"",(I414-G414)*J414*IF(K414="",1,K414)*IF(E414="Short",-1,1)-N(L414))</f>
        <v/>
      </c>
      <c r="T414" s="16" t="str">
        <f aca="false">IF(OR(S414="",N(R414)=0),"",S414/R414)</f>
        <v/>
      </c>
      <c r="U414" s="15" t="str">
        <f aca="false">IF(S414="","",SUMIFS($S$7:S414,$A$7:A414,A414))</f>
        <v/>
      </c>
      <c r="V414" s="14" t="str">
        <f aca="false">IF(S414="","",IF(AND($C$4&gt;0,U414-S414&lt;=-$C$4),"After loss limit",IF(AND($C$4&gt;0,U414&lt;=-$C$4),"Hit loss limit",IF(AND($C$5&gt;0,Q414&gt;$C$5),"Over trade cap","OK"))))</f>
        <v/>
      </c>
    </row>
    <row r="415" customFormat="false" ht="15" hidden="false" customHeight="false" outlineLevel="0" collapsed="false">
      <c r="A415" s="9"/>
      <c r="B415" s="10"/>
      <c r="C415" s="10"/>
      <c r="D415" s="11"/>
      <c r="E415" s="11"/>
      <c r="F415" s="11"/>
      <c r="G415" s="12"/>
      <c r="H415" s="12"/>
      <c r="I415" s="12"/>
      <c r="J415" s="11"/>
      <c r="K415" s="11"/>
      <c r="L415" s="13"/>
      <c r="M415" s="11"/>
      <c r="N415" s="11"/>
      <c r="O415" s="14" t="str">
        <f aca="false">IF(OR(A415="",B415=""),"",LOOKUP(MOD(B415,1),Lists!$A$5:$A$9,Lists!$B$5:$B$9))</f>
        <v/>
      </c>
      <c r="P415" s="14" t="str">
        <f aca="false">IF(OR(B415="",C415=""),"",ROUND(MOD(C415-B415,1)*1440,0))</f>
        <v/>
      </c>
      <c r="Q415" s="14" t="str">
        <f aca="false">IF(A415="","",COUNTIF($A$7:A415,A415))</f>
        <v/>
      </c>
      <c r="R415" s="15" t="str">
        <f aca="false">IF(OR(G415="",H415="",J415=""),"",ABS(G415-H415)*J415*IF(K415="",1,K415))</f>
        <v/>
      </c>
      <c r="S415" s="15" t="str">
        <f aca="false">IF(OR(G415="",I415="",J415=""),"",(I415-G415)*J415*IF(K415="",1,K415)*IF(E415="Short",-1,1)-N(L415))</f>
        <v/>
      </c>
      <c r="T415" s="16" t="str">
        <f aca="false">IF(OR(S415="",N(R415)=0),"",S415/R415)</f>
        <v/>
      </c>
      <c r="U415" s="15" t="str">
        <f aca="false">IF(S415="","",SUMIFS($S$7:S415,$A$7:A415,A415))</f>
        <v/>
      </c>
      <c r="V415" s="14" t="str">
        <f aca="false">IF(S415="","",IF(AND($C$4&gt;0,U415-S415&lt;=-$C$4),"After loss limit",IF(AND($C$4&gt;0,U415&lt;=-$C$4),"Hit loss limit",IF(AND($C$5&gt;0,Q415&gt;$C$5),"Over trade cap","OK"))))</f>
        <v/>
      </c>
    </row>
    <row r="416" customFormat="false" ht="15" hidden="false" customHeight="false" outlineLevel="0" collapsed="false">
      <c r="A416" s="9"/>
      <c r="B416" s="10"/>
      <c r="C416" s="10"/>
      <c r="D416" s="11"/>
      <c r="E416" s="11"/>
      <c r="F416" s="11"/>
      <c r="G416" s="12"/>
      <c r="H416" s="12"/>
      <c r="I416" s="12"/>
      <c r="J416" s="11"/>
      <c r="K416" s="11"/>
      <c r="L416" s="13"/>
      <c r="M416" s="11"/>
      <c r="N416" s="11"/>
      <c r="O416" s="14" t="str">
        <f aca="false">IF(OR(A416="",B416=""),"",LOOKUP(MOD(B416,1),Lists!$A$5:$A$9,Lists!$B$5:$B$9))</f>
        <v/>
      </c>
      <c r="P416" s="14" t="str">
        <f aca="false">IF(OR(B416="",C416=""),"",ROUND(MOD(C416-B416,1)*1440,0))</f>
        <v/>
      </c>
      <c r="Q416" s="14" t="str">
        <f aca="false">IF(A416="","",COUNTIF($A$7:A416,A416))</f>
        <v/>
      </c>
      <c r="R416" s="15" t="str">
        <f aca="false">IF(OR(G416="",H416="",J416=""),"",ABS(G416-H416)*J416*IF(K416="",1,K416))</f>
        <v/>
      </c>
      <c r="S416" s="15" t="str">
        <f aca="false">IF(OR(G416="",I416="",J416=""),"",(I416-G416)*J416*IF(K416="",1,K416)*IF(E416="Short",-1,1)-N(L416))</f>
        <v/>
      </c>
      <c r="T416" s="16" t="str">
        <f aca="false">IF(OR(S416="",N(R416)=0),"",S416/R416)</f>
        <v/>
      </c>
      <c r="U416" s="15" t="str">
        <f aca="false">IF(S416="","",SUMIFS($S$7:S416,$A$7:A416,A416))</f>
        <v/>
      </c>
      <c r="V416" s="14" t="str">
        <f aca="false">IF(S416="","",IF(AND($C$4&gt;0,U416-S416&lt;=-$C$4),"After loss limit",IF(AND($C$4&gt;0,U416&lt;=-$C$4),"Hit loss limit",IF(AND($C$5&gt;0,Q416&gt;$C$5),"Over trade cap","OK"))))</f>
        <v/>
      </c>
    </row>
    <row r="417" customFormat="false" ht="15" hidden="false" customHeight="false" outlineLevel="0" collapsed="false">
      <c r="A417" s="9"/>
      <c r="B417" s="10"/>
      <c r="C417" s="10"/>
      <c r="D417" s="11"/>
      <c r="E417" s="11"/>
      <c r="F417" s="11"/>
      <c r="G417" s="12"/>
      <c r="H417" s="12"/>
      <c r="I417" s="12"/>
      <c r="J417" s="11"/>
      <c r="K417" s="11"/>
      <c r="L417" s="13"/>
      <c r="M417" s="11"/>
      <c r="N417" s="11"/>
      <c r="O417" s="14" t="str">
        <f aca="false">IF(OR(A417="",B417=""),"",LOOKUP(MOD(B417,1),Lists!$A$5:$A$9,Lists!$B$5:$B$9))</f>
        <v/>
      </c>
      <c r="P417" s="14" t="str">
        <f aca="false">IF(OR(B417="",C417=""),"",ROUND(MOD(C417-B417,1)*1440,0))</f>
        <v/>
      </c>
      <c r="Q417" s="14" t="str">
        <f aca="false">IF(A417="","",COUNTIF($A$7:A417,A417))</f>
        <v/>
      </c>
      <c r="R417" s="15" t="str">
        <f aca="false">IF(OR(G417="",H417="",J417=""),"",ABS(G417-H417)*J417*IF(K417="",1,K417))</f>
        <v/>
      </c>
      <c r="S417" s="15" t="str">
        <f aca="false">IF(OR(G417="",I417="",J417=""),"",(I417-G417)*J417*IF(K417="",1,K417)*IF(E417="Short",-1,1)-N(L417))</f>
        <v/>
      </c>
      <c r="T417" s="16" t="str">
        <f aca="false">IF(OR(S417="",N(R417)=0),"",S417/R417)</f>
        <v/>
      </c>
      <c r="U417" s="15" t="str">
        <f aca="false">IF(S417="","",SUMIFS($S$7:S417,$A$7:A417,A417))</f>
        <v/>
      </c>
      <c r="V417" s="14" t="str">
        <f aca="false">IF(S417="","",IF(AND($C$4&gt;0,U417-S417&lt;=-$C$4),"After loss limit",IF(AND($C$4&gt;0,U417&lt;=-$C$4),"Hit loss limit",IF(AND($C$5&gt;0,Q417&gt;$C$5),"Over trade cap","OK"))))</f>
        <v/>
      </c>
    </row>
    <row r="418" customFormat="false" ht="15" hidden="false" customHeight="false" outlineLevel="0" collapsed="false">
      <c r="A418" s="9"/>
      <c r="B418" s="10"/>
      <c r="C418" s="10"/>
      <c r="D418" s="11"/>
      <c r="E418" s="11"/>
      <c r="F418" s="11"/>
      <c r="G418" s="12"/>
      <c r="H418" s="12"/>
      <c r="I418" s="12"/>
      <c r="J418" s="11"/>
      <c r="K418" s="11"/>
      <c r="L418" s="13"/>
      <c r="M418" s="11"/>
      <c r="N418" s="11"/>
      <c r="O418" s="14" t="str">
        <f aca="false">IF(OR(A418="",B418=""),"",LOOKUP(MOD(B418,1),Lists!$A$5:$A$9,Lists!$B$5:$B$9))</f>
        <v/>
      </c>
      <c r="P418" s="14" t="str">
        <f aca="false">IF(OR(B418="",C418=""),"",ROUND(MOD(C418-B418,1)*1440,0))</f>
        <v/>
      </c>
      <c r="Q418" s="14" t="str">
        <f aca="false">IF(A418="","",COUNTIF($A$7:A418,A418))</f>
        <v/>
      </c>
      <c r="R418" s="15" t="str">
        <f aca="false">IF(OR(G418="",H418="",J418=""),"",ABS(G418-H418)*J418*IF(K418="",1,K418))</f>
        <v/>
      </c>
      <c r="S418" s="15" t="str">
        <f aca="false">IF(OR(G418="",I418="",J418=""),"",(I418-G418)*J418*IF(K418="",1,K418)*IF(E418="Short",-1,1)-N(L418))</f>
        <v/>
      </c>
      <c r="T418" s="16" t="str">
        <f aca="false">IF(OR(S418="",N(R418)=0),"",S418/R418)</f>
        <v/>
      </c>
      <c r="U418" s="15" t="str">
        <f aca="false">IF(S418="","",SUMIFS($S$7:S418,$A$7:A418,A418))</f>
        <v/>
      </c>
      <c r="V418" s="14" t="str">
        <f aca="false">IF(S418="","",IF(AND($C$4&gt;0,U418-S418&lt;=-$C$4),"After loss limit",IF(AND($C$4&gt;0,U418&lt;=-$C$4),"Hit loss limit",IF(AND($C$5&gt;0,Q418&gt;$C$5),"Over trade cap","OK"))))</f>
        <v/>
      </c>
    </row>
    <row r="419" customFormat="false" ht="15" hidden="false" customHeight="false" outlineLevel="0" collapsed="false">
      <c r="A419" s="9"/>
      <c r="B419" s="10"/>
      <c r="C419" s="10"/>
      <c r="D419" s="11"/>
      <c r="E419" s="11"/>
      <c r="F419" s="11"/>
      <c r="G419" s="12"/>
      <c r="H419" s="12"/>
      <c r="I419" s="12"/>
      <c r="J419" s="11"/>
      <c r="K419" s="11"/>
      <c r="L419" s="13"/>
      <c r="M419" s="11"/>
      <c r="N419" s="11"/>
      <c r="O419" s="14" t="str">
        <f aca="false">IF(OR(A419="",B419=""),"",LOOKUP(MOD(B419,1),Lists!$A$5:$A$9,Lists!$B$5:$B$9))</f>
        <v/>
      </c>
      <c r="P419" s="14" t="str">
        <f aca="false">IF(OR(B419="",C419=""),"",ROUND(MOD(C419-B419,1)*1440,0))</f>
        <v/>
      </c>
      <c r="Q419" s="14" t="str">
        <f aca="false">IF(A419="","",COUNTIF($A$7:A419,A419))</f>
        <v/>
      </c>
      <c r="R419" s="15" t="str">
        <f aca="false">IF(OR(G419="",H419="",J419=""),"",ABS(G419-H419)*J419*IF(K419="",1,K419))</f>
        <v/>
      </c>
      <c r="S419" s="15" t="str">
        <f aca="false">IF(OR(G419="",I419="",J419=""),"",(I419-G419)*J419*IF(K419="",1,K419)*IF(E419="Short",-1,1)-N(L419))</f>
        <v/>
      </c>
      <c r="T419" s="16" t="str">
        <f aca="false">IF(OR(S419="",N(R419)=0),"",S419/R419)</f>
        <v/>
      </c>
      <c r="U419" s="15" t="str">
        <f aca="false">IF(S419="","",SUMIFS($S$7:S419,$A$7:A419,A419))</f>
        <v/>
      </c>
      <c r="V419" s="14" t="str">
        <f aca="false">IF(S419="","",IF(AND($C$4&gt;0,U419-S419&lt;=-$C$4),"After loss limit",IF(AND($C$4&gt;0,U419&lt;=-$C$4),"Hit loss limit",IF(AND($C$5&gt;0,Q419&gt;$C$5),"Over trade cap","OK"))))</f>
        <v/>
      </c>
    </row>
    <row r="420" customFormat="false" ht="15" hidden="false" customHeight="false" outlineLevel="0" collapsed="false">
      <c r="A420" s="9"/>
      <c r="B420" s="10"/>
      <c r="C420" s="10"/>
      <c r="D420" s="11"/>
      <c r="E420" s="11"/>
      <c r="F420" s="11"/>
      <c r="G420" s="12"/>
      <c r="H420" s="12"/>
      <c r="I420" s="12"/>
      <c r="J420" s="11"/>
      <c r="K420" s="11"/>
      <c r="L420" s="13"/>
      <c r="M420" s="11"/>
      <c r="N420" s="11"/>
      <c r="O420" s="14" t="str">
        <f aca="false">IF(OR(A420="",B420=""),"",LOOKUP(MOD(B420,1),Lists!$A$5:$A$9,Lists!$B$5:$B$9))</f>
        <v/>
      </c>
      <c r="P420" s="14" t="str">
        <f aca="false">IF(OR(B420="",C420=""),"",ROUND(MOD(C420-B420,1)*1440,0))</f>
        <v/>
      </c>
      <c r="Q420" s="14" t="str">
        <f aca="false">IF(A420="","",COUNTIF($A$7:A420,A420))</f>
        <v/>
      </c>
      <c r="R420" s="15" t="str">
        <f aca="false">IF(OR(G420="",H420="",J420=""),"",ABS(G420-H420)*J420*IF(K420="",1,K420))</f>
        <v/>
      </c>
      <c r="S420" s="15" t="str">
        <f aca="false">IF(OR(G420="",I420="",J420=""),"",(I420-G420)*J420*IF(K420="",1,K420)*IF(E420="Short",-1,1)-N(L420))</f>
        <v/>
      </c>
      <c r="T420" s="16" t="str">
        <f aca="false">IF(OR(S420="",N(R420)=0),"",S420/R420)</f>
        <v/>
      </c>
      <c r="U420" s="15" t="str">
        <f aca="false">IF(S420="","",SUMIFS($S$7:S420,$A$7:A420,A420))</f>
        <v/>
      </c>
      <c r="V420" s="14" t="str">
        <f aca="false">IF(S420="","",IF(AND($C$4&gt;0,U420-S420&lt;=-$C$4),"After loss limit",IF(AND($C$4&gt;0,U420&lt;=-$C$4),"Hit loss limit",IF(AND($C$5&gt;0,Q420&gt;$C$5),"Over trade cap","OK"))))</f>
        <v/>
      </c>
    </row>
    <row r="421" customFormat="false" ht="15" hidden="false" customHeight="false" outlineLevel="0" collapsed="false">
      <c r="A421" s="9"/>
      <c r="B421" s="10"/>
      <c r="C421" s="10"/>
      <c r="D421" s="11"/>
      <c r="E421" s="11"/>
      <c r="F421" s="11"/>
      <c r="G421" s="12"/>
      <c r="H421" s="12"/>
      <c r="I421" s="12"/>
      <c r="J421" s="11"/>
      <c r="K421" s="11"/>
      <c r="L421" s="13"/>
      <c r="M421" s="11"/>
      <c r="N421" s="11"/>
      <c r="O421" s="14" t="str">
        <f aca="false">IF(OR(A421="",B421=""),"",LOOKUP(MOD(B421,1),Lists!$A$5:$A$9,Lists!$B$5:$B$9))</f>
        <v/>
      </c>
      <c r="P421" s="14" t="str">
        <f aca="false">IF(OR(B421="",C421=""),"",ROUND(MOD(C421-B421,1)*1440,0))</f>
        <v/>
      </c>
      <c r="Q421" s="14" t="str">
        <f aca="false">IF(A421="","",COUNTIF($A$7:A421,A421))</f>
        <v/>
      </c>
      <c r="R421" s="15" t="str">
        <f aca="false">IF(OR(G421="",H421="",J421=""),"",ABS(G421-H421)*J421*IF(K421="",1,K421))</f>
        <v/>
      </c>
      <c r="S421" s="15" t="str">
        <f aca="false">IF(OR(G421="",I421="",J421=""),"",(I421-G421)*J421*IF(K421="",1,K421)*IF(E421="Short",-1,1)-N(L421))</f>
        <v/>
      </c>
      <c r="T421" s="16" t="str">
        <f aca="false">IF(OR(S421="",N(R421)=0),"",S421/R421)</f>
        <v/>
      </c>
      <c r="U421" s="15" t="str">
        <f aca="false">IF(S421="","",SUMIFS($S$7:S421,$A$7:A421,A421))</f>
        <v/>
      </c>
      <c r="V421" s="14" t="str">
        <f aca="false">IF(S421="","",IF(AND($C$4&gt;0,U421-S421&lt;=-$C$4),"After loss limit",IF(AND($C$4&gt;0,U421&lt;=-$C$4),"Hit loss limit",IF(AND($C$5&gt;0,Q421&gt;$C$5),"Over trade cap","OK"))))</f>
        <v/>
      </c>
    </row>
    <row r="422" customFormat="false" ht="15" hidden="false" customHeight="false" outlineLevel="0" collapsed="false">
      <c r="A422" s="9"/>
      <c r="B422" s="10"/>
      <c r="C422" s="10"/>
      <c r="D422" s="11"/>
      <c r="E422" s="11"/>
      <c r="F422" s="11"/>
      <c r="G422" s="12"/>
      <c r="H422" s="12"/>
      <c r="I422" s="12"/>
      <c r="J422" s="11"/>
      <c r="K422" s="11"/>
      <c r="L422" s="13"/>
      <c r="M422" s="11"/>
      <c r="N422" s="11"/>
      <c r="O422" s="14" t="str">
        <f aca="false">IF(OR(A422="",B422=""),"",LOOKUP(MOD(B422,1),Lists!$A$5:$A$9,Lists!$B$5:$B$9))</f>
        <v/>
      </c>
      <c r="P422" s="14" t="str">
        <f aca="false">IF(OR(B422="",C422=""),"",ROUND(MOD(C422-B422,1)*1440,0))</f>
        <v/>
      </c>
      <c r="Q422" s="14" t="str">
        <f aca="false">IF(A422="","",COUNTIF($A$7:A422,A422))</f>
        <v/>
      </c>
      <c r="R422" s="15" t="str">
        <f aca="false">IF(OR(G422="",H422="",J422=""),"",ABS(G422-H422)*J422*IF(K422="",1,K422))</f>
        <v/>
      </c>
      <c r="S422" s="15" t="str">
        <f aca="false">IF(OR(G422="",I422="",J422=""),"",(I422-G422)*J422*IF(K422="",1,K422)*IF(E422="Short",-1,1)-N(L422))</f>
        <v/>
      </c>
      <c r="T422" s="16" t="str">
        <f aca="false">IF(OR(S422="",N(R422)=0),"",S422/R422)</f>
        <v/>
      </c>
      <c r="U422" s="15" t="str">
        <f aca="false">IF(S422="","",SUMIFS($S$7:S422,$A$7:A422,A422))</f>
        <v/>
      </c>
      <c r="V422" s="14" t="str">
        <f aca="false">IF(S422="","",IF(AND($C$4&gt;0,U422-S422&lt;=-$C$4),"After loss limit",IF(AND($C$4&gt;0,U422&lt;=-$C$4),"Hit loss limit",IF(AND($C$5&gt;0,Q422&gt;$C$5),"Over trade cap","OK"))))</f>
        <v/>
      </c>
    </row>
    <row r="423" customFormat="false" ht="15" hidden="false" customHeight="false" outlineLevel="0" collapsed="false">
      <c r="A423" s="9"/>
      <c r="B423" s="10"/>
      <c r="C423" s="10"/>
      <c r="D423" s="11"/>
      <c r="E423" s="11"/>
      <c r="F423" s="11"/>
      <c r="G423" s="12"/>
      <c r="H423" s="12"/>
      <c r="I423" s="12"/>
      <c r="J423" s="11"/>
      <c r="K423" s="11"/>
      <c r="L423" s="13"/>
      <c r="M423" s="11"/>
      <c r="N423" s="11"/>
      <c r="O423" s="14" t="str">
        <f aca="false">IF(OR(A423="",B423=""),"",LOOKUP(MOD(B423,1),Lists!$A$5:$A$9,Lists!$B$5:$B$9))</f>
        <v/>
      </c>
      <c r="P423" s="14" t="str">
        <f aca="false">IF(OR(B423="",C423=""),"",ROUND(MOD(C423-B423,1)*1440,0))</f>
        <v/>
      </c>
      <c r="Q423" s="14" t="str">
        <f aca="false">IF(A423="","",COUNTIF($A$7:A423,A423))</f>
        <v/>
      </c>
      <c r="R423" s="15" t="str">
        <f aca="false">IF(OR(G423="",H423="",J423=""),"",ABS(G423-H423)*J423*IF(K423="",1,K423))</f>
        <v/>
      </c>
      <c r="S423" s="15" t="str">
        <f aca="false">IF(OR(G423="",I423="",J423=""),"",(I423-G423)*J423*IF(K423="",1,K423)*IF(E423="Short",-1,1)-N(L423))</f>
        <v/>
      </c>
      <c r="T423" s="16" t="str">
        <f aca="false">IF(OR(S423="",N(R423)=0),"",S423/R423)</f>
        <v/>
      </c>
      <c r="U423" s="15" t="str">
        <f aca="false">IF(S423="","",SUMIFS($S$7:S423,$A$7:A423,A423))</f>
        <v/>
      </c>
      <c r="V423" s="14" t="str">
        <f aca="false">IF(S423="","",IF(AND($C$4&gt;0,U423-S423&lt;=-$C$4),"After loss limit",IF(AND($C$4&gt;0,U423&lt;=-$C$4),"Hit loss limit",IF(AND($C$5&gt;0,Q423&gt;$C$5),"Over trade cap","OK"))))</f>
        <v/>
      </c>
    </row>
    <row r="424" customFormat="false" ht="15" hidden="false" customHeight="false" outlineLevel="0" collapsed="false">
      <c r="A424" s="9"/>
      <c r="B424" s="10"/>
      <c r="C424" s="10"/>
      <c r="D424" s="11"/>
      <c r="E424" s="11"/>
      <c r="F424" s="11"/>
      <c r="G424" s="12"/>
      <c r="H424" s="12"/>
      <c r="I424" s="12"/>
      <c r="J424" s="11"/>
      <c r="K424" s="11"/>
      <c r="L424" s="13"/>
      <c r="M424" s="11"/>
      <c r="N424" s="11"/>
      <c r="O424" s="14" t="str">
        <f aca="false">IF(OR(A424="",B424=""),"",LOOKUP(MOD(B424,1),Lists!$A$5:$A$9,Lists!$B$5:$B$9))</f>
        <v/>
      </c>
      <c r="P424" s="14" t="str">
        <f aca="false">IF(OR(B424="",C424=""),"",ROUND(MOD(C424-B424,1)*1440,0))</f>
        <v/>
      </c>
      <c r="Q424" s="14" t="str">
        <f aca="false">IF(A424="","",COUNTIF($A$7:A424,A424))</f>
        <v/>
      </c>
      <c r="R424" s="15" t="str">
        <f aca="false">IF(OR(G424="",H424="",J424=""),"",ABS(G424-H424)*J424*IF(K424="",1,K424))</f>
        <v/>
      </c>
      <c r="S424" s="15" t="str">
        <f aca="false">IF(OR(G424="",I424="",J424=""),"",(I424-G424)*J424*IF(K424="",1,K424)*IF(E424="Short",-1,1)-N(L424))</f>
        <v/>
      </c>
      <c r="T424" s="16" t="str">
        <f aca="false">IF(OR(S424="",N(R424)=0),"",S424/R424)</f>
        <v/>
      </c>
      <c r="U424" s="15" t="str">
        <f aca="false">IF(S424="","",SUMIFS($S$7:S424,$A$7:A424,A424))</f>
        <v/>
      </c>
      <c r="V424" s="14" t="str">
        <f aca="false">IF(S424="","",IF(AND($C$4&gt;0,U424-S424&lt;=-$C$4),"After loss limit",IF(AND($C$4&gt;0,U424&lt;=-$C$4),"Hit loss limit",IF(AND($C$5&gt;0,Q424&gt;$C$5),"Over trade cap","OK"))))</f>
        <v/>
      </c>
    </row>
    <row r="425" customFormat="false" ht="15" hidden="false" customHeight="false" outlineLevel="0" collapsed="false">
      <c r="A425" s="9"/>
      <c r="B425" s="10"/>
      <c r="C425" s="10"/>
      <c r="D425" s="11"/>
      <c r="E425" s="11"/>
      <c r="F425" s="11"/>
      <c r="G425" s="12"/>
      <c r="H425" s="12"/>
      <c r="I425" s="12"/>
      <c r="J425" s="11"/>
      <c r="K425" s="11"/>
      <c r="L425" s="13"/>
      <c r="M425" s="11"/>
      <c r="N425" s="11"/>
      <c r="O425" s="14" t="str">
        <f aca="false">IF(OR(A425="",B425=""),"",LOOKUP(MOD(B425,1),Lists!$A$5:$A$9,Lists!$B$5:$B$9))</f>
        <v/>
      </c>
      <c r="P425" s="14" t="str">
        <f aca="false">IF(OR(B425="",C425=""),"",ROUND(MOD(C425-B425,1)*1440,0))</f>
        <v/>
      </c>
      <c r="Q425" s="14" t="str">
        <f aca="false">IF(A425="","",COUNTIF($A$7:A425,A425))</f>
        <v/>
      </c>
      <c r="R425" s="15" t="str">
        <f aca="false">IF(OR(G425="",H425="",J425=""),"",ABS(G425-H425)*J425*IF(K425="",1,K425))</f>
        <v/>
      </c>
      <c r="S425" s="15" t="str">
        <f aca="false">IF(OR(G425="",I425="",J425=""),"",(I425-G425)*J425*IF(K425="",1,K425)*IF(E425="Short",-1,1)-N(L425))</f>
        <v/>
      </c>
      <c r="T425" s="16" t="str">
        <f aca="false">IF(OR(S425="",N(R425)=0),"",S425/R425)</f>
        <v/>
      </c>
      <c r="U425" s="15" t="str">
        <f aca="false">IF(S425="","",SUMIFS($S$7:S425,$A$7:A425,A425))</f>
        <v/>
      </c>
      <c r="V425" s="14" t="str">
        <f aca="false">IF(S425="","",IF(AND($C$4&gt;0,U425-S425&lt;=-$C$4),"After loss limit",IF(AND($C$4&gt;0,U425&lt;=-$C$4),"Hit loss limit",IF(AND($C$5&gt;0,Q425&gt;$C$5),"Over trade cap","OK"))))</f>
        <v/>
      </c>
    </row>
    <row r="426" customFormat="false" ht="15" hidden="false" customHeight="false" outlineLevel="0" collapsed="false">
      <c r="A426" s="9"/>
      <c r="B426" s="10"/>
      <c r="C426" s="10"/>
      <c r="D426" s="11"/>
      <c r="E426" s="11"/>
      <c r="F426" s="11"/>
      <c r="G426" s="12"/>
      <c r="H426" s="12"/>
      <c r="I426" s="12"/>
      <c r="J426" s="11"/>
      <c r="K426" s="11"/>
      <c r="L426" s="13"/>
      <c r="M426" s="11"/>
      <c r="N426" s="11"/>
      <c r="O426" s="14" t="str">
        <f aca="false">IF(OR(A426="",B426=""),"",LOOKUP(MOD(B426,1),Lists!$A$5:$A$9,Lists!$B$5:$B$9))</f>
        <v/>
      </c>
      <c r="P426" s="14" t="str">
        <f aca="false">IF(OR(B426="",C426=""),"",ROUND(MOD(C426-B426,1)*1440,0))</f>
        <v/>
      </c>
      <c r="Q426" s="14" t="str">
        <f aca="false">IF(A426="","",COUNTIF($A$7:A426,A426))</f>
        <v/>
      </c>
      <c r="R426" s="15" t="str">
        <f aca="false">IF(OR(G426="",H426="",J426=""),"",ABS(G426-H426)*J426*IF(K426="",1,K426))</f>
        <v/>
      </c>
      <c r="S426" s="15" t="str">
        <f aca="false">IF(OR(G426="",I426="",J426=""),"",(I426-G426)*J426*IF(K426="",1,K426)*IF(E426="Short",-1,1)-N(L426))</f>
        <v/>
      </c>
      <c r="T426" s="16" t="str">
        <f aca="false">IF(OR(S426="",N(R426)=0),"",S426/R426)</f>
        <v/>
      </c>
      <c r="U426" s="15" t="str">
        <f aca="false">IF(S426="","",SUMIFS($S$7:S426,$A$7:A426,A426))</f>
        <v/>
      </c>
      <c r="V426" s="14" t="str">
        <f aca="false">IF(S426="","",IF(AND($C$4&gt;0,U426-S426&lt;=-$C$4),"After loss limit",IF(AND($C$4&gt;0,U426&lt;=-$C$4),"Hit loss limit",IF(AND($C$5&gt;0,Q426&gt;$C$5),"Over trade cap","OK"))))</f>
        <v/>
      </c>
    </row>
    <row r="427" customFormat="false" ht="15" hidden="false" customHeight="false" outlineLevel="0" collapsed="false">
      <c r="A427" s="9"/>
      <c r="B427" s="10"/>
      <c r="C427" s="10"/>
      <c r="D427" s="11"/>
      <c r="E427" s="11"/>
      <c r="F427" s="11"/>
      <c r="G427" s="12"/>
      <c r="H427" s="12"/>
      <c r="I427" s="12"/>
      <c r="J427" s="11"/>
      <c r="K427" s="11"/>
      <c r="L427" s="13"/>
      <c r="M427" s="11"/>
      <c r="N427" s="11"/>
      <c r="O427" s="14" t="str">
        <f aca="false">IF(OR(A427="",B427=""),"",LOOKUP(MOD(B427,1),Lists!$A$5:$A$9,Lists!$B$5:$B$9))</f>
        <v/>
      </c>
      <c r="P427" s="14" t="str">
        <f aca="false">IF(OR(B427="",C427=""),"",ROUND(MOD(C427-B427,1)*1440,0))</f>
        <v/>
      </c>
      <c r="Q427" s="14" t="str">
        <f aca="false">IF(A427="","",COUNTIF($A$7:A427,A427))</f>
        <v/>
      </c>
      <c r="R427" s="15" t="str">
        <f aca="false">IF(OR(G427="",H427="",J427=""),"",ABS(G427-H427)*J427*IF(K427="",1,K427))</f>
        <v/>
      </c>
      <c r="S427" s="15" t="str">
        <f aca="false">IF(OR(G427="",I427="",J427=""),"",(I427-G427)*J427*IF(K427="",1,K427)*IF(E427="Short",-1,1)-N(L427))</f>
        <v/>
      </c>
      <c r="T427" s="16" t="str">
        <f aca="false">IF(OR(S427="",N(R427)=0),"",S427/R427)</f>
        <v/>
      </c>
      <c r="U427" s="15" t="str">
        <f aca="false">IF(S427="","",SUMIFS($S$7:S427,$A$7:A427,A427))</f>
        <v/>
      </c>
      <c r="V427" s="14" t="str">
        <f aca="false">IF(S427="","",IF(AND($C$4&gt;0,U427-S427&lt;=-$C$4),"After loss limit",IF(AND($C$4&gt;0,U427&lt;=-$C$4),"Hit loss limit",IF(AND($C$5&gt;0,Q427&gt;$C$5),"Over trade cap","OK"))))</f>
        <v/>
      </c>
    </row>
    <row r="428" customFormat="false" ht="15" hidden="false" customHeight="false" outlineLevel="0" collapsed="false">
      <c r="A428" s="9"/>
      <c r="B428" s="10"/>
      <c r="C428" s="10"/>
      <c r="D428" s="11"/>
      <c r="E428" s="11"/>
      <c r="F428" s="11"/>
      <c r="G428" s="12"/>
      <c r="H428" s="12"/>
      <c r="I428" s="12"/>
      <c r="J428" s="11"/>
      <c r="K428" s="11"/>
      <c r="L428" s="13"/>
      <c r="M428" s="11"/>
      <c r="N428" s="11"/>
      <c r="O428" s="14" t="str">
        <f aca="false">IF(OR(A428="",B428=""),"",LOOKUP(MOD(B428,1),Lists!$A$5:$A$9,Lists!$B$5:$B$9))</f>
        <v/>
      </c>
      <c r="P428" s="14" t="str">
        <f aca="false">IF(OR(B428="",C428=""),"",ROUND(MOD(C428-B428,1)*1440,0))</f>
        <v/>
      </c>
      <c r="Q428" s="14" t="str">
        <f aca="false">IF(A428="","",COUNTIF($A$7:A428,A428))</f>
        <v/>
      </c>
      <c r="R428" s="15" t="str">
        <f aca="false">IF(OR(G428="",H428="",J428=""),"",ABS(G428-H428)*J428*IF(K428="",1,K428))</f>
        <v/>
      </c>
      <c r="S428" s="15" t="str">
        <f aca="false">IF(OR(G428="",I428="",J428=""),"",(I428-G428)*J428*IF(K428="",1,K428)*IF(E428="Short",-1,1)-N(L428))</f>
        <v/>
      </c>
      <c r="T428" s="16" t="str">
        <f aca="false">IF(OR(S428="",N(R428)=0),"",S428/R428)</f>
        <v/>
      </c>
      <c r="U428" s="15" t="str">
        <f aca="false">IF(S428="","",SUMIFS($S$7:S428,$A$7:A428,A428))</f>
        <v/>
      </c>
      <c r="V428" s="14" t="str">
        <f aca="false">IF(S428="","",IF(AND($C$4&gt;0,U428-S428&lt;=-$C$4),"After loss limit",IF(AND($C$4&gt;0,U428&lt;=-$C$4),"Hit loss limit",IF(AND($C$5&gt;0,Q428&gt;$C$5),"Over trade cap","OK"))))</f>
        <v/>
      </c>
    </row>
    <row r="429" customFormat="false" ht="15" hidden="false" customHeight="false" outlineLevel="0" collapsed="false">
      <c r="A429" s="9"/>
      <c r="B429" s="10"/>
      <c r="C429" s="10"/>
      <c r="D429" s="11"/>
      <c r="E429" s="11"/>
      <c r="F429" s="11"/>
      <c r="G429" s="12"/>
      <c r="H429" s="12"/>
      <c r="I429" s="12"/>
      <c r="J429" s="11"/>
      <c r="K429" s="11"/>
      <c r="L429" s="13"/>
      <c r="M429" s="11"/>
      <c r="N429" s="11"/>
      <c r="O429" s="14" t="str">
        <f aca="false">IF(OR(A429="",B429=""),"",LOOKUP(MOD(B429,1),Lists!$A$5:$A$9,Lists!$B$5:$B$9))</f>
        <v/>
      </c>
      <c r="P429" s="14" t="str">
        <f aca="false">IF(OR(B429="",C429=""),"",ROUND(MOD(C429-B429,1)*1440,0))</f>
        <v/>
      </c>
      <c r="Q429" s="14" t="str">
        <f aca="false">IF(A429="","",COUNTIF($A$7:A429,A429))</f>
        <v/>
      </c>
      <c r="R429" s="15" t="str">
        <f aca="false">IF(OR(G429="",H429="",J429=""),"",ABS(G429-H429)*J429*IF(K429="",1,K429))</f>
        <v/>
      </c>
      <c r="S429" s="15" t="str">
        <f aca="false">IF(OR(G429="",I429="",J429=""),"",(I429-G429)*J429*IF(K429="",1,K429)*IF(E429="Short",-1,1)-N(L429))</f>
        <v/>
      </c>
      <c r="T429" s="16" t="str">
        <f aca="false">IF(OR(S429="",N(R429)=0),"",S429/R429)</f>
        <v/>
      </c>
      <c r="U429" s="15" t="str">
        <f aca="false">IF(S429="","",SUMIFS($S$7:S429,$A$7:A429,A429))</f>
        <v/>
      </c>
      <c r="V429" s="14" t="str">
        <f aca="false">IF(S429="","",IF(AND($C$4&gt;0,U429-S429&lt;=-$C$4),"After loss limit",IF(AND($C$4&gt;0,U429&lt;=-$C$4),"Hit loss limit",IF(AND($C$5&gt;0,Q429&gt;$C$5),"Over trade cap","OK"))))</f>
        <v/>
      </c>
    </row>
    <row r="430" customFormat="false" ht="15" hidden="false" customHeight="false" outlineLevel="0" collapsed="false">
      <c r="A430" s="9"/>
      <c r="B430" s="10"/>
      <c r="C430" s="10"/>
      <c r="D430" s="11"/>
      <c r="E430" s="11"/>
      <c r="F430" s="11"/>
      <c r="G430" s="12"/>
      <c r="H430" s="12"/>
      <c r="I430" s="12"/>
      <c r="J430" s="11"/>
      <c r="K430" s="11"/>
      <c r="L430" s="13"/>
      <c r="M430" s="11"/>
      <c r="N430" s="11"/>
      <c r="O430" s="14" t="str">
        <f aca="false">IF(OR(A430="",B430=""),"",LOOKUP(MOD(B430,1),Lists!$A$5:$A$9,Lists!$B$5:$B$9))</f>
        <v/>
      </c>
      <c r="P430" s="14" t="str">
        <f aca="false">IF(OR(B430="",C430=""),"",ROUND(MOD(C430-B430,1)*1440,0))</f>
        <v/>
      </c>
      <c r="Q430" s="14" t="str">
        <f aca="false">IF(A430="","",COUNTIF($A$7:A430,A430))</f>
        <v/>
      </c>
      <c r="R430" s="15" t="str">
        <f aca="false">IF(OR(G430="",H430="",J430=""),"",ABS(G430-H430)*J430*IF(K430="",1,K430))</f>
        <v/>
      </c>
      <c r="S430" s="15" t="str">
        <f aca="false">IF(OR(G430="",I430="",J430=""),"",(I430-G430)*J430*IF(K430="",1,K430)*IF(E430="Short",-1,1)-N(L430))</f>
        <v/>
      </c>
      <c r="T430" s="16" t="str">
        <f aca="false">IF(OR(S430="",N(R430)=0),"",S430/R430)</f>
        <v/>
      </c>
      <c r="U430" s="15" t="str">
        <f aca="false">IF(S430="","",SUMIFS($S$7:S430,$A$7:A430,A430))</f>
        <v/>
      </c>
      <c r="V430" s="14" t="str">
        <f aca="false">IF(S430="","",IF(AND($C$4&gt;0,U430-S430&lt;=-$C$4),"After loss limit",IF(AND($C$4&gt;0,U430&lt;=-$C$4),"Hit loss limit",IF(AND($C$5&gt;0,Q430&gt;$C$5),"Over trade cap","OK"))))</f>
        <v/>
      </c>
    </row>
    <row r="431" customFormat="false" ht="15" hidden="false" customHeight="false" outlineLevel="0" collapsed="false">
      <c r="A431" s="9"/>
      <c r="B431" s="10"/>
      <c r="C431" s="10"/>
      <c r="D431" s="11"/>
      <c r="E431" s="11"/>
      <c r="F431" s="11"/>
      <c r="G431" s="12"/>
      <c r="H431" s="12"/>
      <c r="I431" s="12"/>
      <c r="J431" s="11"/>
      <c r="K431" s="11"/>
      <c r="L431" s="13"/>
      <c r="M431" s="11"/>
      <c r="N431" s="11"/>
      <c r="O431" s="14" t="str">
        <f aca="false">IF(OR(A431="",B431=""),"",LOOKUP(MOD(B431,1),Lists!$A$5:$A$9,Lists!$B$5:$B$9))</f>
        <v/>
      </c>
      <c r="P431" s="14" t="str">
        <f aca="false">IF(OR(B431="",C431=""),"",ROUND(MOD(C431-B431,1)*1440,0))</f>
        <v/>
      </c>
      <c r="Q431" s="14" t="str">
        <f aca="false">IF(A431="","",COUNTIF($A$7:A431,A431))</f>
        <v/>
      </c>
      <c r="R431" s="15" t="str">
        <f aca="false">IF(OR(G431="",H431="",J431=""),"",ABS(G431-H431)*J431*IF(K431="",1,K431))</f>
        <v/>
      </c>
      <c r="S431" s="15" t="str">
        <f aca="false">IF(OR(G431="",I431="",J431=""),"",(I431-G431)*J431*IF(K431="",1,K431)*IF(E431="Short",-1,1)-N(L431))</f>
        <v/>
      </c>
      <c r="T431" s="16" t="str">
        <f aca="false">IF(OR(S431="",N(R431)=0),"",S431/R431)</f>
        <v/>
      </c>
      <c r="U431" s="15" t="str">
        <f aca="false">IF(S431="","",SUMIFS($S$7:S431,$A$7:A431,A431))</f>
        <v/>
      </c>
      <c r="V431" s="14" t="str">
        <f aca="false">IF(S431="","",IF(AND($C$4&gt;0,U431-S431&lt;=-$C$4),"After loss limit",IF(AND($C$4&gt;0,U431&lt;=-$C$4),"Hit loss limit",IF(AND($C$5&gt;0,Q431&gt;$C$5),"Over trade cap","OK"))))</f>
        <v/>
      </c>
    </row>
    <row r="432" customFormat="false" ht="15" hidden="false" customHeight="false" outlineLevel="0" collapsed="false">
      <c r="A432" s="9"/>
      <c r="B432" s="10"/>
      <c r="C432" s="10"/>
      <c r="D432" s="11"/>
      <c r="E432" s="11"/>
      <c r="F432" s="11"/>
      <c r="G432" s="12"/>
      <c r="H432" s="12"/>
      <c r="I432" s="12"/>
      <c r="J432" s="11"/>
      <c r="K432" s="11"/>
      <c r="L432" s="13"/>
      <c r="M432" s="11"/>
      <c r="N432" s="11"/>
      <c r="O432" s="14" t="str">
        <f aca="false">IF(OR(A432="",B432=""),"",LOOKUP(MOD(B432,1),Lists!$A$5:$A$9,Lists!$B$5:$B$9))</f>
        <v/>
      </c>
      <c r="P432" s="14" t="str">
        <f aca="false">IF(OR(B432="",C432=""),"",ROUND(MOD(C432-B432,1)*1440,0))</f>
        <v/>
      </c>
      <c r="Q432" s="14" t="str">
        <f aca="false">IF(A432="","",COUNTIF($A$7:A432,A432))</f>
        <v/>
      </c>
      <c r="R432" s="15" t="str">
        <f aca="false">IF(OR(G432="",H432="",J432=""),"",ABS(G432-H432)*J432*IF(K432="",1,K432))</f>
        <v/>
      </c>
      <c r="S432" s="15" t="str">
        <f aca="false">IF(OR(G432="",I432="",J432=""),"",(I432-G432)*J432*IF(K432="",1,K432)*IF(E432="Short",-1,1)-N(L432))</f>
        <v/>
      </c>
      <c r="T432" s="16" t="str">
        <f aca="false">IF(OR(S432="",N(R432)=0),"",S432/R432)</f>
        <v/>
      </c>
      <c r="U432" s="15" t="str">
        <f aca="false">IF(S432="","",SUMIFS($S$7:S432,$A$7:A432,A432))</f>
        <v/>
      </c>
      <c r="V432" s="14" t="str">
        <f aca="false">IF(S432="","",IF(AND($C$4&gt;0,U432-S432&lt;=-$C$4),"After loss limit",IF(AND($C$4&gt;0,U432&lt;=-$C$4),"Hit loss limit",IF(AND($C$5&gt;0,Q432&gt;$C$5),"Over trade cap","OK"))))</f>
        <v/>
      </c>
    </row>
    <row r="433" customFormat="false" ht="15" hidden="false" customHeight="false" outlineLevel="0" collapsed="false">
      <c r="A433" s="9"/>
      <c r="B433" s="10"/>
      <c r="C433" s="10"/>
      <c r="D433" s="11"/>
      <c r="E433" s="11"/>
      <c r="F433" s="11"/>
      <c r="G433" s="12"/>
      <c r="H433" s="12"/>
      <c r="I433" s="12"/>
      <c r="J433" s="11"/>
      <c r="K433" s="11"/>
      <c r="L433" s="13"/>
      <c r="M433" s="11"/>
      <c r="N433" s="11"/>
      <c r="O433" s="14" t="str">
        <f aca="false">IF(OR(A433="",B433=""),"",LOOKUP(MOD(B433,1),Lists!$A$5:$A$9,Lists!$B$5:$B$9))</f>
        <v/>
      </c>
      <c r="P433" s="14" t="str">
        <f aca="false">IF(OR(B433="",C433=""),"",ROUND(MOD(C433-B433,1)*1440,0))</f>
        <v/>
      </c>
      <c r="Q433" s="14" t="str">
        <f aca="false">IF(A433="","",COUNTIF($A$7:A433,A433))</f>
        <v/>
      </c>
      <c r="R433" s="15" t="str">
        <f aca="false">IF(OR(G433="",H433="",J433=""),"",ABS(G433-H433)*J433*IF(K433="",1,K433))</f>
        <v/>
      </c>
      <c r="S433" s="15" t="str">
        <f aca="false">IF(OR(G433="",I433="",J433=""),"",(I433-G433)*J433*IF(K433="",1,K433)*IF(E433="Short",-1,1)-N(L433))</f>
        <v/>
      </c>
      <c r="T433" s="16" t="str">
        <f aca="false">IF(OR(S433="",N(R433)=0),"",S433/R433)</f>
        <v/>
      </c>
      <c r="U433" s="15" t="str">
        <f aca="false">IF(S433="","",SUMIFS($S$7:S433,$A$7:A433,A433))</f>
        <v/>
      </c>
      <c r="V433" s="14" t="str">
        <f aca="false">IF(S433="","",IF(AND($C$4&gt;0,U433-S433&lt;=-$C$4),"After loss limit",IF(AND($C$4&gt;0,U433&lt;=-$C$4),"Hit loss limit",IF(AND($C$5&gt;0,Q433&gt;$C$5),"Over trade cap","OK"))))</f>
        <v/>
      </c>
    </row>
    <row r="434" customFormat="false" ht="15" hidden="false" customHeight="false" outlineLevel="0" collapsed="false">
      <c r="A434" s="9"/>
      <c r="B434" s="10"/>
      <c r="C434" s="10"/>
      <c r="D434" s="11"/>
      <c r="E434" s="11"/>
      <c r="F434" s="11"/>
      <c r="G434" s="12"/>
      <c r="H434" s="12"/>
      <c r="I434" s="12"/>
      <c r="J434" s="11"/>
      <c r="K434" s="11"/>
      <c r="L434" s="13"/>
      <c r="M434" s="11"/>
      <c r="N434" s="11"/>
      <c r="O434" s="14" t="str">
        <f aca="false">IF(OR(A434="",B434=""),"",LOOKUP(MOD(B434,1),Lists!$A$5:$A$9,Lists!$B$5:$B$9))</f>
        <v/>
      </c>
      <c r="P434" s="14" t="str">
        <f aca="false">IF(OR(B434="",C434=""),"",ROUND(MOD(C434-B434,1)*1440,0))</f>
        <v/>
      </c>
      <c r="Q434" s="14" t="str">
        <f aca="false">IF(A434="","",COUNTIF($A$7:A434,A434))</f>
        <v/>
      </c>
      <c r="R434" s="15" t="str">
        <f aca="false">IF(OR(G434="",H434="",J434=""),"",ABS(G434-H434)*J434*IF(K434="",1,K434))</f>
        <v/>
      </c>
      <c r="S434" s="15" t="str">
        <f aca="false">IF(OR(G434="",I434="",J434=""),"",(I434-G434)*J434*IF(K434="",1,K434)*IF(E434="Short",-1,1)-N(L434))</f>
        <v/>
      </c>
      <c r="T434" s="16" t="str">
        <f aca="false">IF(OR(S434="",N(R434)=0),"",S434/R434)</f>
        <v/>
      </c>
      <c r="U434" s="15" t="str">
        <f aca="false">IF(S434="","",SUMIFS($S$7:S434,$A$7:A434,A434))</f>
        <v/>
      </c>
      <c r="V434" s="14" t="str">
        <f aca="false">IF(S434="","",IF(AND($C$4&gt;0,U434-S434&lt;=-$C$4),"After loss limit",IF(AND($C$4&gt;0,U434&lt;=-$C$4),"Hit loss limit",IF(AND($C$5&gt;0,Q434&gt;$C$5),"Over trade cap","OK"))))</f>
        <v/>
      </c>
    </row>
    <row r="435" customFormat="false" ht="15" hidden="false" customHeight="false" outlineLevel="0" collapsed="false">
      <c r="A435" s="9"/>
      <c r="B435" s="10"/>
      <c r="C435" s="10"/>
      <c r="D435" s="11"/>
      <c r="E435" s="11"/>
      <c r="F435" s="11"/>
      <c r="G435" s="12"/>
      <c r="H435" s="12"/>
      <c r="I435" s="12"/>
      <c r="J435" s="11"/>
      <c r="K435" s="11"/>
      <c r="L435" s="13"/>
      <c r="M435" s="11"/>
      <c r="N435" s="11"/>
      <c r="O435" s="14" t="str">
        <f aca="false">IF(OR(A435="",B435=""),"",LOOKUP(MOD(B435,1),Lists!$A$5:$A$9,Lists!$B$5:$B$9))</f>
        <v/>
      </c>
      <c r="P435" s="14" t="str">
        <f aca="false">IF(OR(B435="",C435=""),"",ROUND(MOD(C435-B435,1)*1440,0))</f>
        <v/>
      </c>
      <c r="Q435" s="14" t="str">
        <f aca="false">IF(A435="","",COUNTIF($A$7:A435,A435))</f>
        <v/>
      </c>
      <c r="R435" s="15" t="str">
        <f aca="false">IF(OR(G435="",H435="",J435=""),"",ABS(G435-H435)*J435*IF(K435="",1,K435))</f>
        <v/>
      </c>
      <c r="S435" s="15" t="str">
        <f aca="false">IF(OR(G435="",I435="",J435=""),"",(I435-G435)*J435*IF(K435="",1,K435)*IF(E435="Short",-1,1)-N(L435))</f>
        <v/>
      </c>
      <c r="T435" s="16" t="str">
        <f aca="false">IF(OR(S435="",N(R435)=0),"",S435/R435)</f>
        <v/>
      </c>
      <c r="U435" s="15" t="str">
        <f aca="false">IF(S435="","",SUMIFS($S$7:S435,$A$7:A435,A435))</f>
        <v/>
      </c>
      <c r="V435" s="14" t="str">
        <f aca="false">IF(S435="","",IF(AND($C$4&gt;0,U435-S435&lt;=-$C$4),"After loss limit",IF(AND($C$4&gt;0,U435&lt;=-$C$4),"Hit loss limit",IF(AND($C$5&gt;0,Q435&gt;$C$5),"Over trade cap","OK"))))</f>
        <v/>
      </c>
    </row>
    <row r="436" customFormat="false" ht="15" hidden="false" customHeight="false" outlineLevel="0" collapsed="false">
      <c r="A436" s="9"/>
      <c r="B436" s="10"/>
      <c r="C436" s="10"/>
      <c r="D436" s="11"/>
      <c r="E436" s="11"/>
      <c r="F436" s="11"/>
      <c r="G436" s="12"/>
      <c r="H436" s="12"/>
      <c r="I436" s="12"/>
      <c r="J436" s="11"/>
      <c r="K436" s="11"/>
      <c r="L436" s="13"/>
      <c r="M436" s="11"/>
      <c r="N436" s="11"/>
      <c r="O436" s="14" t="str">
        <f aca="false">IF(OR(A436="",B436=""),"",LOOKUP(MOD(B436,1),Lists!$A$5:$A$9,Lists!$B$5:$B$9))</f>
        <v/>
      </c>
      <c r="P436" s="14" t="str">
        <f aca="false">IF(OR(B436="",C436=""),"",ROUND(MOD(C436-B436,1)*1440,0))</f>
        <v/>
      </c>
      <c r="Q436" s="14" t="str">
        <f aca="false">IF(A436="","",COUNTIF($A$7:A436,A436))</f>
        <v/>
      </c>
      <c r="R436" s="15" t="str">
        <f aca="false">IF(OR(G436="",H436="",J436=""),"",ABS(G436-H436)*J436*IF(K436="",1,K436))</f>
        <v/>
      </c>
      <c r="S436" s="15" t="str">
        <f aca="false">IF(OR(G436="",I436="",J436=""),"",(I436-G436)*J436*IF(K436="",1,K436)*IF(E436="Short",-1,1)-N(L436))</f>
        <v/>
      </c>
      <c r="T436" s="16" t="str">
        <f aca="false">IF(OR(S436="",N(R436)=0),"",S436/R436)</f>
        <v/>
      </c>
      <c r="U436" s="15" t="str">
        <f aca="false">IF(S436="","",SUMIFS($S$7:S436,$A$7:A436,A436))</f>
        <v/>
      </c>
      <c r="V436" s="14" t="str">
        <f aca="false">IF(S436="","",IF(AND($C$4&gt;0,U436-S436&lt;=-$C$4),"After loss limit",IF(AND($C$4&gt;0,U436&lt;=-$C$4),"Hit loss limit",IF(AND($C$5&gt;0,Q436&gt;$C$5),"Over trade cap","OK"))))</f>
        <v/>
      </c>
    </row>
    <row r="437" customFormat="false" ht="15" hidden="false" customHeight="false" outlineLevel="0" collapsed="false">
      <c r="A437" s="9"/>
      <c r="B437" s="10"/>
      <c r="C437" s="10"/>
      <c r="D437" s="11"/>
      <c r="E437" s="11"/>
      <c r="F437" s="11"/>
      <c r="G437" s="12"/>
      <c r="H437" s="12"/>
      <c r="I437" s="12"/>
      <c r="J437" s="11"/>
      <c r="K437" s="11"/>
      <c r="L437" s="13"/>
      <c r="M437" s="11"/>
      <c r="N437" s="11"/>
      <c r="O437" s="14" t="str">
        <f aca="false">IF(OR(A437="",B437=""),"",LOOKUP(MOD(B437,1),Lists!$A$5:$A$9,Lists!$B$5:$B$9))</f>
        <v/>
      </c>
      <c r="P437" s="14" t="str">
        <f aca="false">IF(OR(B437="",C437=""),"",ROUND(MOD(C437-B437,1)*1440,0))</f>
        <v/>
      </c>
      <c r="Q437" s="14" t="str">
        <f aca="false">IF(A437="","",COUNTIF($A$7:A437,A437))</f>
        <v/>
      </c>
      <c r="R437" s="15" t="str">
        <f aca="false">IF(OR(G437="",H437="",J437=""),"",ABS(G437-H437)*J437*IF(K437="",1,K437))</f>
        <v/>
      </c>
      <c r="S437" s="15" t="str">
        <f aca="false">IF(OR(G437="",I437="",J437=""),"",(I437-G437)*J437*IF(K437="",1,K437)*IF(E437="Short",-1,1)-N(L437))</f>
        <v/>
      </c>
      <c r="T437" s="16" t="str">
        <f aca="false">IF(OR(S437="",N(R437)=0),"",S437/R437)</f>
        <v/>
      </c>
      <c r="U437" s="15" t="str">
        <f aca="false">IF(S437="","",SUMIFS($S$7:S437,$A$7:A437,A437))</f>
        <v/>
      </c>
      <c r="V437" s="14" t="str">
        <f aca="false">IF(S437="","",IF(AND($C$4&gt;0,U437-S437&lt;=-$C$4),"After loss limit",IF(AND($C$4&gt;0,U437&lt;=-$C$4),"Hit loss limit",IF(AND($C$5&gt;0,Q437&gt;$C$5),"Over trade cap","OK"))))</f>
        <v/>
      </c>
    </row>
    <row r="438" customFormat="false" ht="15" hidden="false" customHeight="false" outlineLevel="0" collapsed="false">
      <c r="A438" s="9"/>
      <c r="B438" s="10"/>
      <c r="C438" s="10"/>
      <c r="D438" s="11"/>
      <c r="E438" s="11"/>
      <c r="F438" s="11"/>
      <c r="G438" s="12"/>
      <c r="H438" s="12"/>
      <c r="I438" s="12"/>
      <c r="J438" s="11"/>
      <c r="K438" s="11"/>
      <c r="L438" s="13"/>
      <c r="M438" s="11"/>
      <c r="N438" s="11"/>
      <c r="O438" s="14" t="str">
        <f aca="false">IF(OR(A438="",B438=""),"",LOOKUP(MOD(B438,1),Lists!$A$5:$A$9,Lists!$B$5:$B$9))</f>
        <v/>
      </c>
      <c r="P438" s="14" t="str">
        <f aca="false">IF(OR(B438="",C438=""),"",ROUND(MOD(C438-B438,1)*1440,0))</f>
        <v/>
      </c>
      <c r="Q438" s="14" t="str">
        <f aca="false">IF(A438="","",COUNTIF($A$7:A438,A438))</f>
        <v/>
      </c>
      <c r="R438" s="15" t="str">
        <f aca="false">IF(OR(G438="",H438="",J438=""),"",ABS(G438-H438)*J438*IF(K438="",1,K438))</f>
        <v/>
      </c>
      <c r="S438" s="15" t="str">
        <f aca="false">IF(OR(G438="",I438="",J438=""),"",(I438-G438)*J438*IF(K438="",1,K438)*IF(E438="Short",-1,1)-N(L438))</f>
        <v/>
      </c>
      <c r="T438" s="16" t="str">
        <f aca="false">IF(OR(S438="",N(R438)=0),"",S438/R438)</f>
        <v/>
      </c>
      <c r="U438" s="15" t="str">
        <f aca="false">IF(S438="","",SUMIFS($S$7:S438,$A$7:A438,A438))</f>
        <v/>
      </c>
      <c r="V438" s="14" t="str">
        <f aca="false">IF(S438="","",IF(AND($C$4&gt;0,U438-S438&lt;=-$C$4),"After loss limit",IF(AND($C$4&gt;0,U438&lt;=-$C$4),"Hit loss limit",IF(AND($C$5&gt;0,Q438&gt;$C$5),"Over trade cap","OK"))))</f>
        <v/>
      </c>
    </row>
    <row r="439" customFormat="false" ht="15" hidden="false" customHeight="false" outlineLevel="0" collapsed="false">
      <c r="A439" s="9"/>
      <c r="B439" s="10"/>
      <c r="C439" s="10"/>
      <c r="D439" s="11"/>
      <c r="E439" s="11"/>
      <c r="F439" s="11"/>
      <c r="G439" s="12"/>
      <c r="H439" s="12"/>
      <c r="I439" s="12"/>
      <c r="J439" s="11"/>
      <c r="K439" s="11"/>
      <c r="L439" s="13"/>
      <c r="M439" s="11"/>
      <c r="N439" s="11"/>
      <c r="O439" s="14" t="str">
        <f aca="false">IF(OR(A439="",B439=""),"",LOOKUP(MOD(B439,1),Lists!$A$5:$A$9,Lists!$B$5:$B$9))</f>
        <v/>
      </c>
      <c r="P439" s="14" t="str">
        <f aca="false">IF(OR(B439="",C439=""),"",ROUND(MOD(C439-B439,1)*1440,0))</f>
        <v/>
      </c>
      <c r="Q439" s="14" t="str">
        <f aca="false">IF(A439="","",COUNTIF($A$7:A439,A439))</f>
        <v/>
      </c>
      <c r="R439" s="15" t="str">
        <f aca="false">IF(OR(G439="",H439="",J439=""),"",ABS(G439-H439)*J439*IF(K439="",1,K439))</f>
        <v/>
      </c>
      <c r="S439" s="15" t="str">
        <f aca="false">IF(OR(G439="",I439="",J439=""),"",(I439-G439)*J439*IF(K439="",1,K439)*IF(E439="Short",-1,1)-N(L439))</f>
        <v/>
      </c>
      <c r="T439" s="16" t="str">
        <f aca="false">IF(OR(S439="",N(R439)=0),"",S439/R439)</f>
        <v/>
      </c>
      <c r="U439" s="15" t="str">
        <f aca="false">IF(S439="","",SUMIFS($S$7:S439,$A$7:A439,A439))</f>
        <v/>
      </c>
      <c r="V439" s="14" t="str">
        <f aca="false">IF(S439="","",IF(AND($C$4&gt;0,U439-S439&lt;=-$C$4),"After loss limit",IF(AND($C$4&gt;0,U439&lt;=-$C$4),"Hit loss limit",IF(AND($C$5&gt;0,Q439&gt;$C$5),"Over trade cap","OK"))))</f>
        <v/>
      </c>
    </row>
    <row r="440" customFormat="false" ht="15" hidden="false" customHeight="false" outlineLevel="0" collapsed="false">
      <c r="A440" s="9"/>
      <c r="B440" s="10"/>
      <c r="C440" s="10"/>
      <c r="D440" s="11"/>
      <c r="E440" s="11"/>
      <c r="F440" s="11"/>
      <c r="G440" s="12"/>
      <c r="H440" s="12"/>
      <c r="I440" s="12"/>
      <c r="J440" s="11"/>
      <c r="K440" s="11"/>
      <c r="L440" s="13"/>
      <c r="M440" s="11"/>
      <c r="N440" s="11"/>
      <c r="O440" s="14" t="str">
        <f aca="false">IF(OR(A440="",B440=""),"",LOOKUP(MOD(B440,1),Lists!$A$5:$A$9,Lists!$B$5:$B$9))</f>
        <v/>
      </c>
      <c r="P440" s="14" t="str">
        <f aca="false">IF(OR(B440="",C440=""),"",ROUND(MOD(C440-B440,1)*1440,0))</f>
        <v/>
      </c>
      <c r="Q440" s="14" t="str">
        <f aca="false">IF(A440="","",COUNTIF($A$7:A440,A440))</f>
        <v/>
      </c>
      <c r="R440" s="15" t="str">
        <f aca="false">IF(OR(G440="",H440="",J440=""),"",ABS(G440-H440)*J440*IF(K440="",1,K440))</f>
        <v/>
      </c>
      <c r="S440" s="15" t="str">
        <f aca="false">IF(OR(G440="",I440="",J440=""),"",(I440-G440)*J440*IF(K440="",1,K440)*IF(E440="Short",-1,1)-N(L440))</f>
        <v/>
      </c>
      <c r="T440" s="16" t="str">
        <f aca="false">IF(OR(S440="",N(R440)=0),"",S440/R440)</f>
        <v/>
      </c>
      <c r="U440" s="15" t="str">
        <f aca="false">IF(S440="","",SUMIFS($S$7:S440,$A$7:A440,A440))</f>
        <v/>
      </c>
      <c r="V440" s="14" t="str">
        <f aca="false">IF(S440="","",IF(AND($C$4&gt;0,U440-S440&lt;=-$C$4),"After loss limit",IF(AND($C$4&gt;0,U440&lt;=-$C$4),"Hit loss limit",IF(AND($C$5&gt;0,Q440&gt;$C$5),"Over trade cap","OK"))))</f>
        <v/>
      </c>
    </row>
    <row r="441" customFormat="false" ht="15" hidden="false" customHeight="false" outlineLevel="0" collapsed="false">
      <c r="A441" s="9"/>
      <c r="B441" s="10"/>
      <c r="C441" s="10"/>
      <c r="D441" s="11"/>
      <c r="E441" s="11"/>
      <c r="F441" s="11"/>
      <c r="G441" s="12"/>
      <c r="H441" s="12"/>
      <c r="I441" s="12"/>
      <c r="J441" s="11"/>
      <c r="K441" s="11"/>
      <c r="L441" s="13"/>
      <c r="M441" s="11"/>
      <c r="N441" s="11"/>
      <c r="O441" s="14" t="str">
        <f aca="false">IF(OR(A441="",B441=""),"",LOOKUP(MOD(B441,1),Lists!$A$5:$A$9,Lists!$B$5:$B$9))</f>
        <v/>
      </c>
      <c r="P441" s="14" t="str">
        <f aca="false">IF(OR(B441="",C441=""),"",ROUND(MOD(C441-B441,1)*1440,0))</f>
        <v/>
      </c>
      <c r="Q441" s="14" t="str">
        <f aca="false">IF(A441="","",COUNTIF($A$7:A441,A441))</f>
        <v/>
      </c>
      <c r="R441" s="15" t="str">
        <f aca="false">IF(OR(G441="",H441="",J441=""),"",ABS(G441-H441)*J441*IF(K441="",1,K441))</f>
        <v/>
      </c>
      <c r="S441" s="15" t="str">
        <f aca="false">IF(OR(G441="",I441="",J441=""),"",(I441-G441)*J441*IF(K441="",1,K441)*IF(E441="Short",-1,1)-N(L441))</f>
        <v/>
      </c>
      <c r="T441" s="16" t="str">
        <f aca="false">IF(OR(S441="",N(R441)=0),"",S441/R441)</f>
        <v/>
      </c>
      <c r="U441" s="15" t="str">
        <f aca="false">IF(S441="","",SUMIFS($S$7:S441,$A$7:A441,A441))</f>
        <v/>
      </c>
      <c r="V441" s="14" t="str">
        <f aca="false">IF(S441="","",IF(AND($C$4&gt;0,U441-S441&lt;=-$C$4),"After loss limit",IF(AND($C$4&gt;0,U441&lt;=-$C$4),"Hit loss limit",IF(AND($C$5&gt;0,Q441&gt;$C$5),"Over trade cap","OK"))))</f>
        <v/>
      </c>
    </row>
    <row r="442" customFormat="false" ht="15" hidden="false" customHeight="false" outlineLevel="0" collapsed="false">
      <c r="A442" s="9"/>
      <c r="B442" s="10"/>
      <c r="C442" s="10"/>
      <c r="D442" s="11"/>
      <c r="E442" s="11"/>
      <c r="F442" s="11"/>
      <c r="G442" s="12"/>
      <c r="H442" s="12"/>
      <c r="I442" s="12"/>
      <c r="J442" s="11"/>
      <c r="K442" s="11"/>
      <c r="L442" s="13"/>
      <c r="M442" s="11"/>
      <c r="N442" s="11"/>
      <c r="O442" s="14" t="str">
        <f aca="false">IF(OR(A442="",B442=""),"",LOOKUP(MOD(B442,1),Lists!$A$5:$A$9,Lists!$B$5:$B$9))</f>
        <v/>
      </c>
      <c r="P442" s="14" t="str">
        <f aca="false">IF(OR(B442="",C442=""),"",ROUND(MOD(C442-B442,1)*1440,0))</f>
        <v/>
      </c>
      <c r="Q442" s="14" t="str">
        <f aca="false">IF(A442="","",COUNTIF($A$7:A442,A442))</f>
        <v/>
      </c>
      <c r="R442" s="15" t="str">
        <f aca="false">IF(OR(G442="",H442="",J442=""),"",ABS(G442-H442)*J442*IF(K442="",1,K442))</f>
        <v/>
      </c>
      <c r="S442" s="15" t="str">
        <f aca="false">IF(OR(G442="",I442="",J442=""),"",(I442-G442)*J442*IF(K442="",1,K442)*IF(E442="Short",-1,1)-N(L442))</f>
        <v/>
      </c>
      <c r="T442" s="16" t="str">
        <f aca="false">IF(OR(S442="",N(R442)=0),"",S442/R442)</f>
        <v/>
      </c>
      <c r="U442" s="15" t="str">
        <f aca="false">IF(S442="","",SUMIFS($S$7:S442,$A$7:A442,A442))</f>
        <v/>
      </c>
      <c r="V442" s="14" t="str">
        <f aca="false">IF(S442="","",IF(AND($C$4&gt;0,U442-S442&lt;=-$C$4),"After loss limit",IF(AND($C$4&gt;0,U442&lt;=-$C$4),"Hit loss limit",IF(AND($C$5&gt;0,Q442&gt;$C$5),"Over trade cap","OK"))))</f>
        <v/>
      </c>
    </row>
    <row r="443" customFormat="false" ht="15" hidden="false" customHeight="false" outlineLevel="0" collapsed="false">
      <c r="A443" s="9"/>
      <c r="B443" s="10"/>
      <c r="C443" s="10"/>
      <c r="D443" s="11"/>
      <c r="E443" s="11"/>
      <c r="F443" s="11"/>
      <c r="G443" s="12"/>
      <c r="H443" s="12"/>
      <c r="I443" s="12"/>
      <c r="J443" s="11"/>
      <c r="K443" s="11"/>
      <c r="L443" s="13"/>
      <c r="M443" s="11"/>
      <c r="N443" s="11"/>
      <c r="O443" s="14" t="str">
        <f aca="false">IF(OR(A443="",B443=""),"",LOOKUP(MOD(B443,1),Lists!$A$5:$A$9,Lists!$B$5:$B$9))</f>
        <v/>
      </c>
      <c r="P443" s="14" t="str">
        <f aca="false">IF(OR(B443="",C443=""),"",ROUND(MOD(C443-B443,1)*1440,0))</f>
        <v/>
      </c>
      <c r="Q443" s="14" t="str">
        <f aca="false">IF(A443="","",COUNTIF($A$7:A443,A443))</f>
        <v/>
      </c>
      <c r="R443" s="15" t="str">
        <f aca="false">IF(OR(G443="",H443="",J443=""),"",ABS(G443-H443)*J443*IF(K443="",1,K443))</f>
        <v/>
      </c>
      <c r="S443" s="15" t="str">
        <f aca="false">IF(OR(G443="",I443="",J443=""),"",(I443-G443)*J443*IF(K443="",1,K443)*IF(E443="Short",-1,1)-N(L443))</f>
        <v/>
      </c>
      <c r="T443" s="16" t="str">
        <f aca="false">IF(OR(S443="",N(R443)=0),"",S443/R443)</f>
        <v/>
      </c>
      <c r="U443" s="15" t="str">
        <f aca="false">IF(S443="","",SUMIFS($S$7:S443,$A$7:A443,A443))</f>
        <v/>
      </c>
      <c r="V443" s="14" t="str">
        <f aca="false">IF(S443="","",IF(AND($C$4&gt;0,U443-S443&lt;=-$C$4),"After loss limit",IF(AND($C$4&gt;0,U443&lt;=-$C$4),"Hit loss limit",IF(AND($C$5&gt;0,Q443&gt;$C$5),"Over trade cap","OK"))))</f>
        <v/>
      </c>
    </row>
    <row r="444" customFormat="false" ht="15" hidden="false" customHeight="false" outlineLevel="0" collapsed="false">
      <c r="A444" s="9"/>
      <c r="B444" s="10"/>
      <c r="C444" s="10"/>
      <c r="D444" s="11"/>
      <c r="E444" s="11"/>
      <c r="F444" s="11"/>
      <c r="G444" s="12"/>
      <c r="H444" s="12"/>
      <c r="I444" s="12"/>
      <c r="J444" s="11"/>
      <c r="K444" s="11"/>
      <c r="L444" s="13"/>
      <c r="M444" s="11"/>
      <c r="N444" s="11"/>
      <c r="O444" s="14" t="str">
        <f aca="false">IF(OR(A444="",B444=""),"",LOOKUP(MOD(B444,1),Lists!$A$5:$A$9,Lists!$B$5:$B$9))</f>
        <v/>
      </c>
      <c r="P444" s="14" t="str">
        <f aca="false">IF(OR(B444="",C444=""),"",ROUND(MOD(C444-B444,1)*1440,0))</f>
        <v/>
      </c>
      <c r="Q444" s="14" t="str">
        <f aca="false">IF(A444="","",COUNTIF($A$7:A444,A444))</f>
        <v/>
      </c>
      <c r="R444" s="15" t="str">
        <f aca="false">IF(OR(G444="",H444="",J444=""),"",ABS(G444-H444)*J444*IF(K444="",1,K444))</f>
        <v/>
      </c>
      <c r="S444" s="15" t="str">
        <f aca="false">IF(OR(G444="",I444="",J444=""),"",(I444-G444)*J444*IF(K444="",1,K444)*IF(E444="Short",-1,1)-N(L444))</f>
        <v/>
      </c>
      <c r="T444" s="16" t="str">
        <f aca="false">IF(OR(S444="",N(R444)=0),"",S444/R444)</f>
        <v/>
      </c>
      <c r="U444" s="15" t="str">
        <f aca="false">IF(S444="","",SUMIFS($S$7:S444,$A$7:A444,A444))</f>
        <v/>
      </c>
      <c r="V444" s="14" t="str">
        <f aca="false">IF(S444="","",IF(AND($C$4&gt;0,U444-S444&lt;=-$C$4),"After loss limit",IF(AND($C$4&gt;0,U444&lt;=-$C$4),"Hit loss limit",IF(AND($C$5&gt;0,Q444&gt;$C$5),"Over trade cap","OK"))))</f>
        <v/>
      </c>
    </row>
    <row r="445" customFormat="false" ht="15" hidden="false" customHeight="false" outlineLevel="0" collapsed="false">
      <c r="A445" s="9"/>
      <c r="B445" s="10"/>
      <c r="C445" s="10"/>
      <c r="D445" s="11"/>
      <c r="E445" s="11"/>
      <c r="F445" s="11"/>
      <c r="G445" s="12"/>
      <c r="H445" s="12"/>
      <c r="I445" s="12"/>
      <c r="J445" s="11"/>
      <c r="K445" s="11"/>
      <c r="L445" s="13"/>
      <c r="M445" s="11"/>
      <c r="N445" s="11"/>
      <c r="O445" s="14" t="str">
        <f aca="false">IF(OR(A445="",B445=""),"",LOOKUP(MOD(B445,1),Lists!$A$5:$A$9,Lists!$B$5:$B$9))</f>
        <v/>
      </c>
      <c r="P445" s="14" t="str">
        <f aca="false">IF(OR(B445="",C445=""),"",ROUND(MOD(C445-B445,1)*1440,0))</f>
        <v/>
      </c>
      <c r="Q445" s="14" t="str">
        <f aca="false">IF(A445="","",COUNTIF($A$7:A445,A445))</f>
        <v/>
      </c>
      <c r="R445" s="15" t="str">
        <f aca="false">IF(OR(G445="",H445="",J445=""),"",ABS(G445-H445)*J445*IF(K445="",1,K445))</f>
        <v/>
      </c>
      <c r="S445" s="15" t="str">
        <f aca="false">IF(OR(G445="",I445="",J445=""),"",(I445-G445)*J445*IF(K445="",1,K445)*IF(E445="Short",-1,1)-N(L445))</f>
        <v/>
      </c>
      <c r="T445" s="16" t="str">
        <f aca="false">IF(OR(S445="",N(R445)=0),"",S445/R445)</f>
        <v/>
      </c>
      <c r="U445" s="15" t="str">
        <f aca="false">IF(S445="","",SUMIFS($S$7:S445,$A$7:A445,A445))</f>
        <v/>
      </c>
      <c r="V445" s="14" t="str">
        <f aca="false">IF(S445="","",IF(AND($C$4&gt;0,U445-S445&lt;=-$C$4),"After loss limit",IF(AND($C$4&gt;0,U445&lt;=-$C$4),"Hit loss limit",IF(AND($C$5&gt;0,Q445&gt;$C$5),"Over trade cap","OK"))))</f>
        <v/>
      </c>
    </row>
    <row r="446" customFormat="false" ht="15" hidden="false" customHeight="false" outlineLevel="0" collapsed="false">
      <c r="A446" s="9"/>
      <c r="B446" s="10"/>
      <c r="C446" s="10"/>
      <c r="D446" s="11"/>
      <c r="E446" s="11"/>
      <c r="F446" s="11"/>
      <c r="G446" s="12"/>
      <c r="H446" s="12"/>
      <c r="I446" s="12"/>
      <c r="J446" s="11"/>
      <c r="K446" s="11"/>
      <c r="L446" s="13"/>
      <c r="M446" s="11"/>
      <c r="N446" s="11"/>
      <c r="O446" s="14" t="str">
        <f aca="false">IF(OR(A446="",B446=""),"",LOOKUP(MOD(B446,1),Lists!$A$5:$A$9,Lists!$B$5:$B$9))</f>
        <v/>
      </c>
      <c r="P446" s="14" t="str">
        <f aca="false">IF(OR(B446="",C446=""),"",ROUND(MOD(C446-B446,1)*1440,0))</f>
        <v/>
      </c>
      <c r="Q446" s="14" t="str">
        <f aca="false">IF(A446="","",COUNTIF($A$7:A446,A446))</f>
        <v/>
      </c>
      <c r="R446" s="15" t="str">
        <f aca="false">IF(OR(G446="",H446="",J446=""),"",ABS(G446-H446)*J446*IF(K446="",1,K446))</f>
        <v/>
      </c>
      <c r="S446" s="15" t="str">
        <f aca="false">IF(OR(G446="",I446="",J446=""),"",(I446-G446)*J446*IF(K446="",1,K446)*IF(E446="Short",-1,1)-N(L446))</f>
        <v/>
      </c>
      <c r="T446" s="16" t="str">
        <f aca="false">IF(OR(S446="",N(R446)=0),"",S446/R446)</f>
        <v/>
      </c>
      <c r="U446" s="15" t="str">
        <f aca="false">IF(S446="","",SUMIFS($S$7:S446,$A$7:A446,A446))</f>
        <v/>
      </c>
      <c r="V446" s="14" t="str">
        <f aca="false">IF(S446="","",IF(AND($C$4&gt;0,U446-S446&lt;=-$C$4),"After loss limit",IF(AND($C$4&gt;0,U446&lt;=-$C$4),"Hit loss limit",IF(AND($C$5&gt;0,Q446&gt;$C$5),"Over trade cap","OK"))))</f>
        <v/>
      </c>
    </row>
    <row r="447" customFormat="false" ht="15" hidden="false" customHeight="false" outlineLevel="0" collapsed="false">
      <c r="A447" s="9"/>
      <c r="B447" s="10"/>
      <c r="C447" s="10"/>
      <c r="D447" s="11"/>
      <c r="E447" s="11"/>
      <c r="F447" s="11"/>
      <c r="G447" s="12"/>
      <c r="H447" s="12"/>
      <c r="I447" s="12"/>
      <c r="J447" s="11"/>
      <c r="K447" s="11"/>
      <c r="L447" s="13"/>
      <c r="M447" s="11"/>
      <c r="N447" s="11"/>
      <c r="O447" s="14" t="str">
        <f aca="false">IF(OR(A447="",B447=""),"",LOOKUP(MOD(B447,1),Lists!$A$5:$A$9,Lists!$B$5:$B$9))</f>
        <v/>
      </c>
      <c r="P447" s="14" t="str">
        <f aca="false">IF(OR(B447="",C447=""),"",ROUND(MOD(C447-B447,1)*1440,0))</f>
        <v/>
      </c>
      <c r="Q447" s="14" t="str">
        <f aca="false">IF(A447="","",COUNTIF($A$7:A447,A447))</f>
        <v/>
      </c>
      <c r="R447" s="15" t="str">
        <f aca="false">IF(OR(G447="",H447="",J447=""),"",ABS(G447-H447)*J447*IF(K447="",1,K447))</f>
        <v/>
      </c>
      <c r="S447" s="15" t="str">
        <f aca="false">IF(OR(G447="",I447="",J447=""),"",(I447-G447)*J447*IF(K447="",1,K447)*IF(E447="Short",-1,1)-N(L447))</f>
        <v/>
      </c>
      <c r="T447" s="16" t="str">
        <f aca="false">IF(OR(S447="",N(R447)=0),"",S447/R447)</f>
        <v/>
      </c>
      <c r="U447" s="15" t="str">
        <f aca="false">IF(S447="","",SUMIFS($S$7:S447,$A$7:A447,A447))</f>
        <v/>
      </c>
      <c r="V447" s="14" t="str">
        <f aca="false">IF(S447="","",IF(AND($C$4&gt;0,U447-S447&lt;=-$C$4),"After loss limit",IF(AND($C$4&gt;0,U447&lt;=-$C$4),"Hit loss limit",IF(AND($C$5&gt;0,Q447&gt;$C$5),"Over trade cap","OK"))))</f>
        <v/>
      </c>
    </row>
    <row r="448" customFormat="false" ht="15" hidden="false" customHeight="false" outlineLevel="0" collapsed="false">
      <c r="A448" s="9"/>
      <c r="B448" s="10"/>
      <c r="C448" s="10"/>
      <c r="D448" s="11"/>
      <c r="E448" s="11"/>
      <c r="F448" s="11"/>
      <c r="G448" s="12"/>
      <c r="H448" s="12"/>
      <c r="I448" s="12"/>
      <c r="J448" s="11"/>
      <c r="K448" s="11"/>
      <c r="L448" s="13"/>
      <c r="M448" s="11"/>
      <c r="N448" s="11"/>
      <c r="O448" s="14" t="str">
        <f aca="false">IF(OR(A448="",B448=""),"",LOOKUP(MOD(B448,1),Lists!$A$5:$A$9,Lists!$B$5:$B$9))</f>
        <v/>
      </c>
      <c r="P448" s="14" t="str">
        <f aca="false">IF(OR(B448="",C448=""),"",ROUND(MOD(C448-B448,1)*1440,0))</f>
        <v/>
      </c>
      <c r="Q448" s="14" t="str">
        <f aca="false">IF(A448="","",COUNTIF($A$7:A448,A448))</f>
        <v/>
      </c>
      <c r="R448" s="15" t="str">
        <f aca="false">IF(OR(G448="",H448="",J448=""),"",ABS(G448-H448)*J448*IF(K448="",1,K448))</f>
        <v/>
      </c>
      <c r="S448" s="15" t="str">
        <f aca="false">IF(OR(G448="",I448="",J448=""),"",(I448-G448)*J448*IF(K448="",1,K448)*IF(E448="Short",-1,1)-N(L448))</f>
        <v/>
      </c>
      <c r="T448" s="16" t="str">
        <f aca="false">IF(OR(S448="",N(R448)=0),"",S448/R448)</f>
        <v/>
      </c>
      <c r="U448" s="15" t="str">
        <f aca="false">IF(S448="","",SUMIFS($S$7:S448,$A$7:A448,A448))</f>
        <v/>
      </c>
      <c r="V448" s="14" t="str">
        <f aca="false">IF(S448="","",IF(AND($C$4&gt;0,U448-S448&lt;=-$C$4),"After loss limit",IF(AND($C$4&gt;0,U448&lt;=-$C$4),"Hit loss limit",IF(AND($C$5&gt;0,Q448&gt;$C$5),"Over trade cap","OK"))))</f>
        <v/>
      </c>
    </row>
    <row r="449" customFormat="false" ht="15" hidden="false" customHeight="false" outlineLevel="0" collapsed="false">
      <c r="A449" s="9"/>
      <c r="B449" s="10"/>
      <c r="C449" s="10"/>
      <c r="D449" s="11"/>
      <c r="E449" s="11"/>
      <c r="F449" s="11"/>
      <c r="G449" s="12"/>
      <c r="H449" s="12"/>
      <c r="I449" s="12"/>
      <c r="J449" s="11"/>
      <c r="K449" s="11"/>
      <c r="L449" s="13"/>
      <c r="M449" s="11"/>
      <c r="N449" s="11"/>
      <c r="O449" s="14" t="str">
        <f aca="false">IF(OR(A449="",B449=""),"",LOOKUP(MOD(B449,1),Lists!$A$5:$A$9,Lists!$B$5:$B$9))</f>
        <v/>
      </c>
      <c r="P449" s="14" t="str">
        <f aca="false">IF(OR(B449="",C449=""),"",ROUND(MOD(C449-B449,1)*1440,0))</f>
        <v/>
      </c>
      <c r="Q449" s="14" t="str">
        <f aca="false">IF(A449="","",COUNTIF($A$7:A449,A449))</f>
        <v/>
      </c>
      <c r="R449" s="15" t="str">
        <f aca="false">IF(OR(G449="",H449="",J449=""),"",ABS(G449-H449)*J449*IF(K449="",1,K449))</f>
        <v/>
      </c>
      <c r="S449" s="15" t="str">
        <f aca="false">IF(OR(G449="",I449="",J449=""),"",(I449-G449)*J449*IF(K449="",1,K449)*IF(E449="Short",-1,1)-N(L449))</f>
        <v/>
      </c>
      <c r="T449" s="16" t="str">
        <f aca="false">IF(OR(S449="",N(R449)=0),"",S449/R449)</f>
        <v/>
      </c>
      <c r="U449" s="15" t="str">
        <f aca="false">IF(S449="","",SUMIFS($S$7:S449,$A$7:A449,A449))</f>
        <v/>
      </c>
      <c r="V449" s="14" t="str">
        <f aca="false">IF(S449="","",IF(AND($C$4&gt;0,U449-S449&lt;=-$C$4),"After loss limit",IF(AND($C$4&gt;0,U449&lt;=-$C$4),"Hit loss limit",IF(AND($C$5&gt;0,Q449&gt;$C$5),"Over trade cap","OK"))))</f>
        <v/>
      </c>
    </row>
    <row r="450" customFormat="false" ht="15" hidden="false" customHeight="false" outlineLevel="0" collapsed="false">
      <c r="A450" s="9"/>
      <c r="B450" s="10"/>
      <c r="C450" s="10"/>
      <c r="D450" s="11"/>
      <c r="E450" s="11"/>
      <c r="F450" s="11"/>
      <c r="G450" s="12"/>
      <c r="H450" s="12"/>
      <c r="I450" s="12"/>
      <c r="J450" s="11"/>
      <c r="K450" s="11"/>
      <c r="L450" s="13"/>
      <c r="M450" s="11"/>
      <c r="N450" s="11"/>
      <c r="O450" s="14" t="str">
        <f aca="false">IF(OR(A450="",B450=""),"",LOOKUP(MOD(B450,1),Lists!$A$5:$A$9,Lists!$B$5:$B$9))</f>
        <v/>
      </c>
      <c r="P450" s="14" t="str">
        <f aca="false">IF(OR(B450="",C450=""),"",ROUND(MOD(C450-B450,1)*1440,0))</f>
        <v/>
      </c>
      <c r="Q450" s="14" t="str">
        <f aca="false">IF(A450="","",COUNTIF($A$7:A450,A450))</f>
        <v/>
      </c>
      <c r="R450" s="15" t="str">
        <f aca="false">IF(OR(G450="",H450="",J450=""),"",ABS(G450-H450)*J450*IF(K450="",1,K450))</f>
        <v/>
      </c>
      <c r="S450" s="15" t="str">
        <f aca="false">IF(OR(G450="",I450="",J450=""),"",(I450-G450)*J450*IF(K450="",1,K450)*IF(E450="Short",-1,1)-N(L450))</f>
        <v/>
      </c>
      <c r="T450" s="16" t="str">
        <f aca="false">IF(OR(S450="",N(R450)=0),"",S450/R450)</f>
        <v/>
      </c>
      <c r="U450" s="15" t="str">
        <f aca="false">IF(S450="","",SUMIFS($S$7:S450,$A$7:A450,A450))</f>
        <v/>
      </c>
      <c r="V450" s="14" t="str">
        <f aca="false">IF(S450="","",IF(AND($C$4&gt;0,U450-S450&lt;=-$C$4),"After loss limit",IF(AND($C$4&gt;0,U450&lt;=-$C$4),"Hit loss limit",IF(AND($C$5&gt;0,Q450&gt;$C$5),"Over trade cap","OK"))))</f>
        <v/>
      </c>
    </row>
    <row r="451" customFormat="false" ht="15" hidden="false" customHeight="false" outlineLevel="0" collapsed="false">
      <c r="A451" s="9"/>
      <c r="B451" s="10"/>
      <c r="C451" s="10"/>
      <c r="D451" s="11"/>
      <c r="E451" s="11"/>
      <c r="F451" s="11"/>
      <c r="G451" s="12"/>
      <c r="H451" s="12"/>
      <c r="I451" s="12"/>
      <c r="J451" s="11"/>
      <c r="K451" s="11"/>
      <c r="L451" s="13"/>
      <c r="M451" s="11"/>
      <c r="N451" s="11"/>
      <c r="O451" s="14" t="str">
        <f aca="false">IF(OR(A451="",B451=""),"",LOOKUP(MOD(B451,1),Lists!$A$5:$A$9,Lists!$B$5:$B$9))</f>
        <v/>
      </c>
      <c r="P451" s="14" t="str">
        <f aca="false">IF(OR(B451="",C451=""),"",ROUND(MOD(C451-B451,1)*1440,0))</f>
        <v/>
      </c>
      <c r="Q451" s="14" t="str">
        <f aca="false">IF(A451="","",COUNTIF($A$7:A451,A451))</f>
        <v/>
      </c>
      <c r="R451" s="15" t="str">
        <f aca="false">IF(OR(G451="",H451="",J451=""),"",ABS(G451-H451)*J451*IF(K451="",1,K451))</f>
        <v/>
      </c>
      <c r="S451" s="15" t="str">
        <f aca="false">IF(OR(G451="",I451="",J451=""),"",(I451-G451)*J451*IF(K451="",1,K451)*IF(E451="Short",-1,1)-N(L451))</f>
        <v/>
      </c>
      <c r="T451" s="16" t="str">
        <f aca="false">IF(OR(S451="",N(R451)=0),"",S451/R451)</f>
        <v/>
      </c>
      <c r="U451" s="15" t="str">
        <f aca="false">IF(S451="","",SUMIFS($S$7:S451,$A$7:A451,A451))</f>
        <v/>
      </c>
      <c r="V451" s="14" t="str">
        <f aca="false">IF(S451="","",IF(AND($C$4&gt;0,U451-S451&lt;=-$C$4),"After loss limit",IF(AND($C$4&gt;0,U451&lt;=-$C$4),"Hit loss limit",IF(AND($C$5&gt;0,Q451&gt;$C$5),"Over trade cap","OK"))))</f>
        <v/>
      </c>
    </row>
    <row r="452" customFormat="false" ht="15" hidden="false" customHeight="false" outlineLevel="0" collapsed="false">
      <c r="A452" s="9"/>
      <c r="B452" s="10"/>
      <c r="C452" s="10"/>
      <c r="D452" s="11"/>
      <c r="E452" s="11"/>
      <c r="F452" s="11"/>
      <c r="G452" s="12"/>
      <c r="H452" s="12"/>
      <c r="I452" s="12"/>
      <c r="J452" s="11"/>
      <c r="K452" s="11"/>
      <c r="L452" s="13"/>
      <c r="M452" s="11"/>
      <c r="N452" s="11"/>
      <c r="O452" s="14" t="str">
        <f aca="false">IF(OR(A452="",B452=""),"",LOOKUP(MOD(B452,1),Lists!$A$5:$A$9,Lists!$B$5:$B$9))</f>
        <v/>
      </c>
      <c r="P452" s="14" t="str">
        <f aca="false">IF(OR(B452="",C452=""),"",ROUND(MOD(C452-B452,1)*1440,0))</f>
        <v/>
      </c>
      <c r="Q452" s="14" t="str">
        <f aca="false">IF(A452="","",COUNTIF($A$7:A452,A452))</f>
        <v/>
      </c>
      <c r="R452" s="15" t="str">
        <f aca="false">IF(OR(G452="",H452="",J452=""),"",ABS(G452-H452)*J452*IF(K452="",1,K452))</f>
        <v/>
      </c>
      <c r="S452" s="15" t="str">
        <f aca="false">IF(OR(G452="",I452="",J452=""),"",(I452-G452)*J452*IF(K452="",1,K452)*IF(E452="Short",-1,1)-N(L452))</f>
        <v/>
      </c>
      <c r="T452" s="16" t="str">
        <f aca="false">IF(OR(S452="",N(R452)=0),"",S452/R452)</f>
        <v/>
      </c>
      <c r="U452" s="15" t="str">
        <f aca="false">IF(S452="","",SUMIFS($S$7:S452,$A$7:A452,A452))</f>
        <v/>
      </c>
      <c r="V452" s="14" t="str">
        <f aca="false">IF(S452="","",IF(AND($C$4&gt;0,U452-S452&lt;=-$C$4),"After loss limit",IF(AND($C$4&gt;0,U452&lt;=-$C$4),"Hit loss limit",IF(AND($C$5&gt;0,Q452&gt;$C$5),"Over trade cap","OK"))))</f>
        <v/>
      </c>
    </row>
    <row r="453" customFormat="false" ht="15" hidden="false" customHeight="false" outlineLevel="0" collapsed="false">
      <c r="A453" s="9"/>
      <c r="B453" s="10"/>
      <c r="C453" s="10"/>
      <c r="D453" s="11"/>
      <c r="E453" s="11"/>
      <c r="F453" s="11"/>
      <c r="G453" s="12"/>
      <c r="H453" s="12"/>
      <c r="I453" s="12"/>
      <c r="J453" s="11"/>
      <c r="K453" s="11"/>
      <c r="L453" s="13"/>
      <c r="M453" s="11"/>
      <c r="N453" s="11"/>
      <c r="O453" s="14" t="str">
        <f aca="false">IF(OR(A453="",B453=""),"",LOOKUP(MOD(B453,1),Lists!$A$5:$A$9,Lists!$B$5:$B$9))</f>
        <v/>
      </c>
      <c r="P453" s="14" t="str">
        <f aca="false">IF(OR(B453="",C453=""),"",ROUND(MOD(C453-B453,1)*1440,0))</f>
        <v/>
      </c>
      <c r="Q453" s="14" t="str">
        <f aca="false">IF(A453="","",COUNTIF($A$7:A453,A453))</f>
        <v/>
      </c>
      <c r="R453" s="15" t="str">
        <f aca="false">IF(OR(G453="",H453="",J453=""),"",ABS(G453-H453)*J453*IF(K453="",1,K453))</f>
        <v/>
      </c>
      <c r="S453" s="15" t="str">
        <f aca="false">IF(OR(G453="",I453="",J453=""),"",(I453-G453)*J453*IF(K453="",1,K453)*IF(E453="Short",-1,1)-N(L453))</f>
        <v/>
      </c>
      <c r="T453" s="16" t="str">
        <f aca="false">IF(OR(S453="",N(R453)=0),"",S453/R453)</f>
        <v/>
      </c>
      <c r="U453" s="15" t="str">
        <f aca="false">IF(S453="","",SUMIFS($S$7:S453,$A$7:A453,A453))</f>
        <v/>
      </c>
      <c r="V453" s="14" t="str">
        <f aca="false">IF(S453="","",IF(AND($C$4&gt;0,U453-S453&lt;=-$C$4),"After loss limit",IF(AND($C$4&gt;0,U453&lt;=-$C$4),"Hit loss limit",IF(AND($C$5&gt;0,Q453&gt;$C$5),"Over trade cap","OK"))))</f>
        <v/>
      </c>
    </row>
    <row r="454" customFormat="false" ht="15" hidden="false" customHeight="false" outlineLevel="0" collapsed="false">
      <c r="A454" s="9"/>
      <c r="B454" s="10"/>
      <c r="C454" s="10"/>
      <c r="D454" s="11"/>
      <c r="E454" s="11"/>
      <c r="F454" s="11"/>
      <c r="G454" s="12"/>
      <c r="H454" s="12"/>
      <c r="I454" s="12"/>
      <c r="J454" s="11"/>
      <c r="K454" s="11"/>
      <c r="L454" s="13"/>
      <c r="M454" s="11"/>
      <c r="N454" s="11"/>
      <c r="O454" s="14" t="str">
        <f aca="false">IF(OR(A454="",B454=""),"",LOOKUP(MOD(B454,1),Lists!$A$5:$A$9,Lists!$B$5:$B$9))</f>
        <v/>
      </c>
      <c r="P454" s="14" t="str">
        <f aca="false">IF(OR(B454="",C454=""),"",ROUND(MOD(C454-B454,1)*1440,0))</f>
        <v/>
      </c>
      <c r="Q454" s="14" t="str">
        <f aca="false">IF(A454="","",COUNTIF($A$7:A454,A454))</f>
        <v/>
      </c>
      <c r="R454" s="15" t="str">
        <f aca="false">IF(OR(G454="",H454="",J454=""),"",ABS(G454-H454)*J454*IF(K454="",1,K454))</f>
        <v/>
      </c>
      <c r="S454" s="15" t="str">
        <f aca="false">IF(OR(G454="",I454="",J454=""),"",(I454-G454)*J454*IF(K454="",1,K454)*IF(E454="Short",-1,1)-N(L454))</f>
        <v/>
      </c>
      <c r="T454" s="16" t="str">
        <f aca="false">IF(OR(S454="",N(R454)=0),"",S454/R454)</f>
        <v/>
      </c>
      <c r="U454" s="15" t="str">
        <f aca="false">IF(S454="","",SUMIFS($S$7:S454,$A$7:A454,A454))</f>
        <v/>
      </c>
      <c r="V454" s="14" t="str">
        <f aca="false">IF(S454="","",IF(AND($C$4&gt;0,U454-S454&lt;=-$C$4),"After loss limit",IF(AND($C$4&gt;0,U454&lt;=-$C$4),"Hit loss limit",IF(AND($C$5&gt;0,Q454&gt;$C$5),"Over trade cap","OK"))))</f>
        <v/>
      </c>
    </row>
    <row r="455" customFormat="false" ht="15" hidden="false" customHeight="false" outlineLevel="0" collapsed="false">
      <c r="A455" s="9"/>
      <c r="B455" s="10"/>
      <c r="C455" s="10"/>
      <c r="D455" s="11"/>
      <c r="E455" s="11"/>
      <c r="F455" s="11"/>
      <c r="G455" s="12"/>
      <c r="H455" s="12"/>
      <c r="I455" s="12"/>
      <c r="J455" s="11"/>
      <c r="K455" s="11"/>
      <c r="L455" s="13"/>
      <c r="M455" s="11"/>
      <c r="N455" s="11"/>
      <c r="O455" s="14" t="str">
        <f aca="false">IF(OR(A455="",B455=""),"",LOOKUP(MOD(B455,1),Lists!$A$5:$A$9,Lists!$B$5:$B$9))</f>
        <v/>
      </c>
      <c r="P455" s="14" t="str">
        <f aca="false">IF(OR(B455="",C455=""),"",ROUND(MOD(C455-B455,1)*1440,0))</f>
        <v/>
      </c>
      <c r="Q455" s="14" t="str">
        <f aca="false">IF(A455="","",COUNTIF($A$7:A455,A455))</f>
        <v/>
      </c>
      <c r="R455" s="15" t="str">
        <f aca="false">IF(OR(G455="",H455="",J455=""),"",ABS(G455-H455)*J455*IF(K455="",1,K455))</f>
        <v/>
      </c>
      <c r="S455" s="15" t="str">
        <f aca="false">IF(OR(G455="",I455="",J455=""),"",(I455-G455)*J455*IF(K455="",1,K455)*IF(E455="Short",-1,1)-N(L455))</f>
        <v/>
      </c>
      <c r="T455" s="16" t="str">
        <f aca="false">IF(OR(S455="",N(R455)=0),"",S455/R455)</f>
        <v/>
      </c>
      <c r="U455" s="15" t="str">
        <f aca="false">IF(S455="","",SUMIFS($S$7:S455,$A$7:A455,A455))</f>
        <v/>
      </c>
      <c r="V455" s="14" t="str">
        <f aca="false">IF(S455="","",IF(AND($C$4&gt;0,U455-S455&lt;=-$C$4),"After loss limit",IF(AND($C$4&gt;0,U455&lt;=-$C$4),"Hit loss limit",IF(AND($C$5&gt;0,Q455&gt;$C$5),"Over trade cap","OK"))))</f>
        <v/>
      </c>
    </row>
    <row r="456" customFormat="false" ht="15" hidden="false" customHeight="false" outlineLevel="0" collapsed="false">
      <c r="A456" s="9"/>
      <c r="B456" s="10"/>
      <c r="C456" s="10"/>
      <c r="D456" s="11"/>
      <c r="E456" s="11"/>
      <c r="F456" s="11"/>
      <c r="G456" s="12"/>
      <c r="H456" s="12"/>
      <c r="I456" s="12"/>
      <c r="J456" s="11"/>
      <c r="K456" s="11"/>
      <c r="L456" s="13"/>
      <c r="M456" s="11"/>
      <c r="N456" s="11"/>
      <c r="O456" s="14" t="str">
        <f aca="false">IF(OR(A456="",B456=""),"",LOOKUP(MOD(B456,1),Lists!$A$5:$A$9,Lists!$B$5:$B$9))</f>
        <v/>
      </c>
      <c r="P456" s="14" t="str">
        <f aca="false">IF(OR(B456="",C456=""),"",ROUND(MOD(C456-B456,1)*1440,0))</f>
        <v/>
      </c>
      <c r="Q456" s="14" t="str">
        <f aca="false">IF(A456="","",COUNTIF($A$7:A456,A456))</f>
        <v/>
      </c>
      <c r="R456" s="15" t="str">
        <f aca="false">IF(OR(G456="",H456="",J456=""),"",ABS(G456-H456)*J456*IF(K456="",1,K456))</f>
        <v/>
      </c>
      <c r="S456" s="15" t="str">
        <f aca="false">IF(OR(G456="",I456="",J456=""),"",(I456-G456)*J456*IF(K456="",1,K456)*IF(E456="Short",-1,1)-N(L456))</f>
        <v/>
      </c>
      <c r="T456" s="16" t="str">
        <f aca="false">IF(OR(S456="",N(R456)=0),"",S456/R456)</f>
        <v/>
      </c>
      <c r="U456" s="15" t="str">
        <f aca="false">IF(S456="","",SUMIFS($S$7:S456,$A$7:A456,A456))</f>
        <v/>
      </c>
      <c r="V456" s="14" t="str">
        <f aca="false">IF(S456="","",IF(AND($C$4&gt;0,U456-S456&lt;=-$C$4),"After loss limit",IF(AND($C$4&gt;0,U456&lt;=-$C$4),"Hit loss limit",IF(AND($C$5&gt;0,Q456&gt;$C$5),"Over trade cap","OK"))))</f>
        <v/>
      </c>
    </row>
    <row r="457" customFormat="false" ht="15" hidden="false" customHeight="false" outlineLevel="0" collapsed="false">
      <c r="A457" s="9"/>
      <c r="B457" s="10"/>
      <c r="C457" s="10"/>
      <c r="D457" s="11"/>
      <c r="E457" s="11"/>
      <c r="F457" s="11"/>
      <c r="G457" s="12"/>
      <c r="H457" s="12"/>
      <c r="I457" s="12"/>
      <c r="J457" s="11"/>
      <c r="K457" s="11"/>
      <c r="L457" s="13"/>
      <c r="M457" s="11"/>
      <c r="N457" s="11"/>
      <c r="O457" s="14" t="str">
        <f aca="false">IF(OR(A457="",B457=""),"",LOOKUP(MOD(B457,1),Lists!$A$5:$A$9,Lists!$B$5:$B$9))</f>
        <v/>
      </c>
      <c r="P457" s="14" t="str">
        <f aca="false">IF(OR(B457="",C457=""),"",ROUND(MOD(C457-B457,1)*1440,0))</f>
        <v/>
      </c>
      <c r="Q457" s="14" t="str">
        <f aca="false">IF(A457="","",COUNTIF($A$7:A457,A457))</f>
        <v/>
      </c>
      <c r="R457" s="15" t="str">
        <f aca="false">IF(OR(G457="",H457="",J457=""),"",ABS(G457-H457)*J457*IF(K457="",1,K457))</f>
        <v/>
      </c>
      <c r="S457" s="15" t="str">
        <f aca="false">IF(OR(G457="",I457="",J457=""),"",(I457-G457)*J457*IF(K457="",1,K457)*IF(E457="Short",-1,1)-N(L457))</f>
        <v/>
      </c>
      <c r="T457" s="16" t="str">
        <f aca="false">IF(OR(S457="",N(R457)=0),"",S457/R457)</f>
        <v/>
      </c>
      <c r="U457" s="15" t="str">
        <f aca="false">IF(S457="","",SUMIFS($S$7:S457,$A$7:A457,A457))</f>
        <v/>
      </c>
      <c r="V457" s="14" t="str">
        <f aca="false">IF(S457="","",IF(AND($C$4&gt;0,U457-S457&lt;=-$C$4),"After loss limit",IF(AND($C$4&gt;0,U457&lt;=-$C$4),"Hit loss limit",IF(AND($C$5&gt;0,Q457&gt;$C$5),"Over trade cap","OK"))))</f>
        <v/>
      </c>
    </row>
    <row r="458" customFormat="false" ht="15" hidden="false" customHeight="false" outlineLevel="0" collapsed="false">
      <c r="A458" s="9"/>
      <c r="B458" s="10"/>
      <c r="C458" s="10"/>
      <c r="D458" s="11"/>
      <c r="E458" s="11"/>
      <c r="F458" s="11"/>
      <c r="G458" s="12"/>
      <c r="H458" s="12"/>
      <c r="I458" s="12"/>
      <c r="J458" s="11"/>
      <c r="K458" s="11"/>
      <c r="L458" s="13"/>
      <c r="M458" s="11"/>
      <c r="N458" s="11"/>
      <c r="O458" s="14" t="str">
        <f aca="false">IF(OR(A458="",B458=""),"",LOOKUP(MOD(B458,1),Lists!$A$5:$A$9,Lists!$B$5:$B$9))</f>
        <v/>
      </c>
      <c r="P458" s="14" t="str">
        <f aca="false">IF(OR(B458="",C458=""),"",ROUND(MOD(C458-B458,1)*1440,0))</f>
        <v/>
      </c>
      <c r="Q458" s="14" t="str">
        <f aca="false">IF(A458="","",COUNTIF($A$7:A458,A458))</f>
        <v/>
      </c>
      <c r="R458" s="15" t="str">
        <f aca="false">IF(OR(G458="",H458="",J458=""),"",ABS(G458-H458)*J458*IF(K458="",1,K458))</f>
        <v/>
      </c>
      <c r="S458" s="15" t="str">
        <f aca="false">IF(OR(G458="",I458="",J458=""),"",(I458-G458)*J458*IF(K458="",1,K458)*IF(E458="Short",-1,1)-N(L458))</f>
        <v/>
      </c>
      <c r="T458" s="16" t="str">
        <f aca="false">IF(OR(S458="",N(R458)=0),"",S458/R458)</f>
        <v/>
      </c>
      <c r="U458" s="15" t="str">
        <f aca="false">IF(S458="","",SUMIFS($S$7:S458,$A$7:A458,A458))</f>
        <v/>
      </c>
      <c r="V458" s="14" t="str">
        <f aca="false">IF(S458="","",IF(AND($C$4&gt;0,U458-S458&lt;=-$C$4),"After loss limit",IF(AND($C$4&gt;0,U458&lt;=-$C$4),"Hit loss limit",IF(AND($C$5&gt;0,Q458&gt;$C$5),"Over trade cap","OK"))))</f>
        <v/>
      </c>
    </row>
    <row r="459" customFormat="false" ht="15" hidden="false" customHeight="false" outlineLevel="0" collapsed="false">
      <c r="A459" s="9"/>
      <c r="B459" s="10"/>
      <c r="C459" s="10"/>
      <c r="D459" s="11"/>
      <c r="E459" s="11"/>
      <c r="F459" s="11"/>
      <c r="G459" s="12"/>
      <c r="H459" s="12"/>
      <c r="I459" s="12"/>
      <c r="J459" s="11"/>
      <c r="K459" s="11"/>
      <c r="L459" s="13"/>
      <c r="M459" s="11"/>
      <c r="N459" s="11"/>
      <c r="O459" s="14" t="str">
        <f aca="false">IF(OR(A459="",B459=""),"",LOOKUP(MOD(B459,1),Lists!$A$5:$A$9,Lists!$B$5:$B$9))</f>
        <v/>
      </c>
      <c r="P459" s="14" t="str">
        <f aca="false">IF(OR(B459="",C459=""),"",ROUND(MOD(C459-B459,1)*1440,0))</f>
        <v/>
      </c>
      <c r="Q459" s="14" t="str">
        <f aca="false">IF(A459="","",COUNTIF($A$7:A459,A459))</f>
        <v/>
      </c>
      <c r="R459" s="15" t="str">
        <f aca="false">IF(OR(G459="",H459="",J459=""),"",ABS(G459-H459)*J459*IF(K459="",1,K459))</f>
        <v/>
      </c>
      <c r="S459" s="15" t="str">
        <f aca="false">IF(OR(G459="",I459="",J459=""),"",(I459-G459)*J459*IF(K459="",1,K459)*IF(E459="Short",-1,1)-N(L459))</f>
        <v/>
      </c>
      <c r="T459" s="16" t="str">
        <f aca="false">IF(OR(S459="",N(R459)=0),"",S459/R459)</f>
        <v/>
      </c>
      <c r="U459" s="15" t="str">
        <f aca="false">IF(S459="","",SUMIFS($S$7:S459,$A$7:A459,A459))</f>
        <v/>
      </c>
      <c r="V459" s="14" t="str">
        <f aca="false">IF(S459="","",IF(AND($C$4&gt;0,U459-S459&lt;=-$C$4),"After loss limit",IF(AND($C$4&gt;0,U459&lt;=-$C$4),"Hit loss limit",IF(AND($C$5&gt;0,Q459&gt;$C$5),"Over trade cap","OK"))))</f>
        <v/>
      </c>
    </row>
    <row r="460" customFormat="false" ht="15" hidden="false" customHeight="false" outlineLevel="0" collapsed="false">
      <c r="A460" s="9"/>
      <c r="B460" s="10"/>
      <c r="C460" s="10"/>
      <c r="D460" s="11"/>
      <c r="E460" s="11"/>
      <c r="F460" s="11"/>
      <c r="G460" s="12"/>
      <c r="H460" s="12"/>
      <c r="I460" s="12"/>
      <c r="J460" s="11"/>
      <c r="K460" s="11"/>
      <c r="L460" s="13"/>
      <c r="M460" s="11"/>
      <c r="N460" s="11"/>
      <c r="O460" s="14" t="str">
        <f aca="false">IF(OR(A460="",B460=""),"",LOOKUP(MOD(B460,1),Lists!$A$5:$A$9,Lists!$B$5:$B$9))</f>
        <v/>
      </c>
      <c r="P460" s="14" t="str">
        <f aca="false">IF(OR(B460="",C460=""),"",ROUND(MOD(C460-B460,1)*1440,0))</f>
        <v/>
      </c>
      <c r="Q460" s="14" t="str">
        <f aca="false">IF(A460="","",COUNTIF($A$7:A460,A460))</f>
        <v/>
      </c>
      <c r="R460" s="15" t="str">
        <f aca="false">IF(OR(G460="",H460="",J460=""),"",ABS(G460-H460)*J460*IF(K460="",1,K460))</f>
        <v/>
      </c>
      <c r="S460" s="15" t="str">
        <f aca="false">IF(OR(G460="",I460="",J460=""),"",(I460-G460)*J460*IF(K460="",1,K460)*IF(E460="Short",-1,1)-N(L460))</f>
        <v/>
      </c>
      <c r="T460" s="16" t="str">
        <f aca="false">IF(OR(S460="",N(R460)=0),"",S460/R460)</f>
        <v/>
      </c>
      <c r="U460" s="15" t="str">
        <f aca="false">IF(S460="","",SUMIFS($S$7:S460,$A$7:A460,A460))</f>
        <v/>
      </c>
      <c r="V460" s="14" t="str">
        <f aca="false">IF(S460="","",IF(AND($C$4&gt;0,U460-S460&lt;=-$C$4),"After loss limit",IF(AND($C$4&gt;0,U460&lt;=-$C$4),"Hit loss limit",IF(AND($C$5&gt;0,Q460&gt;$C$5),"Over trade cap","OK"))))</f>
        <v/>
      </c>
    </row>
    <row r="461" customFormat="false" ht="15" hidden="false" customHeight="false" outlineLevel="0" collapsed="false">
      <c r="A461" s="9"/>
      <c r="B461" s="10"/>
      <c r="C461" s="10"/>
      <c r="D461" s="11"/>
      <c r="E461" s="11"/>
      <c r="F461" s="11"/>
      <c r="G461" s="12"/>
      <c r="H461" s="12"/>
      <c r="I461" s="12"/>
      <c r="J461" s="11"/>
      <c r="K461" s="11"/>
      <c r="L461" s="13"/>
      <c r="M461" s="11"/>
      <c r="N461" s="11"/>
      <c r="O461" s="14" t="str">
        <f aca="false">IF(OR(A461="",B461=""),"",LOOKUP(MOD(B461,1),Lists!$A$5:$A$9,Lists!$B$5:$B$9))</f>
        <v/>
      </c>
      <c r="P461" s="14" t="str">
        <f aca="false">IF(OR(B461="",C461=""),"",ROUND(MOD(C461-B461,1)*1440,0))</f>
        <v/>
      </c>
      <c r="Q461" s="14" t="str">
        <f aca="false">IF(A461="","",COUNTIF($A$7:A461,A461))</f>
        <v/>
      </c>
      <c r="R461" s="15" t="str">
        <f aca="false">IF(OR(G461="",H461="",J461=""),"",ABS(G461-H461)*J461*IF(K461="",1,K461))</f>
        <v/>
      </c>
      <c r="S461" s="15" t="str">
        <f aca="false">IF(OR(G461="",I461="",J461=""),"",(I461-G461)*J461*IF(K461="",1,K461)*IF(E461="Short",-1,1)-N(L461))</f>
        <v/>
      </c>
      <c r="T461" s="16" t="str">
        <f aca="false">IF(OR(S461="",N(R461)=0),"",S461/R461)</f>
        <v/>
      </c>
      <c r="U461" s="15" t="str">
        <f aca="false">IF(S461="","",SUMIFS($S$7:S461,$A$7:A461,A461))</f>
        <v/>
      </c>
      <c r="V461" s="14" t="str">
        <f aca="false">IF(S461="","",IF(AND($C$4&gt;0,U461-S461&lt;=-$C$4),"After loss limit",IF(AND($C$4&gt;0,U461&lt;=-$C$4),"Hit loss limit",IF(AND($C$5&gt;0,Q461&gt;$C$5),"Over trade cap","OK"))))</f>
        <v/>
      </c>
    </row>
    <row r="462" customFormat="false" ht="15" hidden="false" customHeight="false" outlineLevel="0" collapsed="false">
      <c r="A462" s="9"/>
      <c r="B462" s="10"/>
      <c r="C462" s="10"/>
      <c r="D462" s="11"/>
      <c r="E462" s="11"/>
      <c r="F462" s="11"/>
      <c r="G462" s="12"/>
      <c r="H462" s="12"/>
      <c r="I462" s="12"/>
      <c r="J462" s="11"/>
      <c r="K462" s="11"/>
      <c r="L462" s="13"/>
      <c r="M462" s="11"/>
      <c r="N462" s="11"/>
      <c r="O462" s="14" t="str">
        <f aca="false">IF(OR(A462="",B462=""),"",LOOKUP(MOD(B462,1),Lists!$A$5:$A$9,Lists!$B$5:$B$9))</f>
        <v/>
      </c>
      <c r="P462" s="14" t="str">
        <f aca="false">IF(OR(B462="",C462=""),"",ROUND(MOD(C462-B462,1)*1440,0))</f>
        <v/>
      </c>
      <c r="Q462" s="14" t="str">
        <f aca="false">IF(A462="","",COUNTIF($A$7:A462,A462))</f>
        <v/>
      </c>
      <c r="R462" s="15" t="str">
        <f aca="false">IF(OR(G462="",H462="",J462=""),"",ABS(G462-H462)*J462*IF(K462="",1,K462))</f>
        <v/>
      </c>
      <c r="S462" s="15" t="str">
        <f aca="false">IF(OR(G462="",I462="",J462=""),"",(I462-G462)*J462*IF(K462="",1,K462)*IF(E462="Short",-1,1)-N(L462))</f>
        <v/>
      </c>
      <c r="T462" s="16" t="str">
        <f aca="false">IF(OR(S462="",N(R462)=0),"",S462/R462)</f>
        <v/>
      </c>
      <c r="U462" s="15" t="str">
        <f aca="false">IF(S462="","",SUMIFS($S$7:S462,$A$7:A462,A462))</f>
        <v/>
      </c>
      <c r="V462" s="14" t="str">
        <f aca="false">IF(S462="","",IF(AND($C$4&gt;0,U462-S462&lt;=-$C$4),"After loss limit",IF(AND($C$4&gt;0,U462&lt;=-$C$4),"Hit loss limit",IF(AND($C$5&gt;0,Q462&gt;$C$5),"Over trade cap","OK"))))</f>
        <v/>
      </c>
    </row>
    <row r="463" customFormat="false" ht="15" hidden="false" customHeight="false" outlineLevel="0" collapsed="false">
      <c r="A463" s="9"/>
      <c r="B463" s="10"/>
      <c r="C463" s="10"/>
      <c r="D463" s="11"/>
      <c r="E463" s="11"/>
      <c r="F463" s="11"/>
      <c r="G463" s="12"/>
      <c r="H463" s="12"/>
      <c r="I463" s="12"/>
      <c r="J463" s="11"/>
      <c r="K463" s="11"/>
      <c r="L463" s="13"/>
      <c r="M463" s="11"/>
      <c r="N463" s="11"/>
      <c r="O463" s="14" t="str">
        <f aca="false">IF(OR(A463="",B463=""),"",LOOKUP(MOD(B463,1),Lists!$A$5:$A$9,Lists!$B$5:$B$9))</f>
        <v/>
      </c>
      <c r="P463" s="14" t="str">
        <f aca="false">IF(OR(B463="",C463=""),"",ROUND(MOD(C463-B463,1)*1440,0))</f>
        <v/>
      </c>
      <c r="Q463" s="14" t="str">
        <f aca="false">IF(A463="","",COUNTIF($A$7:A463,A463))</f>
        <v/>
      </c>
      <c r="R463" s="15" t="str">
        <f aca="false">IF(OR(G463="",H463="",J463=""),"",ABS(G463-H463)*J463*IF(K463="",1,K463))</f>
        <v/>
      </c>
      <c r="S463" s="15" t="str">
        <f aca="false">IF(OR(G463="",I463="",J463=""),"",(I463-G463)*J463*IF(K463="",1,K463)*IF(E463="Short",-1,1)-N(L463))</f>
        <v/>
      </c>
      <c r="T463" s="16" t="str">
        <f aca="false">IF(OR(S463="",N(R463)=0),"",S463/R463)</f>
        <v/>
      </c>
      <c r="U463" s="15" t="str">
        <f aca="false">IF(S463="","",SUMIFS($S$7:S463,$A$7:A463,A463))</f>
        <v/>
      </c>
      <c r="V463" s="14" t="str">
        <f aca="false">IF(S463="","",IF(AND($C$4&gt;0,U463-S463&lt;=-$C$4),"After loss limit",IF(AND($C$4&gt;0,U463&lt;=-$C$4),"Hit loss limit",IF(AND($C$5&gt;0,Q463&gt;$C$5),"Over trade cap","OK"))))</f>
        <v/>
      </c>
    </row>
    <row r="464" customFormat="false" ht="15" hidden="false" customHeight="false" outlineLevel="0" collapsed="false">
      <c r="A464" s="9"/>
      <c r="B464" s="10"/>
      <c r="C464" s="10"/>
      <c r="D464" s="11"/>
      <c r="E464" s="11"/>
      <c r="F464" s="11"/>
      <c r="G464" s="12"/>
      <c r="H464" s="12"/>
      <c r="I464" s="12"/>
      <c r="J464" s="11"/>
      <c r="K464" s="11"/>
      <c r="L464" s="13"/>
      <c r="M464" s="11"/>
      <c r="N464" s="11"/>
      <c r="O464" s="14" t="str">
        <f aca="false">IF(OR(A464="",B464=""),"",LOOKUP(MOD(B464,1),Lists!$A$5:$A$9,Lists!$B$5:$B$9))</f>
        <v/>
      </c>
      <c r="P464" s="14" t="str">
        <f aca="false">IF(OR(B464="",C464=""),"",ROUND(MOD(C464-B464,1)*1440,0))</f>
        <v/>
      </c>
      <c r="Q464" s="14" t="str">
        <f aca="false">IF(A464="","",COUNTIF($A$7:A464,A464))</f>
        <v/>
      </c>
      <c r="R464" s="15" t="str">
        <f aca="false">IF(OR(G464="",H464="",J464=""),"",ABS(G464-H464)*J464*IF(K464="",1,K464))</f>
        <v/>
      </c>
      <c r="S464" s="15" t="str">
        <f aca="false">IF(OR(G464="",I464="",J464=""),"",(I464-G464)*J464*IF(K464="",1,K464)*IF(E464="Short",-1,1)-N(L464))</f>
        <v/>
      </c>
      <c r="T464" s="16" t="str">
        <f aca="false">IF(OR(S464="",N(R464)=0),"",S464/R464)</f>
        <v/>
      </c>
      <c r="U464" s="15" t="str">
        <f aca="false">IF(S464="","",SUMIFS($S$7:S464,$A$7:A464,A464))</f>
        <v/>
      </c>
      <c r="V464" s="14" t="str">
        <f aca="false">IF(S464="","",IF(AND($C$4&gt;0,U464-S464&lt;=-$C$4),"After loss limit",IF(AND($C$4&gt;0,U464&lt;=-$C$4),"Hit loss limit",IF(AND($C$5&gt;0,Q464&gt;$C$5),"Over trade cap","OK"))))</f>
        <v/>
      </c>
    </row>
    <row r="465" customFormat="false" ht="15" hidden="false" customHeight="false" outlineLevel="0" collapsed="false">
      <c r="A465" s="9"/>
      <c r="B465" s="10"/>
      <c r="C465" s="10"/>
      <c r="D465" s="11"/>
      <c r="E465" s="11"/>
      <c r="F465" s="11"/>
      <c r="G465" s="12"/>
      <c r="H465" s="12"/>
      <c r="I465" s="12"/>
      <c r="J465" s="11"/>
      <c r="K465" s="11"/>
      <c r="L465" s="13"/>
      <c r="M465" s="11"/>
      <c r="N465" s="11"/>
      <c r="O465" s="14" t="str">
        <f aca="false">IF(OR(A465="",B465=""),"",LOOKUP(MOD(B465,1),Lists!$A$5:$A$9,Lists!$B$5:$B$9))</f>
        <v/>
      </c>
      <c r="P465" s="14" t="str">
        <f aca="false">IF(OR(B465="",C465=""),"",ROUND(MOD(C465-B465,1)*1440,0))</f>
        <v/>
      </c>
      <c r="Q465" s="14" t="str">
        <f aca="false">IF(A465="","",COUNTIF($A$7:A465,A465))</f>
        <v/>
      </c>
      <c r="R465" s="15" t="str">
        <f aca="false">IF(OR(G465="",H465="",J465=""),"",ABS(G465-H465)*J465*IF(K465="",1,K465))</f>
        <v/>
      </c>
      <c r="S465" s="15" t="str">
        <f aca="false">IF(OR(G465="",I465="",J465=""),"",(I465-G465)*J465*IF(K465="",1,K465)*IF(E465="Short",-1,1)-N(L465))</f>
        <v/>
      </c>
      <c r="T465" s="16" t="str">
        <f aca="false">IF(OR(S465="",N(R465)=0),"",S465/R465)</f>
        <v/>
      </c>
      <c r="U465" s="15" t="str">
        <f aca="false">IF(S465="","",SUMIFS($S$7:S465,$A$7:A465,A465))</f>
        <v/>
      </c>
      <c r="V465" s="14" t="str">
        <f aca="false">IF(S465="","",IF(AND($C$4&gt;0,U465-S465&lt;=-$C$4),"After loss limit",IF(AND($C$4&gt;0,U465&lt;=-$C$4),"Hit loss limit",IF(AND($C$5&gt;0,Q465&gt;$C$5),"Over trade cap","OK"))))</f>
        <v/>
      </c>
    </row>
    <row r="466" customFormat="false" ht="15" hidden="false" customHeight="false" outlineLevel="0" collapsed="false">
      <c r="A466" s="9"/>
      <c r="B466" s="10"/>
      <c r="C466" s="10"/>
      <c r="D466" s="11"/>
      <c r="E466" s="11"/>
      <c r="F466" s="11"/>
      <c r="G466" s="12"/>
      <c r="H466" s="12"/>
      <c r="I466" s="12"/>
      <c r="J466" s="11"/>
      <c r="K466" s="11"/>
      <c r="L466" s="13"/>
      <c r="M466" s="11"/>
      <c r="N466" s="11"/>
      <c r="O466" s="14" t="str">
        <f aca="false">IF(OR(A466="",B466=""),"",LOOKUP(MOD(B466,1),Lists!$A$5:$A$9,Lists!$B$5:$B$9))</f>
        <v/>
      </c>
      <c r="P466" s="14" t="str">
        <f aca="false">IF(OR(B466="",C466=""),"",ROUND(MOD(C466-B466,1)*1440,0))</f>
        <v/>
      </c>
      <c r="Q466" s="14" t="str">
        <f aca="false">IF(A466="","",COUNTIF($A$7:A466,A466))</f>
        <v/>
      </c>
      <c r="R466" s="15" t="str">
        <f aca="false">IF(OR(G466="",H466="",J466=""),"",ABS(G466-H466)*J466*IF(K466="",1,K466))</f>
        <v/>
      </c>
      <c r="S466" s="15" t="str">
        <f aca="false">IF(OR(G466="",I466="",J466=""),"",(I466-G466)*J466*IF(K466="",1,K466)*IF(E466="Short",-1,1)-N(L466))</f>
        <v/>
      </c>
      <c r="T466" s="16" t="str">
        <f aca="false">IF(OR(S466="",N(R466)=0),"",S466/R466)</f>
        <v/>
      </c>
      <c r="U466" s="15" t="str">
        <f aca="false">IF(S466="","",SUMIFS($S$7:S466,$A$7:A466,A466))</f>
        <v/>
      </c>
      <c r="V466" s="14" t="str">
        <f aca="false">IF(S466="","",IF(AND($C$4&gt;0,U466-S466&lt;=-$C$4),"After loss limit",IF(AND($C$4&gt;0,U466&lt;=-$C$4),"Hit loss limit",IF(AND($C$5&gt;0,Q466&gt;$C$5),"Over trade cap","OK"))))</f>
        <v/>
      </c>
    </row>
    <row r="467" customFormat="false" ht="15" hidden="false" customHeight="false" outlineLevel="0" collapsed="false">
      <c r="A467" s="9"/>
      <c r="B467" s="10"/>
      <c r="C467" s="10"/>
      <c r="D467" s="11"/>
      <c r="E467" s="11"/>
      <c r="F467" s="11"/>
      <c r="G467" s="12"/>
      <c r="H467" s="12"/>
      <c r="I467" s="12"/>
      <c r="J467" s="11"/>
      <c r="K467" s="11"/>
      <c r="L467" s="13"/>
      <c r="M467" s="11"/>
      <c r="N467" s="11"/>
      <c r="O467" s="14" t="str">
        <f aca="false">IF(OR(A467="",B467=""),"",LOOKUP(MOD(B467,1),Lists!$A$5:$A$9,Lists!$B$5:$B$9))</f>
        <v/>
      </c>
      <c r="P467" s="14" t="str">
        <f aca="false">IF(OR(B467="",C467=""),"",ROUND(MOD(C467-B467,1)*1440,0))</f>
        <v/>
      </c>
      <c r="Q467" s="14" t="str">
        <f aca="false">IF(A467="","",COUNTIF($A$7:A467,A467))</f>
        <v/>
      </c>
      <c r="R467" s="15" t="str">
        <f aca="false">IF(OR(G467="",H467="",J467=""),"",ABS(G467-H467)*J467*IF(K467="",1,K467))</f>
        <v/>
      </c>
      <c r="S467" s="15" t="str">
        <f aca="false">IF(OR(G467="",I467="",J467=""),"",(I467-G467)*J467*IF(K467="",1,K467)*IF(E467="Short",-1,1)-N(L467))</f>
        <v/>
      </c>
      <c r="T467" s="16" t="str">
        <f aca="false">IF(OR(S467="",N(R467)=0),"",S467/R467)</f>
        <v/>
      </c>
      <c r="U467" s="15" t="str">
        <f aca="false">IF(S467="","",SUMIFS($S$7:S467,$A$7:A467,A467))</f>
        <v/>
      </c>
      <c r="V467" s="14" t="str">
        <f aca="false">IF(S467="","",IF(AND($C$4&gt;0,U467-S467&lt;=-$C$4),"After loss limit",IF(AND($C$4&gt;0,U467&lt;=-$C$4),"Hit loss limit",IF(AND($C$5&gt;0,Q467&gt;$C$5),"Over trade cap","OK"))))</f>
        <v/>
      </c>
    </row>
    <row r="468" customFormat="false" ht="15" hidden="false" customHeight="false" outlineLevel="0" collapsed="false">
      <c r="A468" s="9"/>
      <c r="B468" s="10"/>
      <c r="C468" s="10"/>
      <c r="D468" s="11"/>
      <c r="E468" s="11"/>
      <c r="F468" s="11"/>
      <c r="G468" s="12"/>
      <c r="H468" s="12"/>
      <c r="I468" s="12"/>
      <c r="J468" s="11"/>
      <c r="K468" s="11"/>
      <c r="L468" s="13"/>
      <c r="M468" s="11"/>
      <c r="N468" s="11"/>
      <c r="O468" s="14" t="str">
        <f aca="false">IF(OR(A468="",B468=""),"",LOOKUP(MOD(B468,1),Lists!$A$5:$A$9,Lists!$B$5:$B$9))</f>
        <v/>
      </c>
      <c r="P468" s="14" t="str">
        <f aca="false">IF(OR(B468="",C468=""),"",ROUND(MOD(C468-B468,1)*1440,0))</f>
        <v/>
      </c>
      <c r="Q468" s="14" t="str">
        <f aca="false">IF(A468="","",COUNTIF($A$7:A468,A468))</f>
        <v/>
      </c>
      <c r="R468" s="15" t="str">
        <f aca="false">IF(OR(G468="",H468="",J468=""),"",ABS(G468-H468)*J468*IF(K468="",1,K468))</f>
        <v/>
      </c>
      <c r="S468" s="15" t="str">
        <f aca="false">IF(OR(G468="",I468="",J468=""),"",(I468-G468)*J468*IF(K468="",1,K468)*IF(E468="Short",-1,1)-N(L468))</f>
        <v/>
      </c>
      <c r="T468" s="16" t="str">
        <f aca="false">IF(OR(S468="",N(R468)=0),"",S468/R468)</f>
        <v/>
      </c>
      <c r="U468" s="15" t="str">
        <f aca="false">IF(S468="","",SUMIFS($S$7:S468,$A$7:A468,A468))</f>
        <v/>
      </c>
      <c r="V468" s="14" t="str">
        <f aca="false">IF(S468="","",IF(AND($C$4&gt;0,U468-S468&lt;=-$C$4),"After loss limit",IF(AND($C$4&gt;0,U468&lt;=-$C$4),"Hit loss limit",IF(AND($C$5&gt;0,Q468&gt;$C$5),"Over trade cap","OK"))))</f>
        <v/>
      </c>
    </row>
    <row r="469" customFormat="false" ht="15" hidden="false" customHeight="false" outlineLevel="0" collapsed="false">
      <c r="A469" s="9"/>
      <c r="B469" s="10"/>
      <c r="C469" s="10"/>
      <c r="D469" s="11"/>
      <c r="E469" s="11"/>
      <c r="F469" s="11"/>
      <c r="G469" s="12"/>
      <c r="H469" s="12"/>
      <c r="I469" s="12"/>
      <c r="J469" s="11"/>
      <c r="K469" s="11"/>
      <c r="L469" s="13"/>
      <c r="M469" s="11"/>
      <c r="N469" s="11"/>
      <c r="O469" s="14" t="str">
        <f aca="false">IF(OR(A469="",B469=""),"",LOOKUP(MOD(B469,1),Lists!$A$5:$A$9,Lists!$B$5:$B$9))</f>
        <v/>
      </c>
      <c r="P469" s="14" t="str">
        <f aca="false">IF(OR(B469="",C469=""),"",ROUND(MOD(C469-B469,1)*1440,0))</f>
        <v/>
      </c>
      <c r="Q469" s="14" t="str">
        <f aca="false">IF(A469="","",COUNTIF($A$7:A469,A469))</f>
        <v/>
      </c>
      <c r="R469" s="15" t="str">
        <f aca="false">IF(OR(G469="",H469="",J469=""),"",ABS(G469-H469)*J469*IF(K469="",1,K469))</f>
        <v/>
      </c>
      <c r="S469" s="15" t="str">
        <f aca="false">IF(OR(G469="",I469="",J469=""),"",(I469-G469)*J469*IF(K469="",1,K469)*IF(E469="Short",-1,1)-N(L469))</f>
        <v/>
      </c>
      <c r="T469" s="16" t="str">
        <f aca="false">IF(OR(S469="",N(R469)=0),"",S469/R469)</f>
        <v/>
      </c>
      <c r="U469" s="15" t="str">
        <f aca="false">IF(S469="","",SUMIFS($S$7:S469,$A$7:A469,A469))</f>
        <v/>
      </c>
      <c r="V469" s="14" t="str">
        <f aca="false">IF(S469="","",IF(AND($C$4&gt;0,U469-S469&lt;=-$C$4),"After loss limit",IF(AND($C$4&gt;0,U469&lt;=-$C$4),"Hit loss limit",IF(AND($C$5&gt;0,Q469&gt;$C$5),"Over trade cap","OK"))))</f>
        <v/>
      </c>
    </row>
    <row r="470" customFormat="false" ht="15" hidden="false" customHeight="false" outlineLevel="0" collapsed="false">
      <c r="A470" s="9"/>
      <c r="B470" s="10"/>
      <c r="C470" s="10"/>
      <c r="D470" s="11"/>
      <c r="E470" s="11"/>
      <c r="F470" s="11"/>
      <c r="G470" s="12"/>
      <c r="H470" s="12"/>
      <c r="I470" s="12"/>
      <c r="J470" s="11"/>
      <c r="K470" s="11"/>
      <c r="L470" s="13"/>
      <c r="M470" s="11"/>
      <c r="N470" s="11"/>
      <c r="O470" s="14" t="str">
        <f aca="false">IF(OR(A470="",B470=""),"",LOOKUP(MOD(B470,1),Lists!$A$5:$A$9,Lists!$B$5:$B$9))</f>
        <v/>
      </c>
      <c r="P470" s="14" t="str">
        <f aca="false">IF(OR(B470="",C470=""),"",ROUND(MOD(C470-B470,1)*1440,0))</f>
        <v/>
      </c>
      <c r="Q470" s="14" t="str">
        <f aca="false">IF(A470="","",COUNTIF($A$7:A470,A470))</f>
        <v/>
      </c>
      <c r="R470" s="15" t="str">
        <f aca="false">IF(OR(G470="",H470="",J470=""),"",ABS(G470-H470)*J470*IF(K470="",1,K470))</f>
        <v/>
      </c>
      <c r="S470" s="15" t="str">
        <f aca="false">IF(OR(G470="",I470="",J470=""),"",(I470-G470)*J470*IF(K470="",1,K470)*IF(E470="Short",-1,1)-N(L470))</f>
        <v/>
      </c>
      <c r="T470" s="16" t="str">
        <f aca="false">IF(OR(S470="",N(R470)=0),"",S470/R470)</f>
        <v/>
      </c>
      <c r="U470" s="15" t="str">
        <f aca="false">IF(S470="","",SUMIFS($S$7:S470,$A$7:A470,A470))</f>
        <v/>
      </c>
      <c r="V470" s="14" t="str">
        <f aca="false">IF(S470="","",IF(AND($C$4&gt;0,U470-S470&lt;=-$C$4),"After loss limit",IF(AND($C$4&gt;0,U470&lt;=-$C$4),"Hit loss limit",IF(AND($C$5&gt;0,Q470&gt;$C$5),"Over trade cap","OK"))))</f>
        <v/>
      </c>
    </row>
    <row r="471" customFormat="false" ht="15" hidden="false" customHeight="false" outlineLevel="0" collapsed="false">
      <c r="A471" s="9"/>
      <c r="B471" s="10"/>
      <c r="C471" s="10"/>
      <c r="D471" s="11"/>
      <c r="E471" s="11"/>
      <c r="F471" s="11"/>
      <c r="G471" s="12"/>
      <c r="H471" s="12"/>
      <c r="I471" s="12"/>
      <c r="J471" s="11"/>
      <c r="K471" s="11"/>
      <c r="L471" s="13"/>
      <c r="M471" s="11"/>
      <c r="N471" s="11"/>
      <c r="O471" s="14" t="str">
        <f aca="false">IF(OR(A471="",B471=""),"",LOOKUP(MOD(B471,1),Lists!$A$5:$A$9,Lists!$B$5:$B$9))</f>
        <v/>
      </c>
      <c r="P471" s="14" t="str">
        <f aca="false">IF(OR(B471="",C471=""),"",ROUND(MOD(C471-B471,1)*1440,0))</f>
        <v/>
      </c>
      <c r="Q471" s="14" t="str">
        <f aca="false">IF(A471="","",COUNTIF($A$7:A471,A471))</f>
        <v/>
      </c>
      <c r="R471" s="15" t="str">
        <f aca="false">IF(OR(G471="",H471="",J471=""),"",ABS(G471-H471)*J471*IF(K471="",1,K471))</f>
        <v/>
      </c>
      <c r="S471" s="15" t="str">
        <f aca="false">IF(OR(G471="",I471="",J471=""),"",(I471-G471)*J471*IF(K471="",1,K471)*IF(E471="Short",-1,1)-N(L471))</f>
        <v/>
      </c>
      <c r="T471" s="16" t="str">
        <f aca="false">IF(OR(S471="",N(R471)=0),"",S471/R471)</f>
        <v/>
      </c>
      <c r="U471" s="15" t="str">
        <f aca="false">IF(S471="","",SUMIFS($S$7:S471,$A$7:A471,A471))</f>
        <v/>
      </c>
      <c r="V471" s="14" t="str">
        <f aca="false">IF(S471="","",IF(AND($C$4&gt;0,U471-S471&lt;=-$C$4),"After loss limit",IF(AND($C$4&gt;0,U471&lt;=-$C$4),"Hit loss limit",IF(AND($C$5&gt;0,Q471&gt;$C$5),"Over trade cap","OK"))))</f>
        <v/>
      </c>
    </row>
    <row r="472" customFormat="false" ht="15" hidden="false" customHeight="false" outlineLevel="0" collapsed="false">
      <c r="A472" s="9"/>
      <c r="B472" s="10"/>
      <c r="C472" s="10"/>
      <c r="D472" s="11"/>
      <c r="E472" s="11"/>
      <c r="F472" s="11"/>
      <c r="G472" s="12"/>
      <c r="H472" s="12"/>
      <c r="I472" s="12"/>
      <c r="J472" s="11"/>
      <c r="K472" s="11"/>
      <c r="L472" s="13"/>
      <c r="M472" s="11"/>
      <c r="N472" s="11"/>
      <c r="O472" s="14" t="str">
        <f aca="false">IF(OR(A472="",B472=""),"",LOOKUP(MOD(B472,1),Lists!$A$5:$A$9,Lists!$B$5:$B$9))</f>
        <v/>
      </c>
      <c r="P472" s="14" t="str">
        <f aca="false">IF(OR(B472="",C472=""),"",ROUND(MOD(C472-B472,1)*1440,0))</f>
        <v/>
      </c>
      <c r="Q472" s="14" t="str">
        <f aca="false">IF(A472="","",COUNTIF($A$7:A472,A472))</f>
        <v/>
      </c>
      <c r="R472" s="15" t="str">
        <f aca="false">IF(OR(G472="",H472="",J472=""),"",ABS(G472-H472)*J472*IF(K472="",1,K472))</f>
        <v/>
      </c>
      <c r="S472" s="15" t="str">
        <f aca="false">IF(OR(G472="",I472="",J472=""),"",(I472-G472)*J472*IF(K472="",1,K472)*IF(E472="Short",-1,1)-N(L472))</f>
        <v/>
      </c>
      <c r="T472" s="16" t="str">
        <f aca="false">IF(OR(S472="",N(R472)=0),"",S472/R472)</f>
        <v/>
      </c>
      <c r="U472" s="15" t="str">
        <f aca="false">IF(S472="","",SUMIFS($S$7:S472,$A$7:A472,A472))</f>
        <v/>
      </c>
      <c r="V472" s="14" t="str">
        <f aca="false">IF(S472="","",IF(AND($C$4&gt;0,U472-S472&lt;=-$C$4),"After loss limit",IF(AND($C$4&gt;0,U472&lt;=-$C$4),"Hit loss limit",IF(AND($C$5&gt;0,Q472&gt;$C$5),"Over trade cap","OK"))))</f>
        <v/>
      </c>
    </row>
    <row r="473" customFormat="false" ht="15" hidden="false" customHeight="false" outlineLevel="0" collapsed="false">
      <c r="A473" s="9"/>
      <c r="B473" s="10"/>
      <c r="C473" s="10"/>
      <c r="D473" s="11"/>
      <c r="E473" s="11"/>
      <c r="F473" s="11"/>
      <c r="G473" s="12"/>
      <c r="H473" s="12"/>
      <c r="I473" s="12"/>
      <c r="J473" s="11"/>
      <c r="K473" s="11"/>
      <c r="L473" s="13"/>
      <c r="M473" s="11"/>
      <c r="N473" s="11"/>
      <c r="O473" s="14" t="str">
        <f aca="false">IF(OR(A473="",B473=""),"",LOOKUP(MOD(B473,1),Lists!$A$5:$A$9,Lists!$B$5:$B$9))</f>
        <v/>
      </c>
      <c r="P473" s="14" t="str">
        <f aca="false">IF(OR(B473="",C473=""),"",ROUND(MOD(C473-B473,1)*1440,0))</f>
        <v/>
      </c>
      <c r="Q473" s="14" t="str">
        <f aca="false">IF(A473="","",COUNTIF($A$7:A473,A473))</f>
        <v/>
      </c>
      <c r="R473" s="15" t="str">
        <f aca="false">IF(OR(G473="",H473="",J473=""),"",ABS(G473-H473)*J473*IF(K473="",1,K473))</f>
        <v/>
      </c>
      <c r="S473" s="15" t="str">
        <f aca="false">IF(OR(G473="",I473="",J473=""),"",(I473-G473)*J473*IF(K473="",1,K473)*IF(E473="Short",-1,1)-N(L473))</f>
        <v/>
      </c>
      <c r="T473" s="16" t="str">
        <f aca="false">IF(OR(S473="",N(R473)=0),"",S473/R473)</f>
        <v/>
      </c>
      <c r="U473" s="15" t="str">
        <f aca="false">IF(S473="","",SUMIFS($S$7:S473,$A$7:A473,A473))</f>
        <v/>
      </c>
      <c r="V473" s="14" t="str">
        <f aca="false">IF(S473="","",IF(AND($C$4&gt;0,U473-S473&lt;=-$C$4),"After loss limit",IF(AND($C$4&gt;0,U473&lt;=-$C$4),"Hit loss limit",IF(AND($C$5&gt;0,Q473&gt;$C$5),"Over trade cap","OK"))))</f>
        <v/>
      </c>
    </row>
    <row r="474" customFormat="false" ht="15" hidden="false" customHeight="false" outlineLevel="0" collapsed="false">
      <c r="A474" s="9"/>
      <c r="B474" s="10"/>
      <c r="C474" s="10"/>
      <c r="D474" s="11"/>
      <c r="E474" s="11"/>
      <c r="F474" s="11"/>
      <c r="G474" s="12"/>
      <c r="H474" s="12"/>
      <c r="I474" s="12"/>
      <c r="J474" s="11"/>
      <c r="K474" s="11"/>
      <c r="L474" s="13"/>
      <c r="M474" s="11"/>
      <c r="N474" s="11"/>
      <c r="O474" s="14" t="str">
        <f aca="false">IF(OR(A474="",B474=""),"",LOOKUP(MOD(B474,1),Lists!$A$5:$A$9,Lists!$B$5:$B$9))</f>
        <v/>
      </c>
      <c r="P474" s="14" t="str">
        <f aca="false">IF(OR(B474="",C474=""),"",ROUND(MOD(C474-B474,1)*1440,0))</f>
        <v/>
      </c>
      <c r="Q474" s="14" t="str">
        <f aca="false">IF(A474="","",COUNTIF($A$7:A474,A474))</f>
        <v/>
      </c>
      <c r="R474" s="15" t="str">
        <f aca="false">IF(OR(G474="",H474="",J474=""),"",ABS(G474-H474)*J474*IF(K474="",1,K474))</f>
        <v/>
      </c>
      <c r="S474" s="15" t="str">
        <f aca="false">IF(OR(G474="",I474="",J474=""),"",(I474-G474)*J474*IF(K474="",1,K474)*IF(E474="Short",-1,1)-N(L474))</f>
        <v/>
      </c>
      <c r="T474" s="16" t="str">
        <f aca="false">IF(OR(S474="",N(R474)=0),"",S474/R474)</f>
        <v/>
      </c>
      <c r="U474" s="15" t="str">
        <f aca="false">IF(S474="","",SUMIFS($S$7:S474,$A$7:A474,A474))</f>
        <v/>
      </c>
      <c r="V474" s="14" t="str">
        <f aca="false">IF(S474="","",IF(AND($C$4&gt;0,U474-S474&lt;=-$C$4),"After loss limit",IF(AND($C$4&gt;0,U474&lt;=-$C$4),"Hit loss limit",IF(AND($C$5&gt;0,Q474&gt;$C$5),"Over trade cap","OK"))))</f>
        <v/>
      </c>
    </row>
    <row r="475" customFormat="false" ht="15" hidden="false" customHeight="false" outlineLevel="0" collapsed="false">
      <c r="A475" s="9"/>
      <c r="B475" s="10"/>
      <c r="C475" s="10"/>
      <c r="D475" s="11"/>
      <c r="E475" s="11"/>
      <c r="F475" s="11"/>
      <c r="G475" s="12"/>
      <c r="H475" s="12"/>
      <c r="I475" s="12"/>
      <c r="J475" s="11"/>
      <c r="K475" s="11"/>
      <c r="L475" s="13"/>
      <c r="M475" s="11"/>
      <c r="N475" s="11"/>
      <c r="O475" s="14" t="str">
        <f aca="false">IF(OR(A475="",B475=""),"",LOOKUP(MOD(B475,1),Lists!$A$5:$A$9,Lists!$B$5:$B$9))</f>
        <v/>
      </c>
      <c r="P475" s="14" t="str">
        <f aca="false">IF(OR(B475="",C475=""),"",ROUND(MOD(C475-B475,1)*1440,0))</f>
        <v/>
      </c>
      <c r="Q475" s="14" t="str">
        <f aca="false">IF(A475="","",COUNTIF($A$7:A475,A475))</f>
        <v/>
      </c>
      <c r="R475" s="15" t="str">
        <f aca="false">IF(OR(G475="",H475="",J475=""),"",ABS(G475-H475)*J475*IF(K475="",1,K475))</f>
        <v/>
      </c>
      <c r="S475" s="15" t="str">
        <f aca="false">IF(OR(G475="",I475="",J475=""),"",(I475-G475)*J475*IF(K475="",1,K475)*IF(E475="Short",-1,1)-N(L475))</f>
        <v/>
      </c>
      <c r="T475" s="16" t="str">
        <f aca="false">IF(OR(S475="",N(R475)=0),"",S475/R475)</f>
        <v/>
      </c>
      <c r="U475" s="15" t="str">
        <f aca="false">IF(S475="","",SUMIFS($S$7:S475,$A$7:A475,A475))</f>
        <v/>
      </c>
      <c r="V475" s="14" t="str">
        <f aca="false">IF(S475="","",IF(AND($C$4&gt;0,U475-S475&lt;=-$C$4),"After loss limit",IF(AND($C$4&gt;0,U475&lt;=-$C$4),"Hit loss limit",IF(AND($C$5&gt;0,Q475&gt;$C$5),"Over trade cap","OK"))))</f>
        <v/>
      </c>
    </row>
    <row r="476" customFormat="false" ht="15" hidden="false" customHeight="false" outlineLevel="0" collapsed="false">
      <c r="A476" s="9"/>
      <c r="B476" s="10"/>
      <c r="C476" s="10"/>
      <c r="D476" s="11"/>
      <c r="E476" s="11"/>
      <c r="F476" s="11"/>
      <c r="G476" s="12"/>
      <c r="H476" s="12"/>
      <c r="I476" s="12"/>
      <c r="J476" s="11"/>
      <c r="K476" s="11"/>
      <c r="L476" s="13"/>
      <c r="M476" s="11"/>
      <c r="N476" s="11"/>
      <c r="O476" s="14" t="str">
        <f aca="false">IF(OR(A476="",B476=""),"",LOOKUP(MOD(B476,1),Lists!$A$5:$A$9,Lists!$B$5:$B$9))</f>
        <v/>
      </c>
      <c r="P476" s="14" t="str">
        <f aca="false">IF(OR(B476="",C476=""),"",ROUND(MOD(C476-B476,1)*1440,0))</f>
        <v/>
      </c>
      <c r="Q476" s="14" t="str">
        <f aca="false">IF(A476="","",COUNTIF($A$7:A476,A476))</f>
        <v/>
      </c>
      <c r="R476" s="15" t="str">
        <f aca="false">IF(OR(G476="",H476="",J476=""),"",ABS(G476-H476)*J476*IF(K476="",1,K476))</f>
        <v/>
      </c>
      <c r="S476" s="15" t="str">
        <f aca="false">IF(OR(G476="",I476="",J476=""),"",(I476-G476)*J476*IF(K476="",1,K476)*IF(E476="Short",-1,1)-N(L476))</f>
        <v/>
      </c>
      <c r="T476" s="16" t="str">
        <f aca="false">IF(OR(S476="",N(R476)=0),"",S476/R476)</f>
        <v/>
      </c>
      <c r="U476" s="15" t="str">
        <f aca="false">IF(S476="","",SUMIFS($S$7:S476,$A$7:A476,A476))</f>
        <v/>
      </c>
      <c r="V476" s="14" t="str">
        <f aca="false">IF(S476="","",IF(AND($C$4&gt;0,U476-S476&lt;=-$C$4),"After loss limit",IF(AND($C$4&gt;0,U476&lt;=-$C$4),"Hit loss limit",IF(AND($C$5&gt;0,Q476&gt;$C$5),"Over trade cap","OK"))))</f>
        <v/>
      </c>
    </row>
    <row r="477" customFormat="false" ht="15" hidden="false" customHeight="false" outlineLevel="0" collapsed="false">
      <c r="A477" s="9"/>
      <c r="B477" s="10"/>
      <c r="C477" s="10"/>
      <c r="D477" s="11"/>
      <c r="E477" s="11"/>
      <c r="F477" s="11"/>
      <c r="G477" s="12"/>
      <c r="H477" s="12"/>
      <c r="I477" s="12"/>
      <c r="J477" s="11"/>
      <c r="K477" s="11"/>
      <c r="L477" s="13"/>
      <c r="M477" s="11"/>
      <c r="N477" s="11"/>
      <c r="O477" s="14" t="str">
        <f aca="false">IF(OR(A477="",B477=""),"",LOOKUP(MOD(B477,1),Lists!$A$5:$A$9,Lists!$B$5:$B$9))</f>
        <v/>
      </c>
      <c r="P477" s="14" t="str">
        <f aca="false">IF(OR(B477="",C477=""),"",ROUND(MOD(C477-B477,1)*1440,0))</f>
        <v/>
      </c>
      <c r="Q477" s="14" t="str">
        <f aca="false">IF(A477="","",COUNTIF($A$7:A477,A477))</f>
        <v/>
      </c>
      <c r="R477" s="15" t="str">
        <f aca="false">IF(OR(G477="",H477="",J477=""),"",ABS(G477-H477)*J477*IF(K477="",1,K477))</f>
        <v/>
      </c>
      <c r="S477" s="15" t="str">
        <f aca="false">IF(OR(G477="",I477="",J477=""),"",(I477-G477)*J477*IF(K477="",1,K477)*IF(E477="Short",-1,1)-N(L477))</f>
        <v/>
      </c>
      <c r="T477" s="16" t="str">
        <f aca="false">IF(OR(S477="",N(R477)=0),"",S477/R477)</f>
        <v/>
      </c>
      <c r="U477" s="15" t="str">
        <f aca="false">IF(S477="","",SUMIFS($S$7:S477,$A$7:A477,A477))</f>
        <v/>
      </c>
      <c r="V477" s="14" t="str">
        <f aca="false">IF(S477="","",IF(AND($C$4&gt;0,U477-S477&lt;=-$C$4),"After loss limit",IF(AND($C$4&gt;0,U477&lt;=-$C$4),"Hit loss limit",IF(AND($C$5&gt;0,Q477&gt;$C$5),"Over trade cap","OK"))))</f>
        <v/>
      </c>
    </row>
    <row r="478" customFormat="false" ht="15" hidden="false" customHeight="false" outlineLevel="0" collapsed="false">
      <c r="A478" s="9"/>
      <c r="B478" s="10"/>
      <c r="C478" s="10"/>
      <c r="D478" s="11"/>
      <c r="E478" s="11"/>
      <c r="F478" s="11"/>
      <c r="G478" s="12"/>
      <c r="H478" s="12"/>
      <c r="I478" s="12"/>
      <c r="J478" s="11"/>
      <c r="K478" s="11"/>
      <c r="L478" s="13"/>
      <c r="M478" s="11"/>
      <c r="N478" s="11"/>
      <c r="O478" s="14" t="str">
        <f aca="false">IF(OR(A478="",B478=""),"",LOOKUP(MOD(B478,1),Lists!$A$5:$A$9,Lists!$B$5:$B$9))</f>
        <v/>
      </c>
      <c r="P478" s="14" t="str">
        <f aca="false">IF(OR(B478="",C478=""),"",ROUND(MOD(C478-B478,1)*1440,0))</f>
        <v/>
      </c>
      <c r="Q478" s="14" t="str">
        <f aca="false">IF(A478="","",COUNTIF($A$7:A478,A478))</f>
        <v/>
      </c>
      <c r="R478" s="15" t="str">
        <f aca="false">IF(OR(G478="",H478="",J478=""),"",ABS(G478-H478)*J478*IF(K478="",1,K478))</f>
        <v/>
      </c>
      <c r="S478" s="15" t="str">
        <f aca="false">IF(OR(G478="",I478="",J478=""),"",(I478-G478)*J478*IF(K478="",1,K478)*IF(E478="Short",-1,1)-N(L478))</f>
        <v/>
      </c>
      <c r="T478" s="16" t="str">
        <f aca="false">IF(OR(S478="",N(R478)=0),"",S478/R478)</f>
        <v/>
      </c>
      <c r="U478" s="15" t="str">
        <f aca="false">IF(S478="","",SUMIFS($S$7:S478,$A$7:A478,A478))</f>
        <v/>
      </c>
      <c r="V478" s="14" t="str">
        <f aca="false">IF(S478="","",IF(AND($C$4&gt;0,U478-S478&lt;=-$C$4),"After loss limit",IF(AND($C$4&gt;0,U478&lt;=-$C$4),"Hit loss limit",IF(AND($C$5&gt;0,Q478&gt;$C$5),"Over trade cap","OK"))))</f>
        <v/>
      </c>
    </row>
    <row r="479" customFormat="false" ht="15" hidden="false" customHeight="false" outlineLevel="0" collapsed="false">
      <c r="A479" s="9"/>
      <c r="B479" s="10"/>
      <c r="C479" s="10"/>
      <c r="D479" s="11"/>
      <c r="E479" s="11"/>
      <c r="F479" s="11"/>
      <c r="G479" s="12"/>
      <c r="H479" s="12"/>
      <c r="I479" s="12"/>
      <c r="J479" s="11"/>
      <c r="K479" s="11"/>
      <c r="L479" s="13"/>
      <c r="M479" s="11"/>
      <c r="N479" s="11"/>
      <c r="O479" s="14" t="str">
        <f aca="false">IF(OR(A479="",B479=""),"",LOOKUP(MOD(B479,1),Lists!$A$5:$A$9,Lists!$B$5:$B$9))</f>
        <v/>
      </c>
      <c r="P479" s="14" t="str">
        <f aca="false">IF(OR(B479="",C479=""),"",ROUND(MOD(C479-B479,1)*1440,0))</f>
        <v/>
      </c>
      <c r="Q479" s="14" t="str">
        <f aca="false">IF(A479="","",COUNTIF($A$7:A479,A479))</f>
        <v/>
      </c>
      <c r="R479" s="15" t="str">
        <f aca="false">IF(OR(G479="",H479="",J479=""),"",ABS(G479-H479)*J479*IF(K479="",1,K479))</f>
        <v/>
      </c>
      <c r="S479" s="15" t="str">
        <f aca="false">IF(OR(G479="",I479="",J479=""),"",(I479-G479)*J479*IF(K479="",1,K479)*IF(E479="Short",-1,1)-N(L479))</f>
        <v/>
      </c>
      <c r="T479" s="16" t="str">
        <f aca="false">IF(OR(S479="",N(R479)=0),"",S479/R479)</f>
        <v/>
      </c>
      <c r="U479" s="15" t="str">
        <f aca="false">IF(S479="","",SUMIFS($S$7:S479,$A$7:A479,A479))</f>
        <v/>
      </c>
      <c r="V479" s="14" t="str">
        <f aca="false">IF(S479="","",IF(AND($C$4&gt;0,U479-S479&lt;=-$C$4),"After loss limit",IF(AND($C$4&gt;0,U479&lt;=-$C$4),"Hit loss limit",IF(AND($C$5&gt;0,Q479&gt;$C$5),"Over trade cap","OK"))))</f>
        <v/>
      </c>
    </row>
    <row r="480" customFormat="false" ht="15" hidden="false" customHeight="false" outlineLevel="0" collapsed="false">
      <c r="A480" s="9"/>
      <c r="B480" s="10"/>
      <c r="C480" s="10"/>
      <c r="D480" s="11"/>
      <c r="E480" s="11"/>
      <c r="F480" s="11"/>
      <c r="G480" s="12"/>
      <c r="H480" s="12"/>
      <c r="I480" s="12"/>
      <c r="J480" s="11"/>
      <c r="K480" s="11"/>
      <c r="L480" s="13"/>
      <c r="M480" s="11"/>
      <c r="N480" s="11"/>
      <c r="O480" s="14" t="str">
        <f aca="false">IF(OR(A480="",B480=""),"",LOOKUP(MOD(B480,1),Lists!$A$5:$A$9,Lists!$B$5:$B$9))</f>
        <v/>
      </c>
      <c r="P480" s="14" t="str">
        <f aca="false">IF(OR(B480="",C480=""),"",ROUND(MOD(C480-B480,1)*1440,0))</f>
        <v/>
      </c>
      <c r="Q480" s="14" t="str">
        <f aca="false">IF(A480="","",COUNTIF($A$7:A480,A480))</f>
        <v/>
      </c>
      <c r="R480" s="15" t="str">
        <f aca="false">IF(OR(G480="",H480="",J480=""),"",ABS(G480-H480)*J480*IF(K480="",1,K480))</f>
        <v/>
      </c>
      <c r="S480" s="15" t="str">
        <f aca="false">IF(OR(G480="",I480="",J480=""),"",(I480-G480)*J480*IF(K480="",1,K480)*IF(E480="Short",-1,1)-N(L480))</f>
        <v/>
      </c>
      <c r="T480" s="16" t="str">
        <f aca="false">IF(OR(S480="",N(R480)=0),"",S480/R480)</f>
        <v/>
      </c>
      <c r="U480" s="15" t="str">
        <f aca="false">IF(S480="","",SUMIFS($S$7:S480,$A$7:A480,A480))</f>
        <v/>
      </c>
      <c r="V480" s="14" t="str">
        <f aca="false">IF(S480="","",IF(AND($C$4&gt;0,U480-S480&lt;=-$C$4),"After loss limit",IF(AND($C$4&gt;0,U480&lt;=-$C$4),"Hit loss limit",IF(AND($C$5&gt;0,Q480&gt;$C$5),"Over trade cap","OK"))))</f>
        <v/>
      </c>
    </row>
    <row r="481" customFormat="false" ht="15" hidden="false" customHeight="false" outlineLevel="0" collapsed="false">
      <c r="A481" s="9"/>
      <c r="B481" s="10"/>
      <c r="C481" s="10"/>
      <c r="D481" s="11"/>
      <c r="E481" s="11"/>
      <c r="F481" s="11"/>
      <c r="G481" s="12"/>
      <c r="H481" s="12"/>
      <c r="I481" s="12"/>
      <c r="J481" s="11"/>
      <c r="K481" s="11"/>
      <c r="L481" s="13"/>
      <c r="M481" s="11"/>
      <c r="N481" s="11"/>
      <c r="O481" s="14" t="str">
        <f aca="false">IF(OR(A481="",B481=""),"",LOOKUP(MOD(B481,1),Lists!$A$5:$A$9,Lists!$B$5:$B$9))</f>
        <v/>
      </c>
      <c r="P481" s="14" t="str">
        <f aca="false">IF(OR(B481="",C481=""),"",ROUND(MOD(C481-B481,1)*1440,0))</f>
        <v/>
      </c>
      <c r="Q481" s="14" t="str">
        <f aca="false">IF(A481="","",COUNTIF($A$7:A481,A481))</f>
        <v/>
      </c>
      <c r="R481" s="15" t="str">
        <f aca="false">IF(OR(G481="",H481="",J481=""),"",ABS(G481-H481)*J481*IF(K481="",1,K481))</f>
        <v/>
      </c>
      <c r="S481" s="15" t="str">
        <f aca="false">IF(OR(G481="",I481="",J481=""),"",(I481-G481)*J481*IF(K481="",1,K481)*IF(E481="Short",-1,1)-N(L481))</f>
        <v/>
      </c>
      <c r="T481" s="16" t="str">
        <f aca="false">IF(OR(S481="",N(R481)=0),"",S481/R481)</f>
        <v/>
      </c>
      <c r="U481" s="15" t="str">
        <f aca="false">IF(S481="","",SUMIFS($S$7:S481,$A$7:A481,A481))</f>
        <v/>
      </c>
      <c r="V481" s="14" t="str">
        <f aca="false">IF(S481="","",IF(AND($C$4&gt;0,U481-S481&lt;=-$C$4),"After loss limit",IF(AND($C$4&gt;0,U481&lt;=-$C$4),"Hit loss limit",IF(AND($C$5&gt;0,Q481&gt;$C$5),"Over trade cap","OK"))))</f>
        <v/>
      </c>
    </row>
    <row r="482" customFormat="false" ht="15" hidden="false" customHeight="false" outlineLevel="0" collapsed="false">
      <c r="A482" s="9"/>
      <c r="B482" s="10"/>
      <c r="C482" s="10"/>
      <c r="D482" s="11"/>
      <c r="E482" s="11"/>
      <c r="F482" s="11"/>
      <c r="G482" s="12"/>
      <c r="H482" s="12"/>
      <c r="I482" s="12"/>
      <c r="J482" s="11"/>
      <c r="K482" s="11"/>
      <c r="L482" s="13"/>
      <c r="M482" s="11"/>
      <c r="N482" s="11"/>
      <c r="O482" s="14" t="str">
        <f aca="false">IF(OR(A482="",B482=""),"",LOOKUP(MOD(B482,1),Lists!$A$5:$A$9,Lists!$B$5:$B$9))</f>
        <v/>
      </c>
      <c r="P482" s="14" t="str">
        <f aca="false">IF(OR(B482="",C482=""),"",ROUND(MOD(C482-B482,1)*1440,0))</f>
        <v/>
      </c>
      <c r="Q482" s="14" t="str">
        <f aca="false">IF(A482="","",COUNTIF($A$7:A482,A482))</f>
        <v/>
      </c>
      <c r="R482" s="15" t="str">
        <f aca="false">IF(OR(G482="",H482="",J482=""),"",ABS(G482-H482)*J482*IF(K482="",1,K482))</f>
        <v/>
      </c>
      <c r="S482" s="15" t="str">
        <f aca="false">IF(OR(G482="",I482="",J482=""),"",(I482-G482)*J482*IF(K482="",1,K482)*IF(E482="Short",-1,1)-N(L482))</f>
        <v/>
      </c>
      <c r="T482" s="16" t="str">
        <f aca="false">IF(OR(S482="",N(R482)=0),"",S482/R482)</f>
        <v/>
      </c>
      <c r="U482" s="15" t="str">
        <f aca="false">IF(S482="","",SUMIFS($S$7:S482,$A$7:A482,A482))</f>
        <v/>
      </c>
      <c r="V482" s="14" t="str">
        <f aca="false">IF(S482="","",IF(AND($C$4&gt;0,U482-S482&lt;=-$C$4),"After loss limit",IF(AND($C$4&gt;0,U482&lt;=-$C$4),"Hit loss limit",IF(AND($C$5&gt;0,Q482&gt;$C$5),"Over trade cap","OK"))))</f>
        <v/>
      </c>
    </row>
    <row r="483" customFormat="false" ht="15" hidden="false" customHeight="false" outlineLevel="0" collapsed="false">
      <c r="A483" s="9"/>
      <c r="B483" s="10"/>
      <c r="C483" s="10"/>
      <c r="D483" s="11"/>
      <c r="E483" s="11"/>
      <c r="F483" s="11"/>
      <c r="G483" s="12"/>
      <c r="H483" s="12"/>
      <c r="I483" s="12"/>
      <c r="J483" s="11"/>
      <c r="K483" s="11"/>
      <c r="L483" s="13"/>
      <c r="M483" s="11"/>
      <c r="N483" s="11"/>
      <c r="O483" s="14" t="str">
        <f aca="false">IF(OR(A483="",B483=""),"",LOOKUP(MOD(B483,1),Lists!$A$5:$A$9,Lists!$B$5:$B$9))</f>
        <v/>
      </c>
      <c r="P483" s="14" t="str">
        <f aca="false">IF(OR(B483="",C483=""),"",ROUND(MOD(C483-B483,1)*1440,0))</f>
        <v/>
      </c>
      <c r="Q483" s="14" t="str">
        <f aca="false">IF(A483="","",COUNTIF($A$7:A483,A483))</f>
        <v/>
      </c>
      <c r="R483" s="15" t="str">
        <f aca="false">IF(OR(G483="",H483="",J483=""),"",ABS(G483-H483)*J483*IF(K483="",1,K483))</f>
        <v/>
      </c>
      <c r="S483" s="15" t="str">
        <f aca="false">IF(OR(G483="",I483="",J483=""),"",(I483-G483)*J483*IF(K483="",1,K483)*IF(E483="Short",-1,1)-N(L483))</f>
        <v/>
      </c>
      <c r="T483" s="16" t="str">
        <f aca="false">IF(OR(S483="",N(R483)=0),"",S483/R483)</f>
        <v/>
      </c>
      <c r="U483" s="15" t="str">
        <f aca="false">IF(S483="","",SUMIFS($S$7:S483,$A$7:A483,A483))</f>
        <v/>
      </c>
      <c r="V483" s="14" t="str">
        <f aca="false">IF(S483="","",IF(AND($C$4&gt;0,U483-S483&lt;=-$C$4),"After loss limit",IF(AND($C$4&gt;0,U483&lt;=-$C$4),"Hit loss limit",IF(AND($C$5&gt;0,Q483&gt;$C$5),"Over trade cap","OK"))))</f>
        <v/>
      </c>
    </row>
    <row r="484" customFormat="false" ht="15" hidden="false" customHeight="false" outlineLevel="0" collapsed="false">
      <c r="A484" s="9"/>
      <c r="B484" s="10"/>
      <c r="C484" s="10"/>
      <c r="D484" s="11"/>
      <c r="E484" s="11"/>
      <c r="F484" s="11"/>
      <c r="G484" s="12"/>
      <c r="H484" s="12"/>
      <c r="I484" s="12"/>
      <c r="J484" s="11"/>
      <c r="K484" s="11"/>
      <c r="L484" s="13"/>
      <c r="M484" s="11"/>
      <c r="N484" s="11"/>
      <c r="O484" s="14" t="str">
        <f aca="false">IF(OR(A484="",B484=""),"",LOOKUP(MOD(B484,1),Lists!$A$5:$A$9,Lists!$B$5:$B$9))</f>
        <v/>
      </c>
      <c r="P484" s="14" t="str">
        <f aca="false">IF(OR(B484="",C484=""),"",ROUND(MOD(C484-B484,1)*1440,0))</f>
        <v/>
      </c>
      <c r="Q484" s="14" t="str">
        <f aca="false">IF(A484="","",COUNTIF($A$7:A484,A484))</f>
        <v/>
      </c>
      <c r="R484" s="15" t="str">
        <f aca="false">IF(OR(G484="",H484="",J484=""),"",ABS(G484-H484)*J484*IF(K484="",1,K484))</f>
        <v/>
      </c>
      <c r="S484" s="15" t="str">
        <f aca="false">IF(OR(G484="",I484="",J484=""),"",(I484-G484)*J484*IF(K484="",1,K484)*IF(E484="Short",-1,1)-N(L484))</f>
        <v/>
      </c>
      <c r="T484" s="16" t="str">
        <f aca="false">IF(OR(S484="",N(R484)=0),"",S484/R484)</f>
        <v/>
      </c>
      <c r="U484" s="15" t="str">
        <f aca="false">IF(S484="","",SUMIFS($S$7:S484,$A$7:A484,A484))</f>
        <v/>
      </c>
      <c r="V484" s="14" t="str">
        <f aca="false">IF(S484="","",IF(AND($C$4&gt;0,U484-S484&lt;=-$C$4),"After loss limit",IF(AND($C$4&gt;0,U484&lt;=-$C$4),"Hit loss limit",IF(AND($C$5&gt;0,Q484&gt;$C$5),"Over trade cap","OK"))))</f>
        <v/>
      </c>
    </row>
    <row r="485" customFormat="false" ht="15" hidden="false" customHeight="false" outlineLevel="0" collapsed="false">
      <c r="A485" s="9"/>
      <c r="B485" s="10"/>
      <c r="C485" s="10"/>
      <c r="D485" s="11"/>
      <c r="E485" s="11"/>
      <c r="F485" s="11"/>
      <c r="G485" s="12"/>
      <c r="H485" s="12"/>
      <c r="I485" s="12"/>
      <c r="J485" s="11"/>
      <c r="K485" s="11"/>
      <c r="L485" s="13"/>
      <c r="M485" s="11"/>
      <c r="N485" s="11"/>
      <c r="O485" s="14" t="str">
        <f aca="false">IF(OR(A485="",B485=""),"",LOOKUP(MOD(B485,1),Lists!$A$5:$A$9,Lists!$B$5:$B$9))</f>
        <v/>
      </c>
      <c r="P485" s="14" t="str">
        <f aca="false">IF(OR(B485="",C485=""),"",ROUND(MOD(C485-B485,1)*1440,0))</f>
        <v/>
      </c>
      <c r="Q485" s="14" t="str">
        <f aca="false">IF(A485="","",COUNTIF($A$7:A485,A485))</f>
        <v/>
      </c>
      <c r="R485" s="15" t="str">
        <f aca="false">IF(OR(G485="",H485="",J485=""),"",ABS(G485-H485)*J485*IF(K485="",1,K485))</f>
        <v/>
      </c>
      <c r="S485" s="15" t="str">
        <f aca="false">IF(OR(G485="",I485="",J485=""),"",(I485-G485)*J485*IF(K485="",1,K485)*IF(E485="Short",-1,1)-N(L485))</f>
        <v/>
      </c>
      <c r="T485" s="16" t="str">
        <f aca="false">IF(OR(S485="",N(R485)=0),"",S485/R485)</f>
        <v/>
      </c>
      <c r="U485" s="15" t="str">
        <f aca="false">IF(S485="","",SUMIFS($S$7:S485,$A$7:A485,A485))</f>
        <v/>
      </c>
      <c r="V485" s="14" t="str">
        <f aca="false">IF(S485="","",IF(AND($C$4&gt;0,U485-S485&lt;=-$C$4),"After loss limit",IF(AND($C$4&gt;0,U485&lt;=-$C$4),"Hit loss limit",IF(AND($C$5&gt;0,Q485&gt;$C$5),"Over trade cap","OK"))))</f>
        <v/>
      </c>
    </row>
    <row r="486" customFormat="false" ht="15" hidden="false" customHeight="false" outlineLevel="0" collapsed="false">
      <c r="A486" s="9"/>
      <c r="B486" s="10"/>
      <c r="C486" s="10"/>
      <c r="D486" s="11"/>
      <c r="E486" s="11"/>
      <c r="F486" s="11"/>
      <c r="G486" s="12"/>
      <c r="H486" s="12"/>
      <c r="I486" s="12"/>
      <c r="J486" s="11"/>
      <c r="K486" s="11"/>
      <c r="L486" s="13"/>
      <c r="M486" s="11"/>
      <c r="N486" s="11"/>
      <c r="O486" s="14" t="str">
        <f aca="false">IF(OR(A486="",B486=""),"",LOOKUP(MOD(B486,1),Lists!$A$5:$A$9,Lists!$B$5:$B$9))</f>
        <v/>
      </c>
      <c r="P486" s="14" t="str">
        <f aca="false">IF(OR(B486="",C486=""),"",ROUND(MOD(C486-B486,1)*1440,0))</f>
        <v/>
      </c>
      <c r="Q486" s="14" t="str">
        <f aca="false">IF(A486="","",COUNTIF($A$7:A486,A486))</f>
        <v/>
      </c>
      <c r="R486" s="15" t="str">
        <f aca="false">IF(OR(G486="",H486="",J486=""),"",ABS(G486-H486)*J486*IF(K486="",1,K486))</f>
        <v/>
      </c>
      <c r="S486" s="15" t="str">
        <f aca="false">IF(OR(G486="",I486="",J486=""),"",(I486-G486)*J486*IF(K486="",1,K486)*IF(E486="Short",-1,1)-N(L486))</f>
        <v/>
      </c>
      <c r="T486" s="16" t="str">
        <f aca="false">IF(OR(S486="",N(R486)=0),"",S486/R486)</f>
        <v/>
      </c>
      <c r="U486" s="15" t="str">
        <f aca="false">IF(S486="","",SUMIFS($S$7:S486,$A$7:A486,A486))</f>
        <v/>
      </c>
      <c r="V486" s="14" t="str">
        <f aca="false">IF(S486="","",IF(AND($C$4&gt;0,U486-S486&lt;=-$C$4),"After loss limit",IF(AND($C$4&gt;0,U486&lt;=-$C$4),"Hit loss limit",IF(AND($C$5&gt;0,Q486&gt;$C$5),"Over trade cap","OK"))))</f>
        <v/>
      </c>
    </row>
    <row r="487" customFormat="false" ht="15" hidden="false" customHeight="false" outlineLevel="0" collapsed="false">
      <c r="A487" s="9"/>
      <c r="B487" s="10"/>
      <c r="C487" s="10"/>
      <c r="D487" s="11"/>
      <c r="E487" s="11"/>
      <c r="F487" s="11"/>
      <c r="G487" s="12"/>
      <c r="H487" s="12"/>
      <c r="I487" s="12"/>
      <c r="J487" s="11"/>
      <c r="K487" s="11"/>
      <c r="L487" s="13"/>
      <c r="M487" s="11"/>
      <c r="N487" s="11"/>
      <c r="O487" s="14" t="str">
        <f aca="false">IF(OR(A487="",B487=""),"",LOOKUP(MOD(B487,1),Lists!$A$5:$A$9,Lists!$B$5:$B$9))</f>
        <v/>
      </c>
      <c r="P487" s="14" t="str">
        <f aca="false">IF(OR(B487="",C487=""),"",ROUND(MOD(C487-B487,1)*1440,0))</f>
        <v/>
      </c>
      <c r="Q487" s="14" t="str">
        <f aca="false">IF(A487="","",COUNTIF($A$7:A487,A487))</f>
        <v/>
      </c>
      <c r="R487" s="15" t="str">
        <f aca="false">IF(OR(G487="",H487="",J487=""),"",ABS(G487-H487)*J487*IF(K487="",1,K487))</f>
        <v/>
      </c>
      <c r="S487" s="15" t="str">
        <f aca="false">IF(OR(G487="",I487="",J487=""),"",(I487-G487)*J487*IF(K487="",1,K487)*IF(E487="Short",-1,1)-N(L487))</f>
        <v/>
      </c>
      <c r="T487" s="16" t="str">
        <f aca="false">IF(OR(S487="",N(R487)=0),"",S487/R487)</f>
        <v/>
      </c>
      <c r="U487" s="15" t="str">
        <f aca="false">IF(S487="","",SUMIFS($S$7:S487,$A$7:A487,A487))</f>
        <v/>
      </c>
      <c r="V487" s="14" t="str">
        <f aca="false">IF(S487="","",IF(AND($C$4&gt;0,U487-S487&lt;=-$C$4),"After loss limit",IF(AND($C$4&gt;0,U487&lt;=-$C$4),"Hit loss limit",IF(AND($C$5&gt;0,Q487&gt;$C$5),"Over trade cap","OK"))))</f>
        <v/>
      </c>
    </row>
    <row r="488" customFormat="false" ht="15" hidden="false" customHeight="false" outlineLevel="0" collapsed="false">
      <c r="A488" s="9"/>
      <c r="B488" s="10"/>
      <c r="C488" s="10"/>
      <c r="D488" s="11"/>
      <c r="E488" s="11"/>
      <c r="F488" s="11"/>
      <c r="G488" s="12"/>
      <c r="H488" s="12"/>
      <c r="I488" s="12"/>
      <c r="J488" s="11"/>
      <c r="K488" s="11"/>
      <c r="L488" s="13"/>
      <c r="M488" s="11"/>
      <c r="N488" s="11"/>
      <c r="O488" s="14" t="str">
        <f aca="false">IF(OR(A488="",B488=""),"",LOOKUP(MOD(B488,1),Lists!$A$5:$A$9,Lists!$B$5:$B$9))</f>
        <v/>
      </c>
      <c r="P488" s="14" t="str">
        <f aca="false">IF(OR(B488="",C488=""),"",ROUND(MOD(C488-B488,1)*1440,0))</f>
        <v/>
      </c>
      <c r="Q488" s="14" t="str">
        <f aca="false">IF(A488="","",COUNTIF($A$7:A488,A488))</f>
        <v/>
      </c>
      <c r="R488" s="15" t="str">
        <f aca="false">IF(OR(G488="",H488="",J488=""),"",ABS(G488-H488)*J488*IF(K488="",1,K488))</f>
        <v/>
      </c>
      <c r="S488" s="15" t="str">
        <f aca="false">IF(OR(G488="",I488="",J488=""),"",(I488-G488)*J488*IF(K488="",1,K488)*IF(E488="Short",-1,1)-N(L488))</f>
        <v/>
      </c>
      <c r="T488" s="16" t="str">
        <f aca="false">IF(OR(S488="",N(R488)=0),"",S488/R488)</f>
        <v/>
      </c>
      <c r="U488" s="15" t="str">
        <f aca="false">IF(S488="","",SUMIFS($S$7:S488,$A$7:A488,A488))</f>
        <v/>
      </c>
      <c r="V488" s="14" t="str">
        <f aca="false">IF(S488="","",IF(AND($C$4&gt;0,U488-S488&lt;=-$C$4),"After loss limit",IF(AND($C$4&gt;0,U488&lt;=-$C$4),"Hit loss limit",IF(AND($C$5&gt;0,Q488&gt;$C$5),"Over trade cap","OK"))))</f>
        <v/>
      </c>
    </row>
    <row r="489" customFormat="false" ht="15" hidden="false" customHeight="false" outlineLevel="0" collapsed="false">
      <c r="A489" s="9"/>
      <c r="B489" s="10"/>
      <c r="C489" s="10"/>
      <c r="D489" s="11"/>
      <c r="E489" s="11"/>
      <c r="F489" s="11"/>
      <c r="G489" s="12"/>
      <c r="H489" s="12"/>
      <c r="I489" s="12"/>
      <c r="J489" s="11"/>
      <c r="K489" s="11"/>
      <c r="L489" s="13"/>
      <c r="M489" s="11"/>
      <c r="N489" s="11"/>
      <c r="O489" s="14" t="str">
        <f aca="false">IF(OR(A489="",B489=""),"",LOOKUP(MOD(B489,1),Lists!$A$5:$A$9,Lists!$B$5:$B$9))</f>
        <v/>
      </c>
      <c r="P489" s="14" t="str">
        <f aca="false">IF(OR(B489="",C489=""),"",ROUND(MOD(C489-B489,1)*1440,0))</f>
        <v/>
      </c>
      <c r="Q489" s="14" t="str">
        <f aca="false">IF(A489="","",COUNTIF($A$7:A489,A489))</f>
        <v/>
      </c>
      <c r="R489" s="15" t="str">
        <f aca="false">IF(OR(G489="",H489="",J489=""),"",ABS(G489-H489)*J489*IF(K489="",1,K489))</f>
        <v/>
      </c>
      <c r="S489" s="15" t="str">
        <f aca="false">IF(OR(G489="",I489="",J489=""),"",(I489-G489)*J489*IF(K489="",1,K489)*IF(E489="Short",-1,1)-N(L489))</f>
        <v/>
      </c>
      <c r="T489" s="16" t="str">
        <f aca="false">IF(OR(S489="",N(R489)=0),"",S489/R489)</f>
        <v/>
      </c>
      <c r="U489" s="15" t="str">
        <f aca="false">IF(S489="","",SUMIFS($S$7:S489,$A$7:A489,A489))</f>
        <v/>
      </c>
      <c r="V489" s="14" t="str">
        <f aca="false">IF(S489="","",IF(AND($C$4&gt;0,U489-S489&lt;=-$C$4),"After loss limit",IF(AND($C$4&gt;0,U489&lt;=-$C$4),"Hit loss limit",IF(AND($C$5&gt;0,Q489&gt;$C$5),"Over trade cap","OK"))))</f>
        <v/>
      </c>
    </row>
    <row r="490" customFormat="false" ht="15" hidden="false" customHeight="false" outlineLevel="0" collapsed="false">
      <c r="A490" s="9"/>
      <c r="B490" s="10"/>
      <c r="C490" s="10"/>
      <c r="D490" s="11"/>
      <c r="E490" s="11"/>
      <c r="F490" s="11"/>
      <c r="G490" s="12"/>
      <c r="H490" s="12"/>
      <c r="I490" s="12"/>
      <c r="J490" s="11"/>
      <c r="K490" s="11"/>
      <c r="L490" s="13"/>
      <c r="M490" s="11"/>
      <c r="N490" s="11"/>
      <c r="O490" s="14" t="str">
        <f aca="false">IF(OR(A490="",B490=""),"",LOOKUP(MOD(B490,1),Lists!$A$5:$A$9,Lists!$B$5:$B$9))</f>
        <v/>
      </c>
      <c r="P490" s="14" t="str">
        <f aca="false">IF(OR(B490="",C490=""),"",ROUND(MOD(C490-B490,1)*1440,0))</f>
        <v/>
      </c>
      <c r="Q490" s="14" t="str">
        <f aca="false">IF(A490="","",COUNTIF($A$7:A490,A490))</f>
        <v/>
      </c>
      <c r="R490" s="15" t="str">
        <f aca="false">IF(OR(G490="",H490="",J490=""),"",ABS(G490-H490)*J490*IF(K490="",1,K490))</f>
        <v/>
      </c>
      <c r="S490" s="15" t="str">
        <f aca="false">IF(OR(G490="",I490="",J490=""),"",(I490-G490)*J490*IF(K490="",1,K490)*IF(E490="Short",-1,1)-N(L490))</f>
        <v/>
      </c>
      <c r="T490" s="16" t="str">
        <f aca="false">IF(OR(S490="",N(R490)=0),"",S490/R490)</f>
        <v/>
      </c>
      <c r="U490" s="15" t="str">
        <f aca="false">IF(S490="","",SUMIFS($S$7:S490,$A$7:A490,A490))</f>
        <v/>
      </c>
      <c r="V490" s="14" t="str">
        <f aca="false">IF(S490="","",IF(AND($C$4&gt;0,U490-S490&lt;=-$C$4),"After loss limit",IF(AND($C$4&gt;0,U490&lt;=-$C$4),"Hit loss limit",IF(AND($C$5&gt;0,Q490&gt;$C$5),"Over trade cap","OK"))))</f>
        <v/>
      </c>
    </row>
    <row r="491" customFormat="false" ht="15" hidden="false" customHeight="false" outlineLevel="0" collapsed="false">
      <c r="A491" s="9"/>
      <c r="B491" s="10"/>
      <c r="C491" s="10"/>
      <c r="D491" s="11"/>
      <c r="E491" s="11"/>
      <c r="F491" s="11"/>
      <c r="G491" s="12"/>
      <c r="H491" s="12"/>
      <c r="I491" s="12"/>
      <c r="J491" s="11"/>
      <c r="K491" s="11"/>
      <c r="L491" s="13"/>
      <c r="M491" s="11"/>
      <c r="N491" s="11"/>
      <c r="O491" s="14" t="str">
        <f aca="false">IF(OR(A491="",B491=""),"",LOOKUP(MOD(B491,1),Lists!$A$5:$A$9,Lists!$B$5:$B$9))</f>
        <v/>
      </c>
      <c r="P491" s="14" t="str">
        <f aca="false">IF(OR(B491="",C491=""),"",ROUND(MOD(C491-B491,1)*1440,0))</f>
        <v/>
      </c>
      <c r="Q491" s="14" t="str">
        <f aca="false">IF(A491="","",COUNTIF($A$7:A491,A491))</f>
        <v/>
      </c>
      <c r="R491" s="15" t="str">
        <f aca="false">IF(OR(G491="",H491="",J491=""),"",ABS(G491-H491)*J491*IF(K491="",1,K491))</f>
        <v/>
      </c>
      <c r="S491" s="15" t="str">
        <f aca="false">IF(OR(G491="",I491="",J491=""),"",(I491-G491)*J491*IF(K491="",1,K491)*IF(E491="Short",-1,1)-N(L491))</f>
        <v/>
      </c>
      <c r="T491" s="16" t="str">
        <f aca="false">IF(OR(S491="",N(R491)=0),"",S491/R491)</f>
        <v/>
      </c>
      <c r="U491" s="15" t="str">
        <f aca="false">IF(S491="","",SUMIFS($S$7:S491,$A$7:A491,A491))</f>
        <v/>
      </c>
      <c r="V491" s="14" t="str">
        <f aca="false">IF(S491="","",IF(AND($C$4&gt;0,U491-S491&lt;=-$C$4),"After loss limit",IF(AND($C$4&gt;0,U491&lt;=-$C$4),"Hit loss limit",IF(AND($C$5&gt;0,Q491&gt;$C$5),"Over trade cap","OK"))))</f>
        <v/>
      </c>
    </row>
    <row r="492" customFormat="false" ht="15" hidden="false" customHeight="false" outlineLevel="0" collapsed="false">
      <c r="A492" s="9"/>
      <c r="B492" s="10"/>
      <c r="C492" s="10"/>
      <c r="D492" s="11"/>
      <c r="E492" s="11"/>
      <c r="F492" s="11"/>
      <c r="G492" s="12"/>
      <c r="H492" s="12"/>
      <c r="I492" s="12"/>
      <c r="J492" s="11"/>
      <c r="K492" s="11"/>
      <c r="L492" s="13"/>
      <c r="M492" s="11"/>
      <c r="N492" s="11"/>
      <c r="O492" s="14" t="str">
        <f aca="false">IF(OR(A492="",B492=""),"",LOOKUP(MOD(B492,1),Lists!$A$5:$A$9,Lists!$B$5:$B$9))</f>
        <v/>
      </c>
      <c r="P492" s="14" t="str">
        <f aca="false">IF(OR(B492="",C492=""),"",ROUND(MOD(C492-B492,1)*1440,0))</f>
        <v/>
      </c>
      <c r="Q492" s="14" t="str">
        <f aca="false">IF(A492="","",COUNTIF($A$7:A492,A492))</f>
        <v/>
      </c>
      <c r="R492" s="15" t="str">
        <f aca="false">IF(OR(G492="",H492="",J492=""),"",ABS(G492-H492)*J492*IF(K492="",1,K492))</f>
        <v/>
      </c>
      <c r="S492" s="15" t="str">
        <f aca="false">IF(OR(G492="",I492="",J492=""),"",(I492-G492)*J492*IF(K492="",1,K492)*IF(E492="Short",-1,1)-N(L492))</f>
        <v/>
      </c>
      <c r="T492" s="16" t="str">
        <f aca="false">IF(OR(S492="",N(R492)=0),"",S492/R492)</f>
        <v/>
      </c>
      <c r="U492" s="15" t="str">
        <f aca="false">IF(S492="","",SUMIFS($S$7:S492,$A$7:A492,A492))</f>
        <v/>
      </c>
      <c r="V492" s="14" t="str">
        <f aca="false">IF(S492="","",IF(AND($C$4&gt;0,U492-S492&lt;=-$C$4),"After loss limit",IF(AND($C$4&gt;0,U492&lt;=-$C$4),"Hit loss limit",IF(AND($C$5&gt;0,Q492&gt;$C$5),"Over trade cap","OK"))))</f>
        <v/>
      </c>
    </row>
    <row r="493" customFormat="false" ht="15" hidden="false" customHeight="false" outlineLevel="0" collapsed="false">
      <c r="A493" s="9"/>
      <c r="B493" s="10"/>
      <c r="C493" s="10"/>
      <c r="D493" s="11"/>
      <c r="E493" s="11"/>
      <c r="F493" s="11"/>
      <c r="G493" s="12"/>
      <c r="H493" s="12"/>
      <c r="I493" s="12"/>
      <c r="J493" s="11"/>
      <c r="K493" s="11"/>
      <c r="L493" s="13"/>
      <c r="M493" s="11"/>
      <c r="N493" s="11"/>
      <c r="O493" s="14" t="str">
        <f aca="false">IF(OR(A493="",B493=""),"",LOOKUP(MOD(B493,1),Lists!$A$5:$A$9,Lists!$B$5:$B$9))</f>
        <v/>
      </c>
      <c r="P493" s="14" t="str">
        <f aca="false">IF(OR(B493="",C493=""),"",ROUND(MOD(C493-B493,1)*1440,0))</f>
        <v/>
      </c>
      <c r="Q493" s="14" t="str">
        <f aca="false">IF(A493="","",COUNTIF($A$7:A493,A493))</f>
        <v/>
      </c>
      <c r="R493" s="15" t="str">
        <f aca="false">IF(OR(G493="",H493="",J493=""),"",ABS(G493-H493)*J493*IF(K493="",1,K493))</f>
        <v/>
      </c>
      <c r="S493" s="15" t="str">
        <f aca="false">IF(OR(G493="",I493="",J493=""),"",(I493-G493)*J493*IF(K493="",1,K493)*IF(E493="Short",-1,1)-N(L493))</f>
        <v/>
      </c>
      <c r="T493" s="16" t="str">
        <f aca="false">IF(OR(S493="",N(R493)=0),"",S493/R493)</f>
        <v/>
      </c>
      <c r="U493" s="15" t="str">
        <f aca="false">IF(S493="","",SUMIFS($S$7:S493,$A$7:A493,A493))</f>
        <v/>
      </c>
      <c r="V493" s="14" t="str">
        <f aca="false">IF(S493="","",IF(AND($C$4&gt;0,U493-S493&lt;=-$C$4),"After loss limit",IF(AND($C$4&gt;0,U493&lt;=-$C$4),"Hit loss limit",IF(AND($C$5&gt;0,Q493&gt;$C$5),"Over trade cap","OK"))))</f>
        <v/>
      </c>
    </row>
    <row r="494" customFormat="false" ht="15" hidden="false" customHeight="false" outlineLevel="0" collapsed="false">
      <c r="A494" s="9"/>
      <c r="B494" s="10"/>
      <c r="C494" s="10"/>
      <c r="D494" s="11"/>
      <c r="E494" s="11"/>
      <c r="F494" s="11"/>
      <c r="G494" s="12"/>
      <c r="H494" s="12"/>
      <c r="I494" s="12"/>
      <c r="J494" s="11"/>
      <c r="K494" s="11"/>
      <c r="L494" s="13"/>
      <c r="M494" s="11"/>
      <c r="N494" s="11"/>
      <c r="O494" s="14" t="str">
        <f aca="false">IF(OR(A494="",B494=""),"",LOOKUP(MOD(B494,1),Lists!$A$5:$A$9,Lists!$B$5:$B$9))</f>
        <v/>
      </c>
      <c r="P494" s="14" t="str">
        <f aca="false">IF(OR(B494="",C494=""),"",ROUND(MOD(C494-B494,1)*1440,0))</f>
        <v/>
      </c>
      <c r="Q494" s="14" t="str">
        <f aca="false">IF(A494="","",COUNTIF($A$7:A494,A494))</f>
        <v/>
      </c>
      <c r="R494" s="15" t="str">
        <f aca="false">IF(OR(G494="",H494="",J494=""),"",ABS(G494-H494)*J494*IF(K494="",1,K494))</f>
        <v/>
      </c>
      <c r="S494" s="15" t="str">
        <f aca="false">IF(OR(G494="",I494="",J494=""),"",(I494-G494)*J494*IF(K494="",1,K494)*IF(E494="Short",-1,1)-N(L494))</f>
        <v/>
      </c>
      <c r="T494" s="16" t="str">
        <f aca="false">IF(OR(S494="",N(R494)=0),"",S494/R494)</f>
        <v/>
      </c>
      <c r="U494" s="15" t="str">
        <f aca="false">IF(S494="","",SUMIFS($S$7:S494,$A$7:A494,A494))</f>
        <v/>
      </c>
      <c r="V494" s="14" t="str">
        <f aca="false">IF(S494="","",IF(AND($C$4&gt;0,U494-S494&lt;=-$C$4),"After loss limit",IF(AND($C$4&gt;0,U494&lt;=-$C$4),"Hit loss limit",IF(AND($C$5&gt;0,Q494&gt;$C$5),"Over trade cap","OK"))))</f>
        <v/>
      </c>
    </row>
    <row r="495" customFormat="false" ht="15" hidden="false" customHeight="false" outlineLevel="0" collapsed="false">
      <c r="A495" s="9"/>
      <c r="B495" s="10"/>
      <c r="C495" s="10"/>
      <c r="D495" s="11"/>
      <c r="E495" s="11"/>
      <c r="F495" s="11"/>
      <c r="G495" s="12"/>
      <c r="H495" s="12"/>
      <c r="I495" s="12"/>
      <c r="J495" s="11"/>
      <c r="K495" s="11"/>
      <c r="L495" s="13"/>
      <c r="M495" s="11"/>
      <c r="N495" s="11"/>
      <c r="O495" s="14" t="str">
        <f aca="false">IF(OR(A495="",B495=""),"",LOOKUP(MOD(B495,1),Lists!$A$5:$A$9,Lists!$B$5:$B$9))</f>
        <v/>
      </c>
      <c r="P495" s="14" t="str">
        <f aca="false">IF(OR(B495="",C495=""),"",ROUND(MOD(C495-B495,1)*1440,0))</f>
        <v/>
      </c>
      <c r="Q495" s="14" t="str">
        <f aca="false">IF(A495="","",COUNTIF($A$7:A495,A495))</f>
        <v/>
      </c>
      <c r="R495" s="15" t="str">
        <f aca="false">IF(OR(G495="",H495="",J495=""),"",ABS(G495-H495)*J495*IF(K495="",1,K495))</f>
        <v/>
      </c>
      <c r="S495" s="15" t="str">
        <f aca="false">IF(OR(G495="",I495="",J495=""),"",(I495-G495)*J495*IF(K495="",1,K495)*IF(E495="Short",-1,1)-N(L495))</f>
        <v/>
      </c>
      <c r="T495" s="16" t="str">
        <f aca="false">IF(OR(S495="",N(R495)=0),"",S495/R495)</f>
        <v/>
      </c>
      <c r="U495" s="15" t="str">
        <f aca="false">IF(S495="","",SUMIFS($S$7:S495,$A$7:A495,A495))</f>
        <v/>
      </c>
      <c r="V495" s="14" t="str">
        <f aca="false">IF(S495="","",IF(AND($C$4&gt;0,U495-S495&lt;=-$C$4),"After loss limit",IF(AND($C$4&gt;0,U495&lt;=-$C$4),"Hit loss limit",IF(AND($C$5&gt;0,Q495&gt;$C$5),"Over trade cap","OK"))))</f>
        <v/>
      </c>
    </row>
    <row r="496" customFormat="false" ht="15" hidden="false" customHeight="false" outlineLevel="0" collapsed="false">
      <c r="A496" s="9"/>
      <c r="B496" s="10"/>
      <c r="C496" s="10"/>
      <c r="D496" s="11"/>
      <c r="E496" s="11"/>
      <c r="F496" s="11"/>
      <c r="G496" s="12"/>
      <c r="H496" s="12"/>
      <c r="I496" s="12"/>
      <c r="J496" s="11"/>
      <c r="K496" s="11"/>
      <c r="L496" s="13"/>
      <c r="M496" s="11"/>
      <c r="N496" s="11"/>
      <c r="O496" s="14" t="str">
        <f aca="false">IF(OR(A496="",B496=""),"",LOOKUP(MOD(B496,1),Lists!$A$5:$A$9,Lists!$B$5:$B$9))</f>
        <v/>
      </c>
      <c r="P496" s="14" t="str">
        <f aca="false">IF(OR(B496="",C496=""),"",ROUND(MOD(C496-B496,1)*1440,0))</f>
        <v/>
      </c>
      <c r="Q496" s="14" t="str">
        <f aca="false">IF(A496="","",COUNTIF($A$7:A496,A496))</f>
        <v/>
      </c>
      <c r="R496" s="15" t="str">
        <f aca="false">IF(OR(G496="",H496="",J496=""),"",ABS(G496-H496)*J496*IF(K496="",1,K496))</f>
        <v/>
      </c>
      <c r="S496" s="15" t="str">
        <f aca="false">IF(OR(G496="",I496="",J496=""),"",(I496-G496)*J496*IF(K496="",1,K496)*IF(E496="Short",-1,1)-N(L496))</f>
        <v/>
      </c>
      <c r="T496" s="16" t="str">
        <f aca="false">IF(OR(S496="",N(R496)=0),"",S496/R496)</f>
        <v/>
      </c>
      <c r="U496" s="15" t="str">
        <f aca="false">IF(S496="","",SUMIFS($S$7:S496,$A$7:A496,A496))</f>
        <v/>
      </c>
      <c r="V496" s="14" t="str">
        <f aca="false">IF(S496="","",IF(AND($C$4&gt;0,U496-S496&lt;=-$C$4),"After loss limit",IF(AND($C$4&gt;0,U496&lt;=-$C$4),"Hit loss limit",IF(AND($C$5&gt;0,Q496&gt;$C$5),"Over trade cap","OK"))))</f>
        <v/>
      </c>
    </row>
    <row r="497" customFormat="false" ht="15" hidden="false" customHeight="false" outlineLevel="0" collapsed="false">
      <c r="A497" s="9"/>
      <c r="B497" s="10"/>
      <c r="C497" s="10"/>
      <c r="D497" s="11"/>
      <c r="E497" s="11"/>
      <c r="F497" s="11"/>
      <c r="G497" s="12"/>
      <c r="H497" s="12"/>
      <c r="I497" s="12"/>
      <c r="J497" s="11"/>
      <c r="K497" s="11"/>
      <c r="L497" s="13"/>
      <c r="M497" s="11"/>
      <c r="N497" s="11"/>
      <c r="O497" s="14" t="str">
        <f aca="false">IF(OR(A497="",B497=""),"",LOOKUP(MOD(B497,1),Lists!$A$5:$A$9,Lists!$B$5:$B$9))</f>
        <v/>
      </c>
      <c r="P497" s="14" t="str">
        <f aca="false">IF(OR(B497="",C497=""),"",ROUND(MOD(C497-B497,1)*1440,0))</f>
        <v/>
      </c>
      <c r="Q497" s="14" t="str">
        <f aca="false">IF(A497="","",COUNTIF($A$7:A497,A497))</f>
        <v/>
      </c>
      <c r="R497" s="15" t="str">
        <f aca="false">IF(OR(G497="",H497="",J497=""),"",ABS(G497-H497)*J497*IF(K497="",1,K497))</f>
        <v/>
      </c>
      <c r="S497" s="15" t="str">
        <f aca="false">IF(OR(G497="",I497="",J497=""),"",(I497-G497)*J497*IF(K497="",1,K497)*IF(E497="Short",-1,1)-N(L497))</f>
        <v/>
      </c>
      <c r="T497" s="16" t="str">
        <f aca="false">IF(OR(S497="",N(R497)=0),"",S497/R497)</f>
        <v/>
      </c>
      <c r="U497" s="15" t="str">
        <f aca="false">IF(S497="","",SUMIFS($S$7:S497,$A$7:A497,A497))</f>
        <v/>
      </c>
      <c r="V497" s="14" t="str">
        <f aca="false">IF(S497="","",IF(AND($C$4&gt;0,U497-S497&lt;=-$C$4),"After loss limit",IF(AND($C$4&gt;0,U497&lt;=-$C$4),"Hit loss limit",IF(AND($C$5&gt;0,Q497&gt;$C$5),"Over trade cap","OK"))))</f>
        <v/>
      </c>
    </row>
    <row r="498" customFormat="false" ht="15" hidden="false" customHeight="false" outlineLevel="0" collapsed="false">
      <c r="A498" s="9"/>
      <c r="B498" s="10"/>
      <c r="C498" s="10"/>
      <c r="D498" s="11"/>
      <c r="E498" s="11"/>
      <c r="F498" s="11"/>
      <c r="G498" s="12"/>
      <c r="H498" s="12"/>
      <c r="I498" s="12"/>
      <c r="J498" s="11"/>
      <c r="K498" s="11"/>
      <c r="L498" s="13"/>
      <c r="M498" s="11"/>
      <c r="N498" s="11"/>
      <c r="O498" s="14" t="str">
        <f aca="false">IF(OR(A498="",B498=""),"",LOOKUP(MOD(B498,1),Lists!$A$5:$A$9,Lists!$B$5:$B$9))</f>
        <v/>
      </c>
      <c r="P498" s="14" t="str">
        <f aca="false">IF(OR(B498="",C498=""),"",ROUND(MOD(C498-B498,1)*1440,0))</f>
        <v/>
      </c>
      <c r="Q498" s="14" t="str">
        <f aca="false">IF(A498="","",COUNTIF($A$7:A498,A498))</f>
        <v/>
      </c>
      <c r="R498" s="15" t="str">
        <f aca="false">IF(OR(G498="",H498="",J498=""),"",ABS(G498-H498)*J498*IF(K498="",1,K498))</f>
        <v/>
      </c>
      <c r="S498" s="15" t="str">
        <f aca="false">IF(OR(G498="",I498="",J498=""),"",(I498-G498)*J498*IF(K498="",1,K498)*IF(E498="Short",-1,1)-N(L498))</f>
        <v/>
      </c>
      <c r="T498" s="16" t="str">
        <f aca="false">IF(OR(S498="",N(R498)=0),"",S498/R498)</f>
        <v/>
      </c>
      <c r="U498" s="15" t="str">
        <f aca="false">IF(S498="","",SUMIFS($S$7:S498,$A$7:A498,A498))</f>
        <v/>
      </c>
      <c r="V498" s="14" t="str">
        <f aca="false">IF(S498="","",IF(AND($C$4&gt;0,U498-S498&lt;=-$C$4),"After loss limit",IF(AND($C$4&gt;0,U498&lt;=-$C$4),"Hit loss limit",IF(AND($C$5&gt;0,Q498&gt;$C$5),"Over trade cap","OK"))))</f>
        <v/>
      </c>
    </row>
    <row r="499" customFormat="false" ht="15" hidden="false" customHeight="false" outlineLevel="0" collapsed="false">
      <c r="A499" s="9"/>
      <c r="B499" s="10"/>
      <c r="C499" s="10"/>
      <c r="D499" s="11"/>
      <c r="E499" s="11"/>
      <c r="F499" s="11"/>
      <c r="G499" s="12"/>
      <c r="H499" s="12"/>
      <c r="I499" s="12"/>
      <c r="J499" s="11"/>
      <c r="K499" s="11"/>
      <c r="L499" s="13"/>
      <c r="M499" s="11"/>
      <c r="N499" s="11"/>
      <c r="O499" s="14" t="str">
        <f aca="false">IF(OR(A499="",B499=""),"",LOOKUP(MOD(B499,1),Lists!$A$5:$A$9,Lists!$B$5:$B$9))</f>
        <v/>
      </c>
      <c r="P499" s="14" t="str">
        <f aca="false">IF(OR(B499="",C499=""),"",ROUND(MOD(C499-B499,1)*1440,0))</f>
        <v/>
      </c>
      <c r="Q499" s="14" t="str">
        <f aca="false">IF(A499="","",COUNTIF($A$7:A499,A499))</f>
        <v/>
      </c>
      <c r="R499" s="15" t="str">
        <f aca="false">IF(OR(G499="",H499="",J499=""),"",ABS(G499-H499)*J499*IF(K499="",1,K499))</f>
        <v/>
      </c>
      <c r="S499" s="15" t="str">
        <f aca="false">IF(OR(G499="",I499="",J499=""),"",(I499-G499)*J499*IF(K499="",1,K499)*IF(E499="Short",-1,1)-N(L499))</f>
        <v/>
      </c>
      <c r="T499" s="16" t="str">
        <f aca="false">IF(OR(S499="",N(R499)=0),"",S499/R499)</f>
        <v/>
      </c>
      <c r="U499" s="15" t="str">
        <f aca="false">IF(S499="","",SUMIFS($S$7:S499,$A$7:A499,A499))</f>
        <v/>
      </c>
      <c r="V499" s="14" t="str">
        <f aca="false">IF(S499="","",IF(AND($C$4&gt;0,U499-S499&lt;=-$C$4),"After loss limit",IF(AND($C$4&gt;0,U499&lt;=-$C$4),"Hit loss limit",IF(AND($C$5&gt;0,Q499&gt;$C$5),"Over trade cap","OK"))))</f>
        <v/>
      </c>
    </row>
    <row r="500" customFormat="false" ht="15" hidden="false" customHeight="false" outlineLevel="0" collapsed="false">
      <c r="A500" s="9"/>
      <c r="B500" s="10"/>
      <c r="C500" s="10"/>
      <c r="D500" s="11"/>
      <c r="E500" s="11"/>
      <c r="F500" s="11"/>
      <c r="G500" s="12"/>
      <c r="H500" s="12"/>
      <c r="I500" s="12"/>
      <c r="J500" s="11"/>
      <c r="K500" s="11"/>
      <c r="L500" s="13"/>
      <c r="M500" s="11"/>
      <c r="N500" s="11"/>
      <c r="O500" s="14" t="str">
        <f aca="false">IF(OR(A500="",B500=""),"",LOOKUP(MOD(B500,1),Lists!$A$5:$A$9,Lists!$B$5:$B$9))</f>
        <v/>
      </c>
      <c r="P500" s="14" t="str">
        <f aca="false">IF(OR(B500="",C500=""),"",ROUND(MOD(C500-B500,1)*1440,0))</f>
        <v/>
      </c>
      <c r="Q500" s="14" t="str">
        <f aca="false">IF(A500="","",COUNTIF($A$7:A500,A500))</f>
        <v/>
      </c>
      <c r="R500" s="15" t="str">
        <f aca="false">IF(OR(G500="",H500="",J500=""),"",ABS(G500-H500)*J500*IF(K500="",1,K500))</f>
        <v/>
      </c>
      <c r="S500" s="15" t="str">
        <f aca="false">IF(OR(G500="",I500="",J500=""),"",(I500-G500)*J500*IF(K500="",1,K500)*IF(E500="Short",-1,1)-N(L500))</f>
        <v/>
      </c>
      <c r="T500" s="16" t="str">
        <f aca="false">IF(OR(S500="",N(R500)=0),"",S500/R500)</f>
        <v/>
      </c>
      <c r="U500" s="15" t="str">
        <f aca="false">IF(S500="","",SUMIFS($S$7:S500,$A$7:A500,A500))</f>
        <v/>
      </c>
      <c r="V500" s="14" t="str">
        <f aca="false">IF(S500="","",IF(AND($C$4&gt;0,U500-S500&lt;=-$C$4),"After loss limit",IF(AND($C$4&gt;0,U500&lt;=-$C$4),"Hit loss limit",IF(AND($C$5&gt;0,Q500&gt;$C$5),"Over trade cap","OK"))))</f>
        <v/>
      </c>
    </row>
    <row r="501" customFormat="false" ht="15" hidden="false" customHeight="false" outlineLevel="0" collapsed="false">
      <c r="A501" s="9"/>
      <c r="B501" s="10"/>
      <c r="C501" s="10"/>
      <c r="D501" s="11"/>
      <c r="E501" s="11"/>
      <c r="F501" s="11"/>
      <c r="G501" s="12"/>
      <c r="H501" s="12"/>
      <c r="I501" s="12"/>
      <c r="J501" s="11"/>
      <c r="K501" s="11"/>
      <c r="L501" s="13"/>
      <c r="M501" s="11"/>
      <c r="N501" s="11"/>
      <c r="O501" s="14" t="str">
        <f aca="false">IF(OR(A501="",B501=""),"",LOOKUP(MOD(B501,1),Lists!$A$5:$A$9,Lists!$B$5:$B$9))</f>
        <v/>
      </c>
      <c r="P501" s="14" t="str">
        <f aca="false">IF(OR(B501="",C501=""),"",ROUND(MOD(C501-B501,1)*1440,0))</f>
        <v/>
      </c>
      <c r="Q501" s="14" t="str">
        <f aca="false">IF(A501="","",COUNTIF($A$7:A501,A501))</f>
        <v/>
      </c>
      <c r="R501" s="15" t="str">
        <f aca="false">IF(OR(G501="",H501="",J501=""),"",ABS(G501-H501)*J501*IF(K501="",1,K501))</f>
        <v/>
      </c>
      <c r="S501" s="15" t="str">
        <f aca="false">IF(OR(G501="",I501="",J501=""),"",(I501-G501)*J501*IF(K501="",1,K501)*IF(E501="Short",-1,1)-N(L501))</f>
        <v/>
      </c>
      <c r="T501" s="16" t="str">
        <f aca="false">IF(OR(S501="",N(R501)=0),"",S501/R501)</f>
        <v/>
      </c>
      <c r="U501" s="15" t="str">
        <f aca="false">IF(S501="","",SUMIFS($S$7:S501,$A$7:A501,A501))</f>
        <v/>
      </c>
      <c r="V501" s="14" t="str">
        <f aca="false">IF(S501="","",IF(AND($C$4&gt;0,U501-S501&lt;=-$C$4),"After loss limit",IF(AND($C$4&gt;0,U501&lt;=-$C$4),"Hit loss limit",IF(AND($C$5&gt;0,Q501&gt;$C$5),"Over trade cap","OK"))))</f>
        <v/>
      </c>
    </row>
    <row r="502" customFormat="false" ht="15" hidden="false" customHeight="false" outlineLevel="0" collapsed="false">
      <c r="A502" s="9"/>
      <c r="B502" s="10"/>
      <c r="C502" s="10"/>
      <c r="D502" s="11"/>
      <c r="E502" s="11"/>
      <c r="F502" s="11"/>
      <c r="G502" s="12"/>
      <c r="H502" s="12"/>
      <c r="I502" s="12"/>
      <c r="J502" s="11"/>
      <c r="K502" s="11"/>
      <c r="L502" s="13"/>
      <c r="M502" s="11"/>
      <c r="N502" s="11"/>
      <c r="O502" s="14" t="str">
        <f aca="false">IF(OR(A502="",B502=""),"",LOOKUP(MOD(B502,1),Lists!$A$5:$A$9,Lists!$B$5:$B$9))</f>
        <v/>
      </c>
      <c r="P502" s="14" t="str">
        <f aca="false">IF(OR(B502="",C502=""),"",ROUND(MOD(C502-B502,1)*1440,0))</f>
        <v/>
      </c>
      <c r="Q502" s="14" t="str">
        <f aca="false">IF(A502="","",COUNTIF($A$7:A502,A502))</f>
        <v/>
      </c>
      <c r="R502" s="15" t="str">
        <f aca="false">IF(OR(G502="",H502="",J502=""),"",ABS(G502-H502)*J502*IF(K502="",1,K502))</f>
        <v/>
      </c>
      <c r="S502" s="15" t="str">
        <f aca="false">IF(OR(G502="",I502="",J502=""),"",(I502-G502)*J502*IF(K502="",1,K502)*IF(E502="Short",-1,1)-N(L502))</f>
        <v/>
      </c>
      <c r="T502" s="16" t="str">
        <f aca="false">IF(OR(S502="",N(R502)=0),"",S502/R502)</f>
        <v/>
      </c>
      <c r="U502" s="15" t="str">
        <f aca="false">IF(S502="","",SUMIFS($S$7:S502,$A$7:A502,A502))</f>
        <v/>
      </c>
      <c r="V502" s="14" t="str">
        <f aca="false">IF(S502="","",IF(AND($C$4&gt;0,U502-S502&lt;=-$C$4),"After loss limit",IF(AND($C$4&gt;0,U502&lt;=-$C$4),"Hit loss limit",IF(AND($C$5&gt;0,Q502&gt;$C$5),"Over trade cap","OK"))))</f>
        <v/>
      </c>
    </row>
    <row r="503" customFormat="false" ht="15" hidden="false" customHeight="false" outlineLevel="0" collapsed="false">
      <c r="A503" s="9"/>
      <c r="B503" s="10"/>
      <c r="C503" s="10"/>
      <c r="D503" s="11"/>
      <c r="E503" s="11"/>
      <c r="F503" s="11"/>
      <c r="G503" s="12"/>
      <c r="H503" s="12"/>
      <c r="I503" s="12"/>
      <c r="J503" s="11"/>
      <c r="K503" s="11"/>
      <c r="L503" s="13"/>
      <c r="M503" s="11"/>
      <c r="N503" s="11"/>
      <c r="O503" s="14" t="str">
        <f aca="false">IF(OR(A503="",B503=""),"",LOOKUP(MOD(B503,1),Lists!$A$5:$A$9,Lists!$B$5:$B$9))</f>
        <v/>
      </c>
      <c r="P503" s="14" t="str">
        <f aca="false">IF(OR(B503="",C503=""),"",ROUND(MOD(C503-B503,1)*1440,0))</f>
        <v/>
      </c>
      <c r="Q503" s="14" t="str">
        <f aca="false">IF(A503="","",COUNTIF($A$7:A503,A503))</f>
        <v/>
      </c>
      <c r="R503" s="15" t="str">
        <f aca="false">IF(OR(G503="",H503="",J503=""),"",ABS(G503-H503)*J503*IF(K503="",1,K503))</f>
        <v/>
      </c>
      <c r="S503" s="15" t="str">
        <f aca="false">IF(OR(G503="",I503="",J503=""),"",(I503-G503)*J503*IF(K503="",1,K503)*IF(E503="Short",-1,1)-N(L503))</f>
        <v/>
      </c>
      <c r="T503" s="16" t="str">
        <f aca="false">IF(OR(S503="",N(R503)=0),"",S503/R503)</f>
        <v/>
      </c>
      <c r="U503" s="15" t="str">
        <f aca="false">IF(S503="","",SUMIFS($S$7:S503,$A$7:A503,A503))</f>
        <v/>
      </c>
      <c r="V503" s="14" t="str">
        <f aca="false">IF(S503="","",IF(AND($C$4&gt;0,U503-S503&lt;=-$C$4),"After loss limit",IF(AND($C$4&gt;0,U503&lt;=-$C$4),"Hit loss limit",IF(AND($C$5&gt;0,Q503&gt;$C$5),"Over trade cap","OK"))))</f>
        <v/>
      </c>
    </row>
    <row r="504" customFormat="false" ht="15" hidden="false" customHeight="false" outlineLevel="0" collapsed="false">
      <c r="A504" s="9"/>
      <c r="B504" s="10"/>
      <c r="C504" s="10"/>
      <c r="D504" s="11"/>
      <c r="E504" s="11"/>
      <c r="F504" s="11"/>
      <c r="G504" s="12"/>
      <c r="H504" s="12"/>
      <c r="I504" s="12"/>
      <c r="J504" s="11"/>
      <c r="K504" s="11"/>
      <c r="L504" s="13"/>
      <c r="M504" s="11"/>
      <c r="N504" s="11"/>
      <c r="O504" s="14" t="str">
        <f aca="false">IF(OR(A504="",B504=""),"",LOOKUP(MOD(B504,1),Lists!$A$5:$A$9,Lists!$B$5:$B$9))</f>
        <v/>
      </c>
      <c r="P504" s="14" t="str">
        <f aca="false">IF(OR(B504="",C504=""),"",ROUND(MOD(C504-B504,1)*1440,0))</f>
        <v/>
      </c>
      <c r="Q504" s="14" t="str">
        <f aca="false">IF(A504="","",COUNTIF($A$7:A504,A504))</f>
        <v/>
      </c>
      <c r="R504" s="15" t="str">
        <f aca="false">IF(OR(G504="",H504="",J504=""),"",ABS(G504-H504)*J504*IF(K504="",1,K504))</f>
        <v/>
      </c>
      <c r="S504" s="15" t="str">
        <f aca="false">IF(OR(G504="",I504="",J504=""),"",(I504-G504)*J504*IF(K504="",1,K504)*IF(E504="Short",-1,1)-N(L504))</f>
        <v/>
      </c>
      <c r="T504" s="16" t="str">
        <f aca="false">IF(OR(S504="",N(R504)=0),"",S504/R504)</f>
        <v/>
      </c>
      <c r="U504" s="15" t="str">
        <f aca="false">IF(S504="","",SUMIFS($S$7:S504,$A$7:A504,A504))</f>
        <v/>
      </c>
      <c r="V504" s="14" t="str">
        <f aca="false">IF(S504="","",IF(AND($C$4&gt;0,U504-S504&lt;=-$C$4),"After loss limit",IF(AND($C$4&gt;0,U504&lt;=-$C$4),"Hit loss limit",IF(AND($C$5&gt;0,Q504&gt;$C$5),"Over trade cap","OK"))))</f>
        <v/>
      </c>
    </row>
    <row r="505" customFormat="false" ht="15" hidden="false" customHeight="false" outlineLevel="0" collapsed="false">
      <c r="A505" s="9"/>
      <c r="B505" s="10"/>
      <c r="C505" s="10"/>
      <c r="D505" s="11"/>
      <c r="E505" s="11"/>
      <c r="F505" s="11"/>
      <c r="G505" s="12"/>
      <c r="H505" s="12"/>
      <c r="I505" s="12"/>
      <c r="J505" s="11"/>
      <c r="K505" s="11"/>
      <c r="L505" s="13"/>
      <c r="M505" s="11"/>
      <c r="N505" s="11"/>
      <c r="O505" s="14" t="str">
        <f aca="false">IF(OR(A505="",B505=""),"",LOOKUP(MOD(B505,1),Lists!$A$5:$A$9,Lists!$B$5:$B$9))</f>
        <v/>
      </c>
      <c r="P505" s="14" t="str">
        <f aca="false">IF(OR(B505="",C505=""),"",ROUND(MOD(C505-B505,1)*1440,0))</f>
        <v/>
      </c>
      <c r="Q505" s="14" t="str">
        <f aca="false">IF(A505="","",COUNTIF($A$7:A505,A505))</f>
        <v/>
      </c>
      <c r="R505" s="15" t="str">
        <f aca="false">IF(OR(G505="",H505="",J505=""),"",ABS(G505-H505)*J505*IF(K505="",1,K505))</f>
        <v/>
      </c>
      <c r="S505" s="15" t="str">
        <f aca="false">IF(OR(G505="",I505="",J505=""),"",(I505-G505)*J505*IF(K505="",1,K505)*IF(E505="Short",-1,1)-N(L505))</f>
        <v/>
      </c>
      <c r="T505" s="16" t="str">
        <f aca="false">IF(OR(S505="",N(R505)=0),"",S505/R505)</f>
        <v/>
      </c>
      <c r="U505" s="15" t="str">
        <f aca="false">IF(S505="","",SUMIFS($S$7:S505,$A$7:A505,A505))</f>
        <v/>
      </c>
      <c r="V505" s="14" t="str">
        <f aca="false">IF(S505="","",IF(AND($C$4&gt;0,U505-S505&lt;=-$C$4),"After loss limit",IF(AND($C$4&gt;0,U505&lt;=-$C$4),"Hit loss limit",IF(AND($C$5&gt;0,Q505&gt;$C$5),"Over trade cap","OK"))))</f>
        <v/>
      </c>
    </row>
    <row r="506" customFormat="false" ht="15" hidden="false" customHeight="false" outlineLevel="0" collapsed="false">
      <c r="A506" s="9"/>
      <c r="B506" s="10"/>
      <c r="C506" s="10"/>
      <c r="D506" s="11"/>
      <c r="E506" s="11"/>
      <c r="F506" s="11"/>
      <c r="G506" s="12"/>
      <c r="H506" s="12"/>
      <c r="I506" s="12"/>
      <c r="J506" s="11"/>
      <c r="K506" s="11"/>
      <c r="L506" s="13"/>
      <c r="M506" s="11"/>
      <c r="N506" s="11"/>
      <c r="O506" s="14" t="str">
        <f aca="false">IF(OR(A506="",B506=""),"",LOOKUP(MOD(B506,1),Lists!$A$5:$A$9,Lists!$B$5:$B$9))</f>
        <v/>
      </c>
      <c r="P506" s="14" t="str">
        <f aca="false">IF(OR(B506="",C506=""),"",ROUND(MOD(C506-B506,1)*1440,0))</f>
        <v/>
      </c>
      <c r="Q506" s="14" t="str">
        <f aca="false">IF(A506="","",COUNTIF($A$7:A506,A506))</f>
        <v/>
      </c>
      <c r="R506" s="15" t="str">
        <f aca="false">IF(OR(G506="",H506="",J506=""),"",ABS(G506-H506)*J506*IF(K506="",1,K506))</f>
        <v/>
      </c>
      <c r="S506" s="15" t="str">
        <f aca="false">IF(OR(G506="",I506="",J506=""),"",(I506-G506)*J506*IF(K506="",1,K506)*IF(E506="Short",-1,1)-N(L506))</f>
        <v/>
      </c>
      <c r="T506" s="16" t="str">
        <f aca="false">IF(OR(S506="",N(R506)=0),"",S506/R506)</f>
        <v/>
      </c>
      <c r="U506" s="15" t="str">
        <f aca="false">IF(S506="","",SUMIFS($S$7:S506,$A$7:A506,A506))</f>
        <v/>
      </c>
      <c r="V506" s="14" t="str">
        <f aca="false">IF(S506="","",IF(AND($C$4&gt;0,U506-S506&lt;=-$C$4),"After loss limit",IF(AND($C$4&gt;0,U506&lt;=-$C$4),"Hit loss limit",IF(AND($C$5&gt;0,Q506&gt;$C$5),"Over trade cap","OK"))))</f>
        <v/>
      </c>
    </row>
    <row r="507" customFormat="false" ht="15" hidden="false" customHeight="false" outlineLevel="0" collapsed="false">
      <c r="A507" s="9"/>
      <c r="B507" s="10"/>
      <c r="C507" s="10"/>
      <c r="D507" s="11"/>
      <c r="E507" s="11"/>
      <c r="F507" s="11"/>
      <c r="G507" s="12"/>
      <c r="H507" s="12"/>
      <c r="I507" s="12"/>
      <c r="J507" s="11"/>
      <c r="K507" s="11"/>
      <c r="L507" s="13"/>
      <c r="M507" s="11"/>
      <c r="N507" s="11"/>
      <c r="O507" s="14" t="str">
        <f aca="false">IF(OR(A507="",B507=""),"",LOOKUP(MOD(B507,1),Lists!$A$5:$A$9,Lists!$B$5:$B$9))</f>
        <v/>
      </c>
      <c r="P507" s="14" t="str">
        <f aca="false">IF(OR(B507="",C507=""),"",ROUND(MOD(C507-B507,1)*1440,0))</f>
        <v/>
      </c>
      <c r="Q507" s="14" t="str">
        <f aca="false">IF(A507="","",COUNTIF($A$7:A507,A507))</f>
        <v/>
      </c>
      <c r="R507" s="15" t="str">
        <f aca="false">IF(OR(G507="",H507="",J507=""),"",ABS(G507-H507)*J507*IF(K507="",1,K507))</f>
        <v/>
      </c>
      <c r="S507" s="15" t="str">
        <f aca="false">IF(OR(G507="",I507="",J507=""),"",(I507-G507)*J507*IF(K507="",1,K507)*IF(E507="Short",-1,1)-N(L507))</f>
        <v/>
      </c>
      <c r="T507" s="16" t="str">
        <f aca="false">IF(OR(S507="",N(R507)=0),"",S507/R507)</f>
        <v/>
      </c>
      <c r="U507" s="15" t="str">
        <f aca="false">IF(S507="","",SUMIFS($S$7:S507,$A$7:A507,A507))</f>
        <v/>
      </c>
      <c r="V507" s="14" t="str">
        <f aca="false">IF(S507="","",IF(AND($C$4&gt;0,U507-S507&lt;=-$C$4),"After loss limit",IF(AND($C$4&gt;0,U507&lt;=-$C$4),"Hit loss limit",IF(AND($C$5&gt;0,Q507&gt;$C$5),"Over trade cap","OK"))))</f>
        <v/>
      </c>
    </row>
    <row r="508" customFormat="false" ht="15" hidden="false" customHeight="false" outlineLevel="0" collapsed="false">
      <c r="A508" s="9"/>
      <c r="B508" s="10"/>
      <c r="C508" s="10"/>
      <c r="D508" s="11"/>
      <c r="E508" s="11"/>
      <c r="F508" s="11"/>
      <c r="G508" s="12"/>
      <c r="H508" s="12"/>
      <c r="I508" s="12"/>
      <c r="J508" s="11"/>
      <c r="K508" s="11"/>
      <c r="L508" s="13"/>
      <c r="M508" s="11"/>
      <c r="N508" s="11"/>
      <c r="O508" s="14" t="str">
        <f aca="false">IF(OR(A508="",B508=""),"",LOOKUP(MOD(B508,1),Lists!$A$5:$A$9,Lists!$B$5:$B$9))</f>
        <v/>
      </c>
      <c r="P508" s="14" t="str">
        <f aca="false">IF(OR(B508="",C508=""),"",ROUND(MOD(C508-B508,1)*1440,0))</f>
        <v/>
      </c>
      <c r="Q508" s="14" t="str">
        <f aca="false">IF(A508="","",COUNTIF($A$7:A508,A508))</f>
        <v/>
      </c>
      <c r="R508" s="15" t="str">
        <f aca="false">IF(OR(G508="",H508="",J508=""),"",ABS(G508-H508)*J508*IF(K508="",1,K508))</f>
        <v/>
      </c>
      <c r="S508" s="15" t="str">
        <f aca="false">IF(OR(G508="",I508="",J508=""),"",(I508-G508)*J508*IF(K508="",1,K508)*IF(E508="Short",-1,1)-N(L508))</f>
        <v/>
      </c>
      <c r="T508" s="16" t="str">
        <f aca="false">IF(OR(S508="",N(R508)=0),"",S508/R508)</f>
        <v/>
      </c>
      <c r="U508" s="15" t="str">
        <f aca="false">IF(S508="","",SUMIFS($S$7:S508,$A$7:A508,A508))</f>
        <v/>
      </c>
      <c r="V508" s="14" t="str">
        <f aca="false">IF(S508="","",IF(AND($C$4&gt;0,U508-S508&lt;=-$C$4),"After loss limit",IF(AND($C$4&gt;0,U508&lt;=-$C$4),"Hit loss limit",IF(AND($C$5&gt;0,Q508&gt;$C$5),"Over trade cap","OK"))))</f>
        <v/>
      </c>
    </row>
    <row r="509" customFormat="false" ht="15" hidden="false" customHeight="false" outlineLevel="0" collapsed="false">
      <c r="A509" s="9"/>
      <c r="B509" s="10"/>
      <c r="C509" s="10"/>
      <c r="D509" s="11"/>
      <c r="E509" s="11"/>
      <c r="F509" s="11"/>
      <c r="G509" s="12"/>
      <c r="H509" s="12"/>
      <c r="I509" s="12"/>
      <c r="J509" s="11"/>
      <c r="K509" s="11"/>
      <c r="L509" s="13"/>
      <c r="M509" s="11"/>
      <c r="N509" s="11"/>
      <c r="O509" s="14" t="str">
        <f aca="false">IF(OR(A509="",B509=""),"",LOOKUP(MOD(B509,1),Lists!$A$5:$A$9,Lists!$B$5:$B$9))</f>
        <v/>
      </c>
      <c r="P509" s="14" t="str">
        <f aca="false">IF(OR(B509="",C509=""),"",ROUND(MOD(C509-B509,1)*1440,0))</f>
        <v/>
      </c>
      <c r="Q509" s="14" t="str">
        <f aca="false">IF(A509="","",COUNTIF($A$7:A509,A509))</f>
        <v/>
      </c>
      <c r="R509" s="15" t="str">
        <f aca="false">IF(OR(G509="",H509="",J509=""),"",ABS(G509-H509)*J509*IF(K509="",1,K509))</f>
        <v/>
      </c>
      <c r="S509" s="15" t="str">
        <f aca="false">IF(OR(G509="",I509="",J509=""),"",(I509-G509)*J509*IF(K509="",1,K509)*IF(E509="Short",-1,1)-N(L509))</f>
        <v/>
      </c>
      <c r="T509" s="16" t="str">
        <f aca="false">IF(OR(S509="",N(R509)=0),"",S509/R509)</f>
        <v/>
      </c>
      <c r="U509" s="15" t="str">
        <f aca="false">IF(S509="","",SUMIFS($S$7:S509,$A$7:A509,A509))</f>
        <v/>
      </c>
      <c r="V509" s="14" t="str">
        <f aca="false">IF(S509="","",IF(AND($C$4&gt;0,U509-S509&lt;=-$C$4),"After loss limit",IF(AND($C$4&gt;0,U509&lt;=-$C$4),"Hit loss limit",IF(AND($C$5&gt;0,Q509&gt;$C$5),"Over trade cap","OK"))))</f>
        <v/>
      </c>
    </row>
    <row r="510" customFormat="false" ht="15" hidden="false" customHeight="false" outlineLevel="0" collapsed="false">
      <c r="A510" s="9"/>
      <c r="B510" s="10"/>
      <c r="C510" s="10"/>
      <c r="D510" s="11"/>
      <c r="E510" s="11"/>
      <c r="F510" s="11"/>
      <c r="G510" s="12"/>
      <c r="H510" s="12"/>
      <c r="I510" s="12"/>
      <c r="J510" s="11"/>
      <c r="K510" s="11"/>
      <c r="L510" s="13"/>
      <c r="M510" s="11"/>
      <c r="N510" s="11"/>
      <c r="O510" s="14" t="str">
        <f aca="false">IF(OR(A510="",B510=""),"",LOOKUP(MOD(B510,1),Lists!$A$5:$A$9,Lists!$B$5:$B$9))</f>
        <v/>
      </c>
      <c r="P510" s="14" t="str">
        <f aca="false">IF(OR(B510="",C510=""),"",ROUND(MOD(C510-B510,1)*1440,0))</f>
        <v/>
      </c>
      <c r="Q510" s="14" t="str">
        <f aca="false">IF(A510="","",COUNTIF($A$7:A510,A510))</f>
        <v/>
      </c>
      <c r="R510" s="15" t="str">
        <f aca="false">IF(OR(G510="",H510="",J510=""),"",ABS(G510-H510)*J510*IF(K510="",1,K510))</f>
        <v/>
      </c>
      <c r="S510" s="15" t="str">
        <f aca="false">IF(OR(G510="",I510="",J510=""),"",(I510-G510)*J510*IF(K510="",1,K510)*IF(E510="Short",-1,1)-N(L510))</f>
        <v/>
      </c>
      <c r="T510" s="16" t="str">
        <f aca="false">IF(OR(S510="",N(R510)=0),"",S510/R510)</f>
        <v/>
      </c>
      <c r="U510" s="15" t="str">
        <f aca="false">IF(S510="","",SUMIFS($S$7:S510,$A$7:A510,A510))</f>
        <v/>
      </c>
      <c r="V510" s="14" t="str">
        <f aca="false">IF(S510="","",IF(AND($C$4&gt;0,U510-S510&lt;=-$C$4),"After loss limit",IF(AND($C$4&gt;0,U510&lt;=-$C$4),"Hit loss limit",IF(AND($C$5&gt;0,Q510&gt;$C$5),"Over trade cap","OK"))))</f>
        <v/>
      </c>
    </row>
    <row r="511" customFormat="false" ht="15" hidden="false" customHeight="false" outlineLevel="0" collapsed="false">
      <c r="A511" s="9"/>
      <c r="B511" s="10"/>
      <c r="C511" s="10"/>
      <c r="D511" s="11"/>
      <c r="E511" s="11"/>
      <c r="F511" s="11"/>
      <c r="G511" s="12"/>
      <c r="H511" s="12"/>
      <c r="I511" s="12"/>
      <c r="J511" s="11"/>
      <c r="K511" s="11"/>
      <c r="L511" s="13"/>
      <c r="M511" s="11"/>
      <c r="N511" s="11"/>
      <c r="O511" s="14" t="str">
        <f aca="false">IF(OR(A511="",B511=""),"",LOOKUP(MOD(B511,1),Lists!$A$5:$A$9,Lists!$B$5:$B$9))</f>
        <v/>
      </c>
      <c r="P511" s="14" t="str">
        <f aca="false">IF(OR(B511="",C511=""),"",ROUND(MOD(C511-B511,1)*1440,0))</f>
        <v/>
      </c>
      <c r="Q511" s="14" t="str">
        <f aca="false">IF(A511="","",COUNTIF($A$7:A511,A511))</f>
        <v/>
      </c>
      <c r="R511" s="15" t="str">
        <f aca="false">IF(OR(G511="",H511="",J511=""),"",ABS(G511-H511)*J511*IF(K511="",1,K511))</f>
        <v/>
      </c>
      <c r="S511" s="15" t="str">
        <f aca="false">IF(OR(G511="",I511="",J511=""),"",(I511-G511)*J511*IF(K511="",1,K511)*IF(E511="Short",-1,1)-N(L511))</f>
        <v/>
      </c>
      <c r="T511" s="16" t="str">
        <f aca="false">IF(OR(S511="",N(R511)=0),"",S511/R511)</f>
        <v/>
      </c>
      <c r="U511" s="15" t="str">
        <f aca="false">IF(S511="","",SUMIFS($S$7:S511,$A$7:A511,A511))</f>
        <v/>
      </c>
      <c r="V511" s="14" t="str">
        <f aca="false">IF(S511="","",IF(AND($C$4&gt;0,U511-S511&lt;=-$C$4),"After loss limit",IF(AND($C$4&gt;0,U511&lt;=-$C$4),"Hit loss limit",IF(AND($C$5&gt;0,Q511&gt;$C$5),"Over trade cap","OK"))))</f>
        <v/>
      </c>
    </row>
    <row r="512" customFormat="false" ht="15" hidden="false" customHeight="false" outlineLevel="0" collapsed="false">
      <c r="A512" s="9"/>
      <c r="B512" s="10"/>
      <c r="C512" s="10"/>
      <c r="D512" s="11"/>
      <c r="E512" s="11"/>
      <c r="F512" s="11"/>
      <c r="G512" s="12"/>
      <c r="H512" s="12"/>
      <c r="I512" s="12"/>
      <c r="J512" s="11"/>
      <c r="K512" s="11"/>
      <c r="L512" s="13"/>
      <c r="M512" s="11"/>
      <c r="N512" s="11"/>
      <c r="O512" s="14" t="str">
        <f aca="false">IF(OR(A512="",B512=""),"",LOOKUP(MOD(B512,1),Lists!$A$5:$A$9,Lists!$B$5:$B$9))</f>
        <v/>
      </c>
      <c r="P512" s="14" t="str">
        <f aca="false">IF(OR(B512="",C512=""),"",ROUND(MOD(C512-B512,1)*1440,0))</f>
        <v/>
      </c>
      <c r="Q512" s="14" t="str">
        <f aca="false">IF(A512="","",COUNTIF($A$7:A512,A512))</f>
        <v/>
      </c>
      <c r="R512" s="15" t="str">
        <f aca="false">IF(OR(G512="",H512="",J512=""),"",ABS(G512-H512)*J512*IF(K512="",1,K512))</f>
        <v/>
      </c>
      <c r="S512" s="15" t="str">
        <f aca="false">IF(OR(G512="",I512="",J512=""),"",(I512-G512)*J512*IF(K512="",1,K512)*IF(E512="Short",-1,1)-N(L512))</f>
        <v/>
      </c>
      <c r="T512" s="16" t="str">
        <f aca="false">IF(OR(S512="",N(R512)=0),"",S512/R512)</f>
        <v/>
      </c>
      <c r="U512" s="15" t="str">
        <f aca="false">IF(S512="","",SUMIFS($S$7:S512,$A$7:A512,A512))</f>
        <v/>
      </c>
      <c r="V512" s="14" t="str">
        <f aca="false">IF(S512="","",IF(AND($C$4&gt;0,U512-S512&lt;=-$C$4),"After loss limit",IF(AND($C$4&gt;0,U512&lt;=-$C$4),"Hit loss limit",IF(AND($C$5&gt;0,Q512&gt;$C$5),"Over trade cap","OK"))))</f>
        <v/>
      </c>
    </row>
    <row r="513" customFormat="false" ht="15" hidden="false" customHeight="false" outlineLevel="0" collapsed="false">
      <c r="A513" s="9"/>
      <c r="B513" s="10"/>
      <c r="C513" s="10"/>
      <c r="D513" s="11"/>
      <c r="E513" s="11"/>
      <c r="F513" s="11"/>
      <c r="G513" s="12"/>
      <c r="H513" s="12"/>
      <c r="I513" s="12"/>
      <c r="J513" s="11"/>
      <c r="K513" s="11"/>
      <c r="L513" s="13"/>
      <c r="M513" s="11"/>
      <c r="N513" s="11"/>
      <c r="O513" s="14" t="str">
        <f aca="false">IF(OR(A513="",B513=""),"",LOOKUP(MOD(B513,1),Lists!$A$5:$A$9,Lists!$B$5:$B$9))</f>
        <v/>
      </c>
      <c r="P513" s="14" t="str">
        <f aca="false">IF(OR(B513="",C513=""),"",ROUND(MOD(C513-B513,1)*1440,0))</f>
        <v/>
      </c>
      <c r="Q513" s="14" t="str">
        <f aca="false">IF(A513="","",COUNTIF($A$7:A513,A513))</f>
        <v/>
      </c>
      <c r="R513" s="15" t="str">
        <f aca="false">IF(OR(G513="",H513="",J513=""),"",ABS(G513-H513)*J513*IF(K513="",1,K513))</f>
        <v/>
      </c>
      <c r="S513" s="15" t="str">
        <f aca="false">IF(OR(G513="",I513="",J513=""),"",(I513-G513)*J513*IF(K513="",1,K513)*IF(E513="Short",-1,1)-N(L513))</f>
        <v/>
      </c>
      <c r="T513" s="16" t="str">
        <f aca="false">IF(OR(S513="",N(R513)=0),"",S513/R513)</f>
        <v/>
      </c>
      <c r="U513" s="15" t="str">
        <f aca="false">IF(S513="","",SUMIFS($S$7:S513,$A$7:A513,A513))</f>
        <v/>
      </c>
      <c r="V513" s="14" t="str">
        <f aca="false">IF(S513="","",IF(AND($C$4&gt;0,U513-S513&lt;=-$C$4),"After loss limit",IF(AND($C$4&gt;0,U513&lt;=-$C$4),"Hit loss limit",IF(AND($C$5&gt;0,Q513&gt;$C$5),"Over trade cap","OK"))))</f>
        <v/>
      </c>
    </row>
    <row r="514" customFormat="false" ht="15" hidden="false" customHeight="false" outlineLevel="0" collapsed="false">
      <c r="A514" s="9"/>
      <c r="B514" s="10"/>
      <c r="C514" s="10"/>
      <c r="D514" s="11"/>
      <c r="E514" s="11"/>
      <c r="F514" s="11"/>
      <c r="G514" s="12"/>
      <c r="H514" s="12"/>
      <c r="I514" s="12"/>
      <c r="J514" s="11"/>
      <c r="K514" s="11"/>
      <c r="L514" s="13"/>
      <c r="M514" s="11"/>
      <c r="N514" s="11"/>
      <c r="O514" s="14" t="str">
        <f aca="false">IF(OR(A514="",B514=""),"",LOOKUP(MOD(B514,1),Lists!$A$5:$A$9,Lists!$B$5:$B$9))</f>
        <v/>
      </c>
      <c r="P514" s="14" t="str">
        <f aca="false">IF(OR(B514="",C514=""),"",ROUND(MOD(C514-B514,1)*1440,0))</f>
        <v/>
      </c>
      <c r="Q514" s="14" t="str">
        <f aca="false">IF(A514="","",COUNTIF($A$7:A514,A514))</f>
        <v/>
      </c>
      <c r="R514" s="15" t="str">
        <f aca="false">IF(OR(G514="",H514="",J514=""),"",ABS(G514-H514)*J514*IF(K514="",1,K514))</f>
        <v/>
      </c>
      <c r="S514" s="15" t="str">
        <f aca="false">IF(OR(G514="",I514="",J514=""),"",(I514-G514)*J514*IF(K514="",1,K514)*IF(E514="Short",-1,1)-N(L514))</f>
        <v/>
      </c>
      <c r="T514" s="16" t="str">
        <f aca="false">IF(OR(S514="",N(R514)=0),"",S514/R514)</f>
        <v/>
      </c>
      <c r="U514" s="15" t="str">
        <f aca="false">IF(S514="","",SUMIFS($S$7:S514,$A$7:A514,A514))</f>
        <v/>
      </c>
      <c r="V514" s="14" t="str">
        <f aca="false">IF(S514="","",IF(AND($C$4&gt;0,U514-S514&lt;=-$C$4),"After loss limit",IF(AND($C$4&gt;0,U514&lt;=-$C$4),"Hit loss limit",IF(AND($C$5&gt;0,Q514&gt;$C$5),"Over trade cap","OK"))))</f>
        <v/>
      </c>
    </row>
    <row r="515" customFormat="false" ht="15" hidden="false" customHeight="false" outlineLevel="0" collapsed="false">
      <c r="A515" s="9"/>
      <c r="B515" s="10"/>
      <c r="C515" s="10"/>
      <c r="D515" s="11"/>
      <c r="E515" s="11"/>
      <c r="F515" s="11"/>
      <c r="G515" s="12"/>
      <c r="H515" s="12"/>
      <c r="I515" s="12"/>
      <c r="J515" s="11"/>
      <c r="K515" s="11"/>
      <c r="L515" s="13"/>
      <c r="M515" s="11"/>
      <c r="N515" s="11"/>
      <c r="O515" s="14" t="str">
        <f aca="false">IF(OR(A515="",B515=""),"",LOOKUP(MOD(B515,1),Lists!$A$5:$A$9,Lists!$B$5:$B$9))</f>
        <v/>
      </c>
      <c r="P515" s="14" t="str">
        <f aca="false">IF(OR(B515="",C515=""),"",ROUND(MOD(C515-B515,1)*1440,0))</f>
        <v/>
      </c>
      <c r="Q515" s="14" t="str">
        <f aca="false">IF(A515="","",COUNTIF($A$7:A515,A515))</f>
        <v/>
      </c>
      <c r="R515" s="15" t="str">
        <f aca="false">IF(OR(G515="",H515="",J515=""),"",ABS(G515-H515)*J515*IF(K515="",1,K515))</f>
        <v/>
      </c>
      <c r="S515" s="15" t="str">
        <f aca="false">IF(OR(G515="",I515="",J515=""),"",(I515-G515)*J515*IF(K515="",1,K515)*IF(E515="Short",-1,1)-N(L515))</f>
        <v/>
      </c>
      <c r="T515" s="16" t="str">
        <f aca="false">IF(OR(S515="",N(R515)=0),"",S515/R515)</f>
        <v/>
      </c>
      <c r="U515" s="15" t="str">
        <f aca="false">IF(S515="","",SUMIFS($S$7:S515,$A$7:A515,A515))</f>
        <v/>
      </c>
      <c r="V515" s="14" t="str">
        <f aca="false">IF(S515="","",IF(AND($C$4&gt;0,U515-S515&lt;=-$C$4),"After loss limit",IF(AND($C$4&gt;0,U515&lt;=-$C$4),"Hit loss limit",IF(AND($C$5&gt;0,Q515&gt;$C$5),"Over trade cap","OK"))))</f>
        <v/>
      </c>
    </row>
    <row r="516" customFormat="false" ht="15" hidden="false" customHeight="false" outlineLevel="0" collapsed="false">
      <c r="A516" s="9"/>
      <c r="B516" s="10"/>
      <c r="C516" s="10"/>
      <c r="D516" s="11"/>
      <c r="E516" s="11"/>
      <c r="F516" s="11"/>
      <c r="G516" s="12"/>
      <c r="H516" s="12"/>
      <c r="I516" s="12"/>
      <c r="J516" s="11"/>
      <c r="K516" s="11"/>
      <c r="L516" s="13"/>
      <c r="M516" s="11"/>
      <c r="N516" s="11"/>
      <c r="O516" s="14" t="str">
        <f aca="false">IF(OR(A516="",B516=""),"",LOOKUP(MOD(B516,1),Lists!$A$5:$A$9,Lists!$B$5:$B$9))</f>
        <v/>
      </c>
      <c r="P516" s="14" t="str">
        <f aca="false">IF(OR(B516="",C516=""),"",ROUND(MOD(C516-B516,1)*1440,0))</f>
        <v/>
      </c>
      <c r="Q516" s="14" t="str">
        <f aca="false">IF(A516="","",COUNTIF($A$7:A516,A516))</f>
        <v/>
      </c>
      <c r="R516" s="15" t="str">
        <f aca="false">IF(OR(G516="",H516="",J516=""),"",ABS(G516-H516)*J516*IF(K516="",1,K516))</f>
        <v/>
      </c>
      <c r="S516" s="15" t="str">
        <f aca="false">IF(OR(G516="",I516="",J516=""),"",(I516-G516)*J516*IF(K516="",1,K516)*IF(E516="Short",-1,1)-N(L516))</f>
        <v/>
      </c>
      <c r="T516" s="16" t="str">
        <f aca="false">IF(OR(S516="",N(R516)=0),"",S516/R516)</f>
        <v/>
      </c>
      <c r="U516" s="15" t="str">
        <f aca="false">IF(S516="","",SUMIFS($S$7:S516,$A$7:A516,A516))</f>
        <v/>
      </c>
      <c r="V516" s="14" t="str">
        <f aca="false">IF(S516="","",IF(AND($C$4&gt;0,U516-S516&lt;=-$C$4),"After loss limit",IF(AND($C$4&gt;0,U516&lt;=-$C$4),"Hit loss limit",IF(AND($C$5&gt;0,Q516&gt;$C$5),"Over trade cap","OK"))))</f>
        <v/>
      </c>
    </row>
    <row r="517" customFormat="false" ht="15" hidden="false" customHeight="false" outlineLevel="0" collapsed="false">
      <c r="A517" s="9"/>
      <c r="B517" s="10"/>
      <c r="C517" s="10"/>
      <c r="D517" s="11"/>
      <c r="E517" s="11"/>
      <c r="F517" s="11"/>
      <c r="G517" s="12"/>
      <c r="H517" s="12"/>
      <c r="I517" s="12"/>
      <c r="J517" s="11"/>
      <c r="K517" s="11"/>
      <c r="L517" s="13"/>
      <c r="M517" s="11"/>
      <c r="N517" s="11"/>
      <c r="O517" s="14" t="str">
        <f aca="false">IF(OR(A517="",B517=""),"",LOOKUP(MOD(B517,1),Lists!$A$5:$A$9,Lists!$B$5:$B$9))</f>
        <v/>
      </c>
      <c r="P517" s="14" t="str">
        <f aca="false">IF(OR(B517="",C517=""),"",ROUND(MOD(C517-B517,1)*1440,0))</f>
        <v/>
      </c>
      <c r="Q517" s="14" t="str">
        <f aca="false">IF(A517="","",COUNTIF($A$7:A517,A517))</f>
        <v/>
      </c>
      <c r="R517" s="15" t="str">
        <f aca="false">IF(OR(G517="",H517="",J517=""),"",ABS(G517-H517)*J517*IF(K517="",1,K517))</f>
        <v/>
      </c>
      <c r="S517" s="15" t="str">
        <f aca="false">IF(OR(G517="",I517="",J517=""),"",(I517-G517)*J517*IF(K517="",1,K517)*IF(E517="Short",-1,1)-N(L517))</f>
        <v/>
      </c>
      <c r="T517" s="16" t="str">
        <f aca="false">IF(OR(S517="",N(R517)=0),"",S517/R517)</f>
        <v/>
      </c>
      <c r="U517" s="15" t="str">
        <f aca="false">IF(S517="","",SUMIFS($S$7:S517,$A$7:A517,A517))</f>
        <v/>
      </c>
      <c r="V517" s="14" t="str">
        <f aca="false">IF(S517="","",IF(AND($C$4&gt;0,U517-S517&lt;=-$C$4),"After loss limit",IF(AND($C$4&gt;0,U517&lt;=-$C$4),"Hit loss limit",IF(AND($C$5&gt;0,Q517&gt;$C$5),"Over trade cap","OK"))))</f>
        <v/>
      </c>
    </row>
    <row r="518" customFormat="false" ht="15" hidden="false" customHeight="false" outlineLevel="0" collapsed="false">
      <c r="A518" s="9"/>
      <c r="B518" s="10"/>
      <c r="C518" s="10"/>
      <c r="D518" s="11"/>
      <c r="E518" s="11"/>
      <c r="F518" s="11"/>
      <c r="G518" s="12"/>
      <c r="H518" s="12"/>
      <c r="I518" s="12"/>
      <c r="J518" s="11"/>
      <c r="K518" s="11"/>
      <c r="L518" s="13"/>
      <c r="M518" s="11"/>
      <c r="N518" s="11"/>
      <c r="O518" s="14" t="str">
        <f aca="false">IF(OR(A518="",B518=""),"",LOOKUP(MOD(B518,1),Lists!$A$5:$A$9,Lists!$B$5:$B$9))</f>
        <v/>
      </c>
      <c r="P518" s="14" t="str">
        <f aca="false">IF(OR(B518="",C518=""),"",ROUND(MOD(C518-B518,1)*1440,0))</f>
        <v/>
      </c>
      <c r="Q518" s="14" t="str">
        <f aca="false">IF(A518="","",COUNTIF($A$7:A518,A518))</f>
        <v/>
      </c>
      <c r="R518" s="15" t="str">
        <f aca="false">IF(OR(G518="",H518="",J518=""),"",ABS(G518-H518)*J518*IF(K518="",1,K518))</f>
        <v/>
      </c>
      <c r="S518" s="15" t="str">
        <f aca="false">IF(OR(G518="",I518="",J518=""),"",(I518-G518)*J518*IF(K518="",1,K518)*IF(E518="Short",-1,1)-N(L518))</f>
        <v/>
      </c>
      <c r="T518" s="16" t="str">
        <f aca="false">IF(OR(S518="",N(R518)=0),"",S518/R518)</f>
        <v/>
      </c>
      <c r="U518" s="15" t="str">
        <f aca="false">IF(S518="","",SUMIFS($S$7:S518,$A$7:A518,A518))</f>
        <v/>
      </c>
      <c r="V518" s="14" t="str">
        <f aca="false">IF(S518="","",IF(AND($C$4&gt;0,U518-S518&lt;=-$C$4),"After loss limit",IF(AND($C$4&gt;0,U518&lt;=-$C$4),"Hit loss limit",IF(AND($C$5&gt;0,Q518&gt;$C$5),"Over trade cap","OK"))))</f>
        <v/>
      </c>
    </row>
    <row r="519" customFormat="false" ht="15" hidden="false" customHeight="false" outlineLevel="0" collapsed="false">
      <c r="A519" s="9"/>
      <c r="B519" s="10"/>
      <c r="C519" s="10"/>
      <c r="D519" s="11"/>
      <c r="E519" s="11"/>
      <c r="F519" s="11"/>
      <c r="G519" s="12"/>
      <c r="H519" s="12"/>
      <c r="I519" s="12"/>
      <c r="J519" s="11"/>
      <c r="K519" s="11"/>
      <c r="L519" s="13"/>
      <c r="M519" s="11"/>
      <c r="N519" s="11"/>
      <c r="O519" s="14" t="str">
        <f aca="false">IF(OR(A519="",B519=""),"",LOOKUP(MOD(B519,1),Lists!$A$5:$A$9,Lists!$B$5:$B$9))</f>
        <v/>
      </c>
      <c r="P519" s="14" t="str">
        <f aca="false">IF(OR(B519="",C519=""),"",ROUND(MOD(C519-B519,1)*1440,0))</f>
        <v/>
      </c>
      <c r="Q519" s="14" t="str">
        <f aca="false">IF(A519="","",COUNTIF($A$7:A519,A519))</f>
        <v/>
      </c>
      <c r="R519" s="15" t="str">
        <f aca="false">IF(OR(G519="",H519="",J519=""),"",ABS(G519-H519)*J519*IF(K519="",1,K519))</f>
        <v/>
      </c>
      <c r="S519" s="15" t="str">
        <f aca="false">IF(OR(G519="",I519="",J519=""),"",(I519-G519)*J519*IF(K519="",1,K519)*IF(E519="Short",-1,1)-N(L519))</f>
        <v/>
      </c>
      <c r="T519" s="16" t="str">
        <f aca="false">IF(OR(S519="",N(R519)=0),"",S519/R519)</f>
        <v/>
      </c>
      <c r="U519" s="15" t="str">
        <f aca="false">IF(S519="","",SUMIFS($S$7:S519,$A$7:A519,A519))</f>
        <v/>
      </c>
      <c r="V519" s="14" t="str">
        <f aca="false">IF(S519="","",IF(AND($C$4&gt;0,U519-S519&lt;=-$C$4),"After loss limit",IF(AND($C$4&gt;0,U519&lt;=-$C$4),"Hit loss limit",IF(AND($C$5&gt;0,Q519&gt;$C$5),"Over trade cap","OK"))))</f>
        <v/>
      </c>
    </row>
    <row r="520" customFormat="false" ht="15" hidden="false" customHeight="false" outlineLevel="0" collapsed="false">
      <c r="A520" s="9"/>
      <c r="B520" s="10"/>
      <c r="C520" s="10"/>
      <c r="D520" s="11"/>
      <c r="E520" s="11"/>
      <c r="F520" s="11"/>
      <c r="G520" s="12"/>
      <c r="H520" s="12"/>
      <c r="I520" s="12"/>
      <c r="J520" s="11"/>
      <c r="K520" s="11"/>
      <c r="L520" s="13"/>
      <c r="M520" s="11"/>
      <c r="N520" s="11"/>
      <c r="O520" s="14" t="str">
        <f aca="false">IF(OR(A520="",B520=""),"",LOOKUP(MOD(B520,1),Lists!$A$5:$A$9,Lists!$B$5:$B$9))</f>
        <v/>
      </c>
      <c r="P520" s="14" t="str">
        <f aca="false">IF(OR(B520="",C520=""),"",ROUND(MOD(C520-B520,1)*1440,0))</f>
        <v/>
      </c>
      <c r="Q520" s="14" t="str">
        <f aca="false">IF(A520="","",COUNTIF($A$7:A520,A520))</f>
        <v/>
      </c>
      <c r="R520" s="15" t="str">
        <f aca="false">IF(OR(G520="",H520="",J520=""),"",ABS(G520-H520)*J520*IF(K520="",1,K520))</f>
        <v/>
      </c>
      <c r="S520" s="15" t="str">
        <f aca="false">IF(OR(G520="",I520="",J520=""),"",(I520-G520)*J520*IF(K520="",1,K520)*IF(E520="Short",-1,1)-N(L520))</f>
        <v/>
      </c>
      <c r="T520" s="16" t="str">
        <f aca="false">IF(OR(S520="",N(R520)=0),"",S520/R520)</f>
        <v/>
      </c>
      <c r="U520" s="15" t="str">
        <f aca="false">IF(S520="","",SUMIFS($S$7:S520,$A$7:A520,A520))</f>
        <v/>
      </c>
      <c r="V520" s="14" t="str">
        <f aca="false">IF(S520="","",IF(AND($C$4&gt;0,U520-S520&lt;=-$C$4),"After loss limit",IF(AND($C$4&gt;0,U520&lt;=-$C$4),"Hit loss limit",IF(AND($C$5&gt;0,Q520&gt;$C$5),"Over trade cap","OK"))))</f>
        <v/>
      </c>
    </row>
    <row r="521" customFormat="false" ht="15" hidden="false" customHeight="false" outlineLevel="0" collapsed="false">
      <c r="A521" s="9"/>
      <c r="B521" s="10"/>
      <c r="C521" s="10"/>
      <c r="D521" s="11"/>
      <c r="E521" s="11"/>
      <c r="F521" s="11"/>
      <c r="G521" s="12"/>
      <c r="H521" s="12"/>
      <c r="I521" s="12"/>
      <c r="J521" s="11"/>
      <c r="K521" s="11"/>
      <c r="L521" s="13"/>
      <c r="M521" s="11"/>
      <c r="N521" s="11"/>
      <c r="O521" s="14" t="str">
        <f aca="false">IF(OR(A521="",B521=""),"",LOOKUP(MOD(B521,1),Lists!$A$5:$A$9,Lists!$B$5:$B$9))</f>
        <v/>
      </c>
      <c r="P521" s="14" t="str">
        <f aca="false">IF(OR(B521="",C521=""),"",ROUND(MOD(C521-B521,1)*1440,0))</f>
        <v/>
      </c>
      <c r="Q521" s="14" t="str">
        <f aca="false">IF(A521="","",COUNTIF($A$7:A521,A521))</f>
        <v/>
      </c>
      <c r="R521" s="15" t="str">
        <f aca="false">IF(OR(G521="",H521="",J521=""),"",ABS(G521-H521)*J521*IF(K521="",1,K521))</f>
        <v/>
      </c>
      <c r="S521" s="15" t="str">
        <f aca="false">IF(OR(G521="",I521="",J521=""),"",(I521-G521)*J521*IF(K521="",1,K521)*IF(E521="Short",-1,1)-N(L521))</f>
        <v/>
      </c>
      <c r="T521" s="16" t="str">
        <f aca="false">IF(OR(S521="",N(R521)=0),"",S521/R521)</f>
        <v/>
      </c>
      <c r="U521" s="15" t="str">
        <f aca="false">IF(S521="","",SUMIFS($S$7:S521,$A$7:A521,A521))</f>
        <v/>
      </c>
      <c r="V521" s="14" t="str">
        <f aca="false">IF(S521="","",IF(AND($C$4&gt;0,U521-S521&lt;=-$C$4),"After loss limit",IF(AND($C$4&gt;0,U521&lt;=-$C$4),"Hit loss limit",IF(AND($C$5&gt;0,Q521&gt;$C$5),"Over trade cap","OK"))))</f>
        <v/>
      </c>
    </row>
    <row r="522" customFormat="false" ht="15" hidden="false" customHeight="false" outlineLevel="0" collapsed="false">
      <c r="A522" s="9"/>
      <c r="B522" s="10"/>
      <c r="C522" s="10"/>
      <c r="D522" s="11"/>
      <c r="E522" s="11"/>
      <c r="F522" s="11"/>
      <c r="G522" s="12"/>
      <c r="H522" s="12"/>
      <c r="I522" s="12"/>
      <c r="J522" s="11"/>
      <c r="K522" s="11"/>
      <c r="L522" s="13"/>
      <c r="M522" s="11"/>
      <c r="N522" s="11"/>
      <c r="O522" s="14" t="str">
        <f aca="false">IF(OR(A522="",B522=""),"",LOOKUP(MOD(B522,1),Lists!$A$5:$A$9,Lists!$B$5:$B$9))</f>
        <v/>
      </c>
      <c r="P522" s="14" t="str">
        <f aca="false">IF(OR(B522="",C522=""),"",ROUND(MOD(C522-B522,1)*1440,0))</f>
        <v/>
      </c>
      <c r="Q522" s="14" t="str">
        <f aca="false">IF(A522="","",COUNTIF($A$7:A522,A522))</f>
        <v/>
      </c>
      <c r="R522" s="15" t="str">
        <f aca="false">IF(OR(G522="",H522="",J522=""),"",ABS(G522-H522)*J522*IF(K522="",1,K522))</f>
        <v/>
      </c>
      <c r="S522" s="15" t="str">
        <f aca="false">IF(OR(G522="",I522="",J522=""),"",(I522-G522)*J522*IF(K522="",1,K522)*IF(E522="Short",-1,1)-N(L522))</f>
        <v/>
      </c>
      <c r="T522" s="16" t="str">
        <f aca="false">IF(OR(S522="",N(R522)=0),"",S522/R522)</f>
        <v/>
      </c>
      <c r="U522" s="15" t="str">
        <f aca="false">IF(S522="","",SUMIFS($S$7:S522,$A$7:A522,A522))</f>
        <v/>
      </c>
      <c r="V522" s="14" t="str">
        <f aca="false">IF(S522="","",IF(AND($C$4&gt;0,U522-S522&lt;=-$C$4),"After loss limit",IF(AND($C$4&gt;0,U522&lt;=-$C$4),"Hit loss limit",IF(AND($C$5&gt;0,Q522&gt;$C$5),"Over trade cap","OK"))))</f>
        <v/>
      </c>
    </row>
    <row r="523" customFormat="false" ht="15" hidden="false" customHeight="false" outlineLevel="0" collapsed="false">
      <c r="A523" s="9"/>
      <c r="B523" s="10"/>
      <c r="C523" s="10"/>
      <c r="D523" s="11"/>
      <c r="E523" s="11"/>
      <c r="F523" s="11"/>
      <c r="G523" s="12"/>
      <c r="H523" s="12"/>
      <c r="I523" s="12"/>
      <c r="J523" s="11"/>
      <c r="K523" s="11"/>
      <c r="L523" s="13"/>
      <c r="M523" s="11"/>
      <c r="N523" s="11"/>
      <c r="O523" s="14" t="str">
        <f aca="false">IF(OR(A523="",B523=""),"",LOOKUP(MOD(B523,1),Lists!$A$5:$A$9,Lists!$B$5:$B$9))</f>
        <v/>
      </c>
      <c r="P523" s="14" t="str">
        <f aca="false">IF(OR(B523="",C523=""),"",ROUND(MOD(C523-B523,1)*1440,0))</f>
        <v/>
      </c>
      <c r="Q523" s="14" t="str">
        <f aca="false">IF(A523="","",COUNTIF($A$7:A523,A523))</f>
        <v/>
      </c>
      <c r="R523" s="15" t="str">
        <f aca="false">IF(OR(G523="",H523="",J523=""),"",ABS(G523-H523)*J523*IF(K523="",1,K523))</f>
        <v/>
      </c>
      <c r="S523" s="15" t="str">
        <f aca="false">IF(OR(G523="",I523="",J523=""),"",(I523-G523)*J523*IF(K523="",1,K523)*IF(E523="Short",-1,1)-N(L523))</f>
        <v/>
      </c>
      <c r="T523" s="16" t="str">
        <f aca="false">IF(OR(S523="",N(R523)=0),"",S523/R523)</f>
        <v/>
      </c>
      <c r="U523" s="15" t="str">
        <f aca="false">IF(S523="","",SUMIFS($S$7:S523,$A$7:A523,A523))</f>
        <v/>
      </c>
      <c r="V523" s="14" t="str">
        <f aca="false">IF(S523="","",IF(AND($C$4&gt;0,U523-S523&lt;=-$C$4),"After loss limit",IF(AND($C$4&gt;0,U523&lt;=-$C$4),"Hit loss limit",IF(AND($C$5&gt;0,Q523&gt;$C$5),"Over trade cap","OK"))))</f>
        <v/>
      </c>
    </row>
    <row r="524" customFormat="false" ht="15" hidden="false" customHeight="false" outlineLevel="0" collapsed="false">
      <c r="A524" s="9"/>
      <c r="B524" s="10"/>
      <c r="C524" s="10"/>
      <c r="D524" s="11"/>
      <c r="E524" s="11"/>
      <c r="F524" s="11"/>
      <c r="G524" s="12"/>
      <c r="H524" s="12"/>
      <c r="I524" s="12"/>
      <c r="J524" s="11"/>
      <c r="K524" s="11"/>
      <c r="L524" s="13"/>
      <c r="M524" s="11"/>
      <c r="N524" s="11"/>
      <c r="O524" s="14" t="str">
        <f aca="false">IF(OR(A524="",B524=""),"",LOOKUP(MOD(B524,1),Lists!$A$5:$A$9,Lists!$B$5:$B$9))</f>
        <v/>
      </c>
      <c r="P524" s="14" t="str">
        <f aca="false">IF(OR(B524="",C524=""),"",ROUND(MOD(C524-B524,1)*1440,0))</f>
        <v/>
      </c>
      <c r="Q524" s="14" t="str">
        <f aca="false">IF(A524="","",COUNTIF($A$7:A524,A524))</f>
        <v/>
      </c>
      <c r="R524" s="15" t="str">
        <f aca="false">IF(OR(G524="",H524="",J524=""),"",ABS(G524-H524)*J524*IF(K524="",1,K524))</f>
        <v/>
      </c>
      <c r="S524" s="15" t="str">
        <f aca="false">IF(OR(G524="",I524="",J524=""),"",(I524-G524)*J524*IF(K524="",1,K524)*IF(E524="Short",-1,1)-N(L524))</f>
        <v/>
      </c>
      <c r="T524" s="16" t="str">
        <f aca="false">IF(OR(S524="",N(R524)=0),"",S524/R524)</f>
        <v/>
      </c>
      <c r="U524" s="15" t="str">
        <f aca="false">IF(S524="","",SUMIFS($S$7:S524,$A$7:A524,A524))</f>
        <v/>
      </c>
      <c r="V524" s="14" t="str">
        <f aca="false">IF(S524="","",IF(AND($C$4&gt;0,U524-S524&lt;=-$C$4),"After loss limit",IF(AND($C$4&gt;0,U524&lt;=-$C$4),"Hit loss limit",IF(AND($C$5&gt;0,Q524&gt;$C$5),"Over trade cap","OK"))))</f>
        <v/>
      </c>
    </row>
    <row r="525" customFormat="false" ht="15" hidden="false" customHeight="false" outlineLevel="0" collapsed="false">
      <c r="A525" s="9"/>
      <c r="B525" s="10"/>
      <c r="C525" s="10"/>
      <c r="D525" s="11"/>
      <c r="E525" s="11"/>
      <c r="F525" s="11"/>
      <c r="G525" s="12"/>
      <c r="H525" s="12"/>
      <c r="I525" s="12"/>
      <c r="J525" s="11"/>
      <c r="K525" s="11"/>
      <c r="L525" s="13"/>
      <c r="M525" s="11"/>
      <c r="N525" s="11"/>
      <c r="O525" s="14" t="str">
        <f aca="false">IF(OR(A525="",B525=""),"",LOOKUP(MOD(B525,1),Lists!$A$5:$A$9,Lists!$B$5:$B$9))</f>
        <v/>
      </c>
      <c r="P525" s="14" t="str">
        <f aca="false">IF(OR(B525="",C525=""),"",ROUND(MOD(C525-B525,1)*1440,0))</f>
        <v/>
      </c>
      <c r="Q525" s="14" t="str">
        <f aca="false">IF(A525="","",COUNTIF($A$7:A525,A525))</f>
        <v/>
      </c>
      <c r="R525" s="15" t="str">
        <f aca="false">IF(OR(G525="",H525="",J525=""),"",ABS(G525-H525)*J525*IF(K525="",1,K525))</f>
        <v/>
      </c>
      <c r="S525" s="15" t="str">
        <f aca="false">IF(OR(G525="",I525="",J525=""),"",(I525-G525)*J525*IF(K525="",1,K525)*IF(E525="Short",-1,1)-N(L525))</f>
        <v/>
      </c>
      <c r="T525" s="16" t="str">
        <f aca="false">IF(OR(S525="",N(R525)=0),"",S525/R525)</f>
        <v/>
      </c>
      <c r="U525" s="15" t="str">
        <f aca="false">IF(S525="","",SUMIFS($S$7:S525,$A$7:A525,A525))</f>
        <v/>
      </c>
      <c r="V525" s="14" t="str">
        <f aca="false">IF(S525="","",IF(AND($C$4&gt;0,U525-S525&lt;=-$C$4),"After loss limit",IF(AND($C$4&gt;0,U525&lt;=-$C$4),"Hit loss limit",IF(AND($C$5&gt;0,Q525&gt;$C$5),"Over trade cap","OK"))))</f>
        <v/>
      </c>
    </row>
    <row r="526" customFormat="false" ht="15" hidden="false" customHeight="false" outlineLevel="0" collapsed="false">
      <c r="A526" s="9"/>
      <c r="B526" s="10"/>
      <c r="C526" s="10"/>
      <c r="D526" s="11"/>
      <c r="E526" s="11"/>
      <c r="F526" s="11"/>
      <c r="G526" s="12"/>
      <c r="H526" s="12"/>
      <c r="I526" s="12"/>
      <c r="J526" s="11"/>
      <c r="K526" s="11"/>
      <c r="L526" s="13"/>
      <c r="M526" s="11"/>
      <c r="N526" s="11"/>
      <c r="O526" s="14" t="str">
        <f aca="false">IF(OR(A526="",B526=""),"",LOOKUP(MOD(B526,1),Lists!$A$5:$A$9,Lists!$B$5:$B$9))</f>
        <v/>
      </c>
      <c r="P526" s="14" t="str">
        <f aca="false">IF(OR(B526="",C526=""),"",ROUND(MOD(C526-B526,1)*1440,0))</f>
        <v/>
      </c>
      <c r="Q526" s="14" t="str">
        <f aca="false">IF(A526="","",COUNTIF($A$7:A526,A526))</f>
        <v/>
      </c>
      <c r="R526" s="15" t="str">
        <f aca="false">IF(OR(G526="",H526="",J526=""),"",ABS(G526-H526)*J526*IF(K526="",1,K526))</f>
        <v/>
      </c>
      <c r="S526" s="15" t="str">
        <f aca="false">IF(OR(G526="",I526="",J526=""),"",(I526-G526)*J526*IF(K526="",1,K526)*IF(E526="Short",-1,1)-N(L526))</f>
        <v/>
      </c>
      <c r="T526" s="16" t="str">
        <f aca="false">IF(OR(S526="",N(R526)=0),"",S526/R526)</f>
        <v/>
      </c>
      <c r="U526" s="15" t="str">
        <f aca="false">IF(S526="","",SUMIFS($S$7:S526,$A$7:A526,A526))</f>
        <v/>
      </c>
      <c r="V526" s="14" t="str">
        <f aca="false">IF(S526="","",IF(AND($C$4&gt;0,U526-S526&lt;=-$C$4),"After loss limit",IF(AND($C$4&gt;0,U526&lt;=-$C$4),"Hit loss limit",IF(AND($C$5&gt;0,Q526&gt;$C$5),"Over trade cap","OK"))))</f>
        <v/>
      </c>
    </row>
    <row r="527" customFormat="false" ht="15" hidden="false" customHeight="false" outlineLevel="0" collapsed="false">
      <c r="A527" s="9"/>
      <c r="B527" s="10"/>
      <c r="C527" s="10"/>
      <c r="D527" s="11"/>
      <c r="E527" s="11"/>
      <c r="F527" s="11"/>
      <c r="G527" s="12"/>
      <c r="H527" s="12"/>
      <c r="I527" s="12"/>
      <c r="J527" s="11"/>
      <c r="K527" s="11"/>
      <c r="L527" s="13"/>
      <c r="M527" s="11"/>
      <c r="N527" s="11"/>
      <c r="O527" s="14" t="str">
        <f aca="false">IF(OR(A527="",B527=""),"",LOOKUP(MOD(B527,1),Lists!$A$5:$A$9,Lists!$B$5:$B$9))</f>
        <v/>
      </c>
      <c r="P527" s="14" t="str">
        <f aca="false">IF(OR(B527="",C527=""),"",ROUND(MOD(C527-B527,1)*1440,0))</f>
        <v/>
      </c>
      <c r="Q527" s="14" t="str">
        <f aca="false">IF(A527="","",COUNTIF($A$7:A527,A527))</f>
        <v/>
      </c>
      <c r="R527" s="15" t="str">
        <f aca="false">IF(OR(G527="",H527="",J527=""),"",ABS(G527-H527)*J527*IF(K527="",1,K527))</f>
        <v/>
      </c>
      <c r="S527" s="15" t="str">
        <f aca="false">IF(OR(G527="",I527="",J527=""),"",(I527-G527)*J527*IF(K527="",1,K527)*IF(E527="Short",-1,1)-N(L527))</f>
        <v/>
      </c>
      <c r="T527" s="16" t="str">
        <f aca="false">IF(OR(S527="",N(R527)=0),"",S527/R527)</f>
        <v/>
      </c>
      <c r="U527" s="15" t="str">
        <f aca="false">IF(S527="","",SUMIFS($S$7:S527,$A$7:A527,A527))</f>
        <v/>
      </c>
      <c r="V527" s="14" t="str">
        <f aca="false">IF(S527="","",IF(AND($C$4&gt;0,U527-S527&lt;=-$C$4),"After loss limit",IF(AND($C$4&gt;0,U527&lt;=-$C$4),"Hit loss limit",IF(AND($C$5&gt;0,Q527&gt;$C$5),"Over trade cap","OK"))))</f>
        <v/>
      </c>
    </row>
    <row r="528" customFormat="false" ht="15" hidden="false" customHeight="false" outlineLevel="0" collapsed="false">
      <c r="A528" s="9"/>
      <c r="B528" s="10"/>
      <c r="C528" s="10"/>
      <c r="D528" s="11"/>
      <c r="E528" s="11"/>
      <c r="F528" s="11"/>
      <c r="G528" s="12"/>
      <c r="H528" s="12"/>
      <c r="I528" s="12"/>
      <c r="J528" s="11"/>
      <c r="K528" s="11"/>
      <c r="L528" s="13"/>
      <c r="M528" s="11"/>
      <c r="N528" s="11"/>
      <c r="O528" s="14" t="str">
        <f aca="false">IF(OR(A528="",B528=""),"",LOOKUP(MOD(B528,1),Lists!$A$5:$A$9,Lists!$B$5:$B$9))</f>
        <v/>
      </c>
      <c r="P528" s="14" t="str">
        <f aca="false">IF(OR(B528="",C528=""),"",ROUND(MOD(C528-B528,1)*1440,0))</f>
        <v/>
      </c>
      <c r="Q528" s="14" t="str">
        <f aca="false">IF(A528="","",COUNTIF($A$7:A528,A528))</f>
        <v/>
      </c>
      <c r="R528" s="15" t="str">
        <f aca="false">IF(OR(G528="",H528="",J528=""),"",ABS(G528-H528)*J528*IF(K528="",1,K528))</f>
        <v/>
      </c>
      <c r="S528" s="15" t="str">
        <f aca="false">IF(OR(G528="",I528="",J528=""),"",(I528-G528)*J528*IF(K528="",1,K528)*IF(E528="Short",-1,1)-N(L528))</f>
        <v/>
      </c>
      <c r="T528" s="16" t="str">
        <f aca="false">IF(OR(S528="",N(R528)=0),"",S528/R528)</f>
        <v/>
      </c>
      <c r="U528" s="15" t="str">
        <f aca="false">IF(S528="","",SUMIFS($S$7:S528,$A$7:A528,A528))</f>
        <v/>
      </c>
      <c r="V528" s="14" t="str">
        <f aca="false">IF(S528="","",IF(AND($C$4&gt;0,U528-S528&lt;=-$C$4),"After loss limit",IF(AND($C$4&gt;0,U528&lt;=-$C$4),"Hit loss limit",IF(AND($C$5&gt;0,Q528&gt;$C$5),"Over trade cap","OK"))))</f>
        <v/>
      </c>
    </row>
    <row r="529" customFormat="false" ht="15" hidden="false" customHeight="false" outlineLevel="0" collapsed="false">
      <c r="A529" s="9"/>
      <c r="B529" s="10"/>
      <c r="C529" s="10"/>
      <c r="D529" s="11"/>
      <c r="E529" s="11"/>
      <c r="F529" s="11"/>
      <c r="G529" s="12"/>
      <c r="H529" s="12"/>
      <c r="I529" s="12"/>
      <c r="J529" s="11"/>
      <c r="K529" s="11"/>
      <c r="L529" s="13"/>
      <c r="M529" s="11"/>
      <c r="N529" s="11"/>
      <c r="O529" s="14" t="str">
        <f aca="false">IF(OR(A529="",B529=""),"",LOOKUP(MOD(B529,1),Lists!$A$5:$A$9,Lists!$B$5:$B$9))</f>
        <v/>
      </c>
      <c r="P529" s="14" t="str">
        <f aca="false">IF(OR(B529="",C529=""),"",ROUND(MOD(C529-B529,1)*1440,0))</f>
        <v/>
      </c>
      <c r="Q529" s="14" t="str">
        <f aca="false">IF(A529="","",COUNTIF($A$7:A529,A529))</f>
        <v/>
      </c>
      <c r="R529" s="15" t="str">
        <f aca="false">IF(OR(G529="",H529="",J529=""),"",ABS(G529-H529)*J529*IF(K529="",1,K529))</f>
        <v/>
      </c>
      <c r="S529" s="15" t="str">
        <f aca="false">IF(OR(G529="",I529="",J529=""),"",(I529-G529)*J529*IF(K529="",1,K529)*IF(E529="Short",-1,1)-N(L529))</f>
        <v/>
      </c>
      <c r="T529" s="16" t="str">
        <f aca="false">IF(OR(S529="",N(R529)=0),"",S529/R529)</f>
        <v/>
      </c>
      <c r="U529" s="15" t="str">
        <f aca="false">IF(S529="","",SUMIFS($S$7:S529,$A$7:A529,A529))</f>
        <v/>
      </c>
      <c r="V529" s="14" t="str">
        <f aca="false">IF(S529="","",IF(AND($C$4&gt;0,U529-S529&lt;=-$C$4),"After loss limit",IF(AND($C$4&gt;0,U529&lt;=-$C$4),"Hit loss limit",IF(AND($C$5&gt;0,Q529&gt;$C$5),"Over trade cap","OK"))))</f>
        <v/>
      </c>
    </row>
    <row r="530" customFormat="false" ht="15" hidden="false" customHeight="false" outlineLevel="0" collapsed="false">
      <c r="A530" s="9"/>
      <c r="B530" s="10"/>
      <c r="C530" s="10"/>
      <c r="D530" s="11"/>
      <c r="E530" s="11"/>
      <c r="F530" s="11"/>
      <c r="G530" s="12"/>
      <c r="H530" s="12"/>
      <c r="I530" s="12"/>
      <c r="J530" s="11"/>
      <c r="K530" s="11"/>
      <c r="L530" s="13"/>
      <c r="M530" s="11"/>
      <c r="N530" s="11"/>
      <c r="O530" s="14" t="str">
        <f aca="false">IF(OR(A530="",B530=""),"",LOOKUP(MOD(B530,1),Lists!$A$5:$A$9,Lists!$B$5:$B$9))</f>
        <v/>
      </c>
      <c r="P530" s="14" t="str">
        <f aca="false">IF(OR(B530="",C530=""),"",ROUND(MOD(C530-B530,1)*1440,0))</f>
        <v/>
      </c>
      <c r="Q530" s="14" t="str">
        <f aca="false">IF(A530="","",COUNTIF($A$7:A530,A530))</f>
        <v/>
      </c>
      <c r="R530" s="15" t="str">
        <f aca="false">IF(OR(G530="",H530="",J530=""),"",ABS(G530-H530)*J530*IF(K530="",1,K530))</f>
        <v/>
      </c>
      <c r="S530" s="15" t="str">
        <f aca="false">IF(OR(G530="",I530="",J530=""),"",(I530-G530)*J530*IF(K530="",1,K530)*IF(E530="Short",-1,1)-N(L530))</f>
        <v/>
      </c>
      <c r="T530" s="16" t="str">
        <f aca="false">IF(OR(S530="",N(R530)=0),"",S530/R530)</f>
        <v/>
      </c>
      <c r="U530" s="15" t="str">
        <f aca="false">IF(S530="","",SUMIFS($S$7:S530,$A$7:A530,A530))</f>
        <v/>
      </c>
      <c r="V530" s="14" t="str">
        <f aca="false">IF(S530="","",IF(AND($C$4&gt;0,U530-S530&lt;=-$C$4),"After loss limit",IF(AND($C$4&gt;0,U530&lt;=-$C$4),"Hit loss limit",IF(AND($C$5&gt;0,Q530&gt;$C$5),"Over trade cap","OK"))))</f>
        <v/>
      </c>
    </row>
    <row r="531" customFormat="false" ht="15" hidden="false" customHeight="false" outlineLevel="0" collapsed="false">
      <c r="A531" s="9"/>
      <c r="B531" s="10"/>
      <c r="C531" s="10"/>
      <c r="D531" s="11"/>
      <c r="E531" s="11"/>
      <c r="F531" s="11"/>
      <c r="G531" s="12"/>
      <c r="H531" s="12"/>
      <c r="I531" s="12"/>
      <c r="J531" s="11"/>
      <c r="K531" s="11"/>
      <c r="L531" s="13"/>
      <c r="M531" s="11"/>
      <c r="N531" s="11"/>
      <c r="O531" s="14" t="str">
        <f aca="false">IF(OR(A531="",B531=""),"",LOOKUP(MOD(B531,1),Lists!$A$5:$A$9,Lists!$B$5:$B$9))</f>
        <v/>
      </c>
      <c r="P531" s="14" t="str">
        <f aca="false">IF(OR(B531="",C531=""),"",ROUND(MOD(C531-B531,1)*1440,0))</f>
        <v/>
      </c>
      <c r="Q531" s="14" t="str">
        <f aca="false">IF(A531="","",COUNTIF($A$7:A531,A531))</f>
        <v/>
      </c>
      <c r="R531" s="15" t="str">
        <f aca="false">IF(OR(G531="",H531="",J531=""),"",ABS(G531-H531)*J531*IF(K531="",1,K531))</f>
        <v/>
      </c>
      <c r="S531" s="15" t="str">
        <f aca="false">IF(OR(G531="",I531="",J531=""),"",(I531-G531)*J531*IF(K531="",1,K531)*IF(E531="Short",-1,1)-N(L531))</f>
        <v/>
      </c>
      <c r="T531" s="16" t="str">
        <f aca="false">IF(OR(S531="",N(R531)=0),"",S531/R531)</f>
        <v/>
      </c>
      <c r="U531" s="15" t="str">
        <f aca="false">IF(S531="","",SUMIFS($S$7:S531,$A$7:A531,A531))</f>
        <v/>
      </c>
      <c r="V531" s="14" t="str">
        <f aca="false">IF(S531="","",IF(AND($C$4&gt;0,U531-S531&lt;=-$C$4),"After loss limit",IF(AND($C$4&gt;0,U531&lt;=-$C$4),"Hit loss limit",IF(AND($C$5&gt;0,Q531&gt;$C$5),"Over trade cap","OK"))))</f>
        <v/>
      </c>
    </row>
    <row r="532" customFormat="false" ht="15" hidden="false" customHeight="false" outlineLevel="0" collapsed="false">
      <c r="A532" s="9"/>
      <c r="B532" s="10"/>
      <c r="C532" s="10"/>
      <c r="D532" s="11"/>
      <c r="E532" s="11"/>
      <c r="F532" s="11"/>
      <c r="G532" s="12"/>
      <c r="H532" s="12"/>
      <c r="I532" s="12"/>
      <c r="J532" s="11"/>
      <c r="K532" s="11"/>
      <c r="L532" s="13"/>
      <c r="M532" s="11"/>
      <c r="N532" s="11"/>
      <c r="O532" s="14" t="str">
        <f aca="false">IF(OR(A532="",B532=""),"",LOOKUP(MOD(B532,1),Lists!$A$5:$A$9,Lists!$B$5:$B$9))</f>
        <v/>
      </c>
      <c r="P532" s="14" t="str">
        <f aca="false">IF(OR(B532="",C532=""),"",ROUND(MOD(C532-B532,1)*1440,0))</f>
        <v/>
      </c>
      <c r="Q532" s="14" t="str">
        <f aca="false">IF(A532="","",COUNTIF($A$7:A532,A532))</f>
        <v/>
      </c>
      <c r="R532" s="15" t="str">
        <f aca="false">IF(OR(G532="",H532="",J532=""),"",ABS(G532-H532)*J532*IF(K532="",1,K532))</f>
        <v/>
      </c>
      <c r="S532" s="15" t="str">
        <f aca="false">IF(OR(G532="",I532="",J532=""),"",(I532-G532)*J532*IF(K532="",1,K532)*IF(E532="Short",-1,1)-N(L532))</f>
        <v/>
      </c>
      <c r="T532" s="16" t="str">
        <f aca="false">IF(OR(S532="",N(R532)=0),"",S532/R532)</f>
        <v/>
      </c>
      <c r="U532" s="15" t="str">
        <f aca="false">IF(S532="","",SUMIFS($S$7:S532,$A$7:A532,A532))</f>
        <v/>
      </c>
      <c r="V532" s="14" t="str">
        <f aca="false">IF(S532="","",IF(AND($C$4&gt;0,U532-S532&lt;=-$C$4),"After loss limit",IF(AND($C$4&gt;0,U532&lt;=-$C$4),"Hit loss limit",IF(AND($C$5&gt;0,Q532&gt;$C$5),"Over trade cap","OK"))))</f>
        <v/>
      </c>
    </row>
    <row r="533" customFormat="false" ht="15" hidden="false" customHeight="false" outlineLevel="0" collapsed="false">
      <c r="A533" s="9"/>
      <c r="B533" s="10"/>
      <c r="C533" s="10"/>
      <c r="D533" s="11"/>
      <c r="E533" s="11"/>
      <c r="F533" s="11"/>
      <c r="G533" s="12"/>
      <c r="H533" s="12"/>
      <c r="I533" s="12"/>
      <c r="J533" s="11"/>
      <c r="K533" s="11"/>
      <c r="L533" s="13"/>
      <c r="M533" s="11"/>
      <c r="N533" s="11"/>
      <c r="O533" s="14" t="str">
        <f aca="false">IF(OR(A533="",B533=""),"",LOOKUP(MOD(B533,1),Lists!$A$5:$A$9,Lists!$B$5:$B$9))</f>
        <v/>
      </c>
      <c r="P533" s="14" t="str">
        <f aca="false">IF(OR(B533="",C533=""),"",ROUND(MOD(C533-B533,1)*1440,0))</f>
        <v/>
      </c>
      <c r="Q533" s="14" t="str">
        <f aca="false">IF(A533="","",COUNTIF($A$7:A533,A533))</f>
        <v/>
      </c>
      <c r="R533" s="15" t="str">
        <f aca="false">IF(OR(G533="",H533="",J533=""),"",ABS(G533-H533)*J533*IF(K533="",1,K533))</f>
        <v/>
      </c>
      <c r="S533" s="15" t="str">
        <f aca="false">IF(OR(G533="",I533="",J533=""),"",(I533-G533)*J533*IF(K533="",1,K533)*IF(E533="Short",-1,1)-N(L533))</f>
        <v/>
      </c>
      <c r="T533" s="16" t="str">
        <f aca="false">IF(OR(S533="",N(R533)=0),"",S533/R533)</f>
        <v/>
      </c>
      <c r="U533" s="15" t="str">
        <f aca="false">IF(S533="","",SUMIFS($S$7:S533,$A$7:A533,A533))</f>
        <v/>
      </c>
      <c r="V533" s="14" t="str">
        <f aca="false">IF(S533="","",IF(AND($C$4&gt;0,U533-S533&lt;=-$C$4),"After loss limit",IF(AND($C$4&gt;0,U533&lt;=-$C$4),"Hit loss limit",IF(AND($C$5&gt;0,Q533&gt;$C$5),"Over trade cap","OK"))))</f>
        <v/>
      </c>
    </row>
    <row r="534" customFormat="false" ht="15" hidden="false" customHeight="false" outlineLevel="0" collapsed="false">
      <c r="A534" s="9"/>
      <c r="B534" s="10"/>
      <c r="C534" s="10"/>
      <c r="D534" s="11"/>
      <c r="E534" s="11"/>
      <c r="F534" s="11"/>
      <c r="G534" s="12"/>
      <c r="H534" s="12"/>
      <c r="I534" s="12"/>
      <c r="J534" s="11"/>
      <c r="K534" s="11"/>
      <c r="L534" s="13"/>
      <c r="M534" s="11"/>
      <c r="N534" s="11"/>
      <c r="O534" s="14" t="str">
        <f aca="false">IF(OR(A534="",B534=""),"",LOOKUP(MOD(B534,1),Lists!$A$5:$A$9,Lists!$B$5:$B$9))</f>
        <v/>
      </c>
      <c r="P534" s="14" t="str">
        <f aca="false">IF(OR(B534="",C534=""),"",ROUND(MOD(C534-B534,1)*1440,0))</f>
        <v/>
      </c>
      <c r="Q534" s="14" t="str">
        <f aca="false">IF(A534="","",COUNTIF($A$7:A534,A534))</f>
        <v/>
      </c>
      <c r="R534" s="15" t="str">
        <f aca="false">IF(OR(G534="",H534="",J534=""),"",ABS(G534-H534)*J534*IF(K534="",1,K534))</f>
        <v/>
      </c>
      <c r="S534" s="15" t="str">
        <f aca="false">IF(OR(G534="",I534="",J534=""),"",(I534-G534)*J534*IF(K534="",1,K534)*IF(E534="Short",-1,1)-N(L534))</f>
        <v/>
      </c>
      <c r="T534" s="16" t="str">
        <f aca="false">IF(OR(S534="",N(R534)=0),"",S534/R534)</f>
        <v/>
      </c>
      <c r="U534" s="15" t="str">
        <f aca="false">IF(S534="","",SUMIFS($S$7:S534,$A$7:A534,A534))</f>
        <v/>
      </c>
      <c r="V534" s="14" t="str">
        <f aca="false">IF(S534="","",IF(AND($C$4&gt;0,U534-S534&lt;=-$C$4),"After loss limit",IF(AND($C$4&gt;0,U534&lt;=-$C$4),"Hit loss limit",IF(AND($C$5&gt;0,Q534&gt;$C$5),"Over trade cap","OK"))))</f>
        <v/>
      </c>
    </row>
    <row r="535" customFormat="false" ht="15" hidden="false" customHeight="false" outlineLevel="0" collapsed="false">
      <c r="A535" s="9"/>
      <c r="B535" s="10"/>
      <c r="C535" s="10"/>
      <c r="D535" s="11"/>
      <c r="E535" s="11"/>
      <c r="F535" s="11"/>
      <c r="G535" s="12"/>
      <c r="H535" s="12"/>
      <c r="I535" s="12"/>
      <c r="J535" s="11"/>
      <c r="K535" s="11"/>
      <c r="L535" s="13"/>
      <c r="M535" s="11"/>
      <c r="N535" s="11"/>
      <c r="O535" s="14" t="str">
        <f aca="false">IF(OR(A535="",B535=""),"",LOOKUP(MOD(B535,1),Lists!$A$5:$A$9,Lists!$B$5:$B$9))</f>
        <v/>
      </c>
      <c r="P535" s="14" t="str">
        <f aca="false">IF(OR(B535="",C535=""),"",ROUND(MOD(C535-B535,1)*1440,0))</f>
        <v/>
      </c>
      <c r="Q535" s="14" t="str">
        <f aca="false">IF(A535="","",COUNTIF($A$7:A535,A535))</f>
        <v/>
      </c>
      <c r="R535" s="15" t="str">
        <f aca="false">IF(OR(G535="",H535="",J535=""),"",ABS(G535-H535)*J535*IF(K535="",1,K535))</f>
        <v/>
      </c>
      <c r="S535" s="15" t="str">
        <f aca="false">IF(OR(G535="",I535="",J535=""),"",(I535-G535)*J535*IF(K535="",1,K535)*IF(E535="Short",-1,1)-N(L535))</f>
        <v/>
      </c>
      <c r="T535" s="16" t="str">
        <f aca="false">IF(OR(S535="",N(R535)=0),"",S535/R535)</f>
        <v/>
      </c>
      <c r="U535" s="15" t="str">
        <f aca="false">IF(S535="","",SUMIFS($S$7:S535,$A$7:A535,A535))</f>
        <v/>
      </c>
      <c r="V535" s="14" t="str">
        <f aca="false">IF(S535="","",IF(AND($C$4&gt;0,U535-S535&lt;=-$C$4),"After loss limit",IF(AND($C$4&gt;0,U535&lt;=-$C$4),"Hit loss limit",IF(AND($C$5&gt;0,Q535&gt;$C$5),"Over trade cap","OK"))))</f>
        <v/>
      </c>
    </row>
    <row r="536" customFormat="false" ht="15" hidden="false" customHeight="false" outlineLevel="0" collapsed="false">
      <c r="A536" s="9"/>
      <c r="B536" s="10"/>
      <c r="C536" s="10"/>
      <c r="D536" s="11"/>
      <c r="E536" s="11"/>
      <c r="F536" s="11"/>
      <c r="G536" s="12"/>
      <c r="H536" s="12"/>
      <c r="I536" s="12"/>
      <c r="J536" s="11"/>
      <c r="K536" s="11"/>
      <c r="L536" s="13"/>
      <c r="M536" s="11"/>
      <c r="N536" s="11"/>
      <c r="O536" s="14" t="str">
        <f aca="false">IF(OR(A536="",B536=""),"",LOOKUP(MOD(B536,1),Lists!$A$5:$A$9,Lists!$B$5:$B$9))</f>
        <v/>
      </c>
      <c r="P536" s="14" t="str">
        <f aca="false">IF(OR(B536="",C536=""),"",ROUND(MOD(C536-B536,1)*1440,0))</f>
        <v/>
      </c>
      <c r="Q536" s="14" t="str">
        <f aca="false">IF(A536="","",COUNTIF($A$7:A536,A536))</f>
        <v/>
      </c>
      <c r="R536" s="15" t="str">
        <f aca="false">IF(OR(G536="",H536="",J536=""),"",ABS(G536-H536)*J536*IF(K536="",1,K536))</f>
        <v/>
      </c>
      <c r="S536" s="15" t="str">
        <f aca="false">IF(OR(G536="",I536="",J536=""),"",(I536-G536)*J536*IF(K536="",1,K536)*IF(E536="Short",-1,1)-N(L536))</f>
        <v/>
      </c>
      <c r="T536" s="16" t="str">
        <f aca="false">IF(OR(S536="",N(R536)=0),"",S536/R536)</f>
        <v/>
      </c>
      <c r="U536" s="15" t="str">
        <f aca="false">IF(S536="","",SUMIFS($S$7:S536,$A$7:A536,A536))</f>
        <v/>
      </c>
      <c r="V536" s="14" t="str">
        <f aca="false">IF(S536="","",IF(AND($C$4&gt;0,U536-S536&lt;=-$C$4),"After loss limit",IF(AND($C$4&gt;0,U536&lt;=-$C$4),"Hit loss limit",IF(AND($C$5&gt;0,Q536&gt;$C$5),"Over trade cap","OK"))))</f>
        <v/>
      </c>
    </row>
    <row r="537" customFormat="false" ht="15" hidden="false" customHeight="false" outlineLevel="0" collapsed="false">
      <c r="A537" s="9"/>
      <c r="B537" s="10"/>
      <c r="C537" s="10"/>
      <c r="D537" s="11"/>
      <c r="E537" s="11"/>
      <c r="F537" s="11"/>
      <c r="G537" s="12"/>
      <c r="H537" s="12"/>
      <c r="I537" s="12"/>
      <c r="J537" s="11"/>
      <c r="K537" s="11"/>
      <c r="L537" s="13"/>
      <c r="M537" s="11"/>
      <c r="N537" s="11"/>
      <c r="O537" s="14" t="str">
        <f aca="false">IF(OR(A537="",B537=""),"",LOOKUP(MOD(B537,1),Lists!$A$5:$A$9,Lists!$B$5:$B$9))</f>
        <v/>
      </c>
      <c r="P537" s="14" t="str">
        <f aca="false">IF(OR(B537="",C537=""),"",ROUND(MOD(C537-B537,1)*1440,0))</f>
        <v/>
      </c>
      <c r="Q537" s="14" t="str">
        <f aca="false">IF(A537="","",COUNTIF($A$7:A537,A537))</f>
        <v/>
      </c>
      <c r="R537" s="15" t="str">
        <f aca="false">IF(OR(G537="",H537="",J537=""),"",ABS(G537-H537)*J537*IF(K537="",1,K537))</f>
        <v/>
      </c>
      <c r="S537" s="15" t="str">
        <f aca="false">IF(OR(G537="",I537="",J537=""),"",(I537-G537)*J537*IF(K537="",1,K537)*IF(E537="Short",-1,1)-N(L537))</f>
        <v/>
      </c>
      <c r="T537" s="16" t="str">
        <f aca="false">IF(OR(S537="",N(R537)=0),"",S537/R537)</f>
        <v/>
      </c>
      <c r="U537" s="15" t="str">
        <f aca="false">IF(S537="","",SUMIFS($S$7:S537,$A$7:A537,A537))</f>
        <v/>
      </c>
      <c r="V537" s="14" t="str">
        <f aca="false">IF(S537="","",IF(AND($C$4&gt;0,U537-S537&lt;=-$C$4),"After loss limit",IF(AND($C$4&gt;0,U537&lt;=-$C$4),"Hit loss limit",IF(AND($C$5&gt;0,Q537&gt;$C$5),"Over trade cap","OK"))))</f>
        <v/>
      </c>
    </row>
    <row r="538" customFormat="false" ht="15" hidden="false" customHeight="false" outlineLevel="0" collapsed="false">
      <c r="A538" s="9"/>
      <c r="B538" s="10"/>
      <c r="C538" s="10"/>
      <c r="D538" s="11"/>
      <c r="E538" s="11"/>
      <c r="F538" s="11"/>
      <c r="G538" s="12"/>
      <c r="H538" s="12"/>
      <c r="I538" s="12"/>
      <c r="J538" s="11"/>
      <c r="K538" s="11"/>
      <c r="L538" s="13"/>
      <c r="M538" s="11"/>
      <c r="N538" s="11"/>
      <c r="O538" s="14" t="str">
        <f aca="false">IF(OR(A538="",B538=""),"",LOOKUP(MOD(B538,1),Lists!$A$5:$A$9,Lists!$B$5:$B$9))</f>
        <v/>
      </c>
      <c r="P538" s="14" t="str">
        <f aca="false">IF(OR(B538="",C538=""),"",ROUND(MOD(C538-B538,1)*1440,0))</f>
        <v/>
      </c>
      <c r="Q538" s="14" t="str">
        <f aca="false">IF(A538="","",COUNTIF($A$7:A538,A538))</f>
        <v/>
      </c>
      <c r="R538" s="15" t="str">
        <f aca="false">IF(OR(G538="",H538="",J538=""),"",ABS(G538-H538)*J538*IF(K538="",1,K538))</f>
        <v/>
      </c>
      <c r="S538" s="15" t="str">
        <f aca="false">IF(OR(G538="",I538="",J538=""),"",(I538-G538)*J538*IF(K538="",1,K538)*IF(E538="Short",-1,1)-N(L538))</f>
        <v/>
      </c>
      <c r="T538" s="16" t="str">
        <f aca="false">IF(OR(S538="",N(R538)=0),"",S538/R538)</f>
        <v/>
      </c>
      <c r="U538" s="15" t="str">
        <f aca="false">IF(S538="","",SUMIFS($S$7:S538,$A$7:A538,A538))</f>
        <v/>
      </c>
      <c r="V538" s="14" t="str">
        <f aca="false">IF(S538="","",IF(AND($C$4&gt;0,U538-S538&lt;=-$C$4),"After loss limit",IF(AND($C$4&gt;0,U538&lt;=-$C$4),"Hit loss limit",IF(AND($C$5&gt;0,Q538&gt;$C$5),"Over trade cap","OK"))))</f>
        <v/>
      </c>
    </row>
    <row r="539" customFormat="false" ht="15" hidden="false" customHeight="false" outlineLevel="0" collapsed="false">
      <c r="A539" s="9"/>
      <c r="B539" s="10"/>
      <c r="C539" s="10"/>
      <c r="D539" s="11"/>
      <c r="E539" s="11"/>
      <c r="F539" s="11"/>
      <c r="G539" s="12"/>
      <c r="H539" s="12"/>
      <c r="I539" s="12"/>
      <c r="J539" s="11"/>
      <c r="K539" s="11"/>
      <c r="L539" s="13"/>
      <c r="M539" s="11"/>
      <c r="N539" s="11"/>
      <c r="O539" s="14" t="str">
        <f aca="false">IF(OR(A539="",B539=""),"",LOOKUP(MOD(B539,1),Lists!$A$5:$A$9,Lists!$B$5:$B$9))</f>
        <v/>
      </c>
      <c r="P539" s="14" t="str">
        <f aca="false">IF(OR(B539="",C539=""),"",ROUND(MOD(C539-B539,1)*1440,0))</f>
        <v/>
      </c>
      <c r="Q539" s="14" t="str">
        <f aca="false">IF(A539="","",COUNTIF($A$7:A539,A539))</f>
        <v/>
      </c>
      <c r="R539" s="15" t="str">
        <f aca="false">IF(OR(G539="",H539="",J539=""),"",ABS(G539-H539)*J539*IF(K539="",1,K539))</f>
        <v/>
      </c>
      <c r="S539" s="15" t="str">
        <f aca="false">IF(OR(G539="",I539="",J539=""),"",(I539-G539)*J539*IF(K539="",1,K539)*IF(E539="Short",-1,1)-N(L539))</f>
        <v/>
      </c>
      <c r="T539" s="16" t="str">
        <f aca="false">IF(OR(S539="",N(R539)=0),"",S539/R539)</f>
        <v/>
      </c>
      <c r="U539" s="15" t="str">
        <f aca="false">IF(S539="","",SUMIFS($S$7:S539,$A$7:A539,A539))</f>
        <v/>
      </c>
      <c r="V539" s="14" t="str">
        <f aca="false">IF(S539="","",IF(AND($C$4&gt;0,U539-S539&lt;=-$C$4),"After loss limit",IF(AND($C$4&gt;0,U539&lt;=-$C$4),"Hit loss limit",IF(AND($C$5&gt;0,Q539&gt;$C$5),"Over trade cap","OK"))))</f>
        <v/>
      </c>
    </row>
    <row r="540" customFormat="false" ht="15" hidden="false" customHeight="false" outlineLevel="0" collapsed="false">
      <c r="A540" s="9"/>
      <c r="B540" s="10"/>
      <c r="C540" s="10"/>
      <c r="D540" s="11"/>
      <c r="E540" s="11"/>
      <c r="F540" s="11"/>
      <c r="G540" s="12"/>
      <c r="H540" s="12"/>
      <c r="I540" s="12"/>
      <c r="J540" s="11"/>
      <c r="K540" s="11"/>
      <c r="L540" s="13"/>
      <c r="M540" s="11"/>
      <c r="N540" s="11"/>
      <c r="O540" s="14" t="str">
        <f aca="false">IF(OR(A540="",B540=""),"",LOOKUP(MOD(B540,1),Lists!$A$5:$A$9,Lists!$B$5:$B$9))</f>
        <v/>
      </c>
      <c r="P540" s="14" t="str">
        <f aca="false">IF(OR(B540="",C540=""),"",ROUND(MOD(C540-B540,1)*1440,0))</f>
        <v/>
      </c>
      <c r="Q540" s="14" t="str">
        <f aca="false">IF(A540="","",COUNTIF($A$7:A540,A540))</f>
        <v/>
      </c>
      <c r="R540" s="15" t="str">
        <f aca="false">IF(OR(G540="",H540="",J540=""),"",ABS(G540-H540)*J540*IF(K540="",1,K540))</f>
        <v/>
      </c>
      <c r="S540" s="15" t="str">
        <f aca="false">IF(OR(G540="",I540="",J540=""),"",(I540-G540)*J540*IF(K540="",1,K540)*IF(E540="Short",-1,1)-N(L540))</f>
        <v/>
      </c>
      <c r="T540" s="16" t="str">
        <f aca="false">IF(OR(S540="",N(R540)=0),"",S540/R540)</f>
        <v/>
      </c>
      <c r="U540" s="15" t="str">
        <f aca="false">IF(S540="","",SUMIFS($S$7:S540,$A$7:A540,A540))</f>
        <v/>
      </c>
      <c r="V540" s="14" t="str">
        <f aca="false">IF(S540="","",IF(AND($C$4&gt;0,U540-S540&lt;=-$C$4),"After loss limit",IF(AND($C$4&gt;0,U540&lt;=-$C$4),"Hit loss limit",IF(AND($C$5&gt;0,Q540&gt;$C$5),"Over trade cap","OK"))))</f>
        <v/>
      </c>
    </row>
    <row r="541" customFormat="false" ht="15" hidden="false" customHeight="false" outlineLevel="0" collapsed="false">
      <c r="A541" s="9"/>
      <c r="B541" s="10"/>
      <c r="C541" s="10"/>
      <c r="D541" s="11"/>
      <c r="E541" s="11"/>
      <c r="F541" s="11"/>
      <c r="G541" s="12"/>
      <c r="H541" s="12"/>
      <c r="I541" s="12"/>
      <c r="J541" s="11"/>
      <c r="K541" s="11"/>
      <c r="L541" s="13"/>
      <c r="M541" s="11"/>
      <c r="N541" s="11"/>
      <c r="O541" s="14" t="str">
        <f aca="false">IF(OR(A541="",B541=""),"",LOOKUP(MOD(B541,1),Lists!$A$5:$A$9,Lists!$B$5:$B$9))</f>
        <v/>
      </c>
      <c r="P541" s="14" t="str">
        <f aca="false">IF(OR(B541="",C541=""),"",ROUND(MOD(C541-B541,1)*1440,0))</f>
        <v/>
      </c>
      <c r="Q541" s="14" t="str">
        <f aca="false">IF(A541="","",COUNTIF($A$7:A541,A541))</f>
        <v/>
      </c>
      <c r="R541" s="15" t="str">
        <f aca="false">IF(OR(G541="",H541="",J541=""),"",ABS(G541-H541)*J541*IF(K541="",1,K541))</f>
        <v/>
      </c>
      <c r="S541" s="15" t="str">
        <f aca="false">IF(OR(G541="",I541="",J541=""),"",(I541-G541)*J541*IF(K541="",1,K541)*IF(E541="Short",-1,1)-N(L541))</f>
        <v/>
      </c>
      <c r="T541" s="16" t="str">
        <f aca="false">IF(OR(S541="",N(R541)=0),"",S541/R541)</f>
        <v/>
      </c>
      <c r="U541" s="15" t="str">
        <f aca="false">IF(S541="","",SUMIFS($S$7:S541,$A$7:A541,A541))</f>
        <v/>
      </c>
      <c r="V541" s="14" t="str">
        <f aca="false">IF(S541="","",IF(AND($C$4&gt;0,U541-S541&lt;=-$C$4),"After loss limit",IF(AND($C$4&gt;0,U541&lt;=-$C$4),"Hit loss limit",IF(AND($C$5&gt;0,Q541&gt;$C$5),"Over trade cap","OK"))))</f>
        <v/>
      </c>
    </row>
    <row r="542" customFormat="false" ht="15" hidden="false" customHeight="false" outlineLevel="0" collapsed="false">
      <c r="A542" s="9"/>
      <c r="B542" s="10"/>
      <c r="C542" s="10"/>
      <c r="D542" s="11"/>
      <c r="E542" s="11"/>
      <c r="F542" s="11"/>
      <c r="G542" s="12"/>
      <c r="H542" s="12"/>
      <c r="I542" s="12"/>
      <c r="J542" s="11"/>
      <c r="K542" s="11"/>
      <c r="L542" s="13"/>
      <c r="M542" s="11"/>
      <c r="N542" s="11"/>
      <c r="O542" s="14" t="str">
        <f aca="false">IF(OR(A542="",B542=""),"",LOOKUP(MOD(B542,1),Lists!$A$5:$A$9,Lists!$B$5:$B$9))</f>
        <v/>
      </c>
      <c r="P542" s="14" t="str">
        <f aca="false">IF(OR(B542="",C542=""),"",ROUND(MOD(C542-B542,1)*1440,0))</f>
        <v/>
      </c>
      <c r="Q542" s="14" t="str">
        <f aca="false">IF(A542="","",COUNTIF($A$7:A542,A542))</f>
        <v/>
      </c>
      <c r="R542" s="15" t="str">
        <f aca="false">IF(OR(G542="",H542="",J542=""),"",ABS(G542-H542)*J542*IF(K542="",1,K542))</f>
        <v/>
      </c>
      <c r="S542" s="15" t="str">
        <f aca="false">IF(OR(G542="",I542="",J542=""),"",(I542-G542)*J542*IF(K542="",1,K542)*IF(E542="Short",-1,1)-N(L542))</f>
        <v/>
      </c>
      <c r="T542" s="16" t="str">
        <f aca="false">IF(OR(S542="",N(R542)=0),"",S542/R542)</f>
        <v/>
      </c>
      <c r="U542" s="15" t="str">
        <f aca="false">IF(S542="","",SUMIFS($S$7:S542,$A$7:A542,A542))</f>
        <v/>
      </c>
      <c r="V542" s="14" t="str">
        <f aca="false">IF(S542="","",IF(AND($C$4&gt;0,U542-S542&lt;=-$C$4),"After loss limit",IF(AND($C$4&gt;0,U542&lt;=-$C$4),"Hit loss limit",IF(AND($C$5&gt;0,Q542&gt;$C$5),"Over trade cap","OK"))))</f>
        <v/>
      </c>
    </row>
    <row r="543" customFormat="false" ht="15" hidden="false" customHeight="false" outlineLevel="0" collapsed="false">
      <c r="A543" s="9"/>
      <c r="B543" s="10"/>
      <c r="C543" s="10"/>
      <c r="D543" s="11"/>
      <c r="E543" s="11"/>
      <c r="F543" s="11"/>
      <c r="G543" s="12"/>
      <c r="H543" s="12"/>
      <c r="I543" s="12"/>
      <c r="J543" s="11"/>
      <c r="K543" s="11"/>
      <c r="L543" s="13"/>
      <c r="M543" s="11"/>
      <c r="N543" s="11"/>
      <c r="O543" s="14" t="str">
        <f aca="false">IF(OR(A543="",B543=""),"",LOOKUP(MOD(B543,1),Lists!$A$5:$A$9,Lists!$B$5:$B$9))</f>
        <v/>
      </c>
      <c r="P543" s="14" t="str">
        <f aca="false">IF(OR(B543="",C543=""),"",ROUND(MOD(C543-B543,1)*1440,0))</f>
        <v/>
      </c>
      <c r="Q543" s="14" t="str">
        <f aca="false">IF(A543="","",COUNTIF($A$7:A543,A543))</f>
        <v/>
      </c>
      <c r="R543" s="15" t="str">
        <f aca="false">IF(OR(G543="",H543="",J543=""),"",ABS(G543-H543)*J543*IF(K543="",1,K543))</f>
        <v/>
      </c>
      <c r="S543" s="15" t="str">
        <f aca="false">IF(OR(G543="",I543="",J543=""),"",(I543-G543)*J543*IF(K543="",1,K543)*IF(E543="Short",-1,1)-N(L543))</f>
        <v/>
      </c>
      <c r="T543" s="16" t="str">
        <f aca="false">IF(OR(S543="",N(R543)=0),"",S543/R543)</f>
        <v/>
      </c>
      <c r="U543" s="15" t="str">
        <f aca="false">IF(S543="","",SUMIFS($S$7:S543,$A$7:A543,A543))</f>
        <v/>
      </c>
      <c r="V543" s="14" t="str">
        <f aca="false">IF(S543="","",IF(AND($C$4&gt;0,U543-S543&lt;=-$C$4),"After loss limit",IF(AND($C$4&gt;0,U543&lt;=-$C$4),"Hit loss limit",IF(AND($C$5&gt;0,Q543&gt;$C$5),"Over trade cap","OK"))))</f>
        <v/>
      </c>
    </row>
    <row r="544" customFormat="false" ht="15" hidden="false" customHeight="false" outlineLevel="0" collapsed="false">
      <c r="A544" s="9"/>
      <c r="B544" s="10"/>
      <c r="C544" s="10"/>
      <c r="D544" s="11"/>
      <c r="E544" s="11"/>
      <c r="F544" s="11"/>
      <c r="G544" s="12"/>
      <c r="H544" s="12"/>
      <c r="I544" s="12"/>
      <c r="J544" s="11"/>
      <c r="K544" s="11"/>
      <c r="L544" s="13"/>
      <c r="M544" s="11"/>
      <c r="N544" s="11"/>
      <c r="O544" s="14" t="str">
        <f aca="false">IF(OR(A544="",B544=""),"",LOOKUP(MOD(B544,1),Lists!$A$5:$A$9,Lists!$B$5:$B$9))</f>
        <v/>
      </c>
      <c r="P544" s="14" t="str">
        <f aca="false">IF(OR(B544="",C544=""),"",ROUND(MOD(C544-B544,1)*1440,0))</f>
        <v/>
      </c>
      <c r="Q544" s="14" t="str">
        <f aca="false">IF(A544="","",COUNTIF($A$7:A544,A544))</f>
        <v/>
      </c>
      <c r="R544" s="15" t="str">
        <f aca="false">IF(OR(G544="",H544="",J544=""),"",ABS(G544-H544)*J544*IF(K544="",1,K544))</f>
        <v/>
      </c>
      <c r="S544" s="15" t="str">
        <f aca="false">IF(OR(G544="",I544="",J544=""),"",(I544-G544)*J544*IF(K544="",1,K544)*IF(E544="Short",-1,1)-N(L544))</f>
        <v/>
      </c>
      <c r="T544" s="16" t="str">
        <f aca="false">IF(OR(S544="",N(R544)=0),"",S544/R544)</f>
        <v/>
      </c>
      <c r="U544" s="15" t="str">
        <f aca="false">IF(S544="","",SUMIFS($S$7:S544,$A$7:A544,A544))</f>
        <v/>
      </c>
      <c r="V544" s="14" t="str">
        <f aca="false">IF(S544="","",IF(AND($C$4&gt;0,U544-S544&lt;=-$C$4),"After loss limit",IF(AND($C$4&gt;0,U544&lt;=-$C$4),"Hit loss limit",IF(AND($C$5&gt;0,Q544&gt;$C$5),"Over trade cap","OK"))))</f>
        <v/>
      </c>
    </row>
    <row r="545" customFormat="false" ht="15" hidden="false" customHeight="false" outlineLevel="0" collapsed="false">
      <c r="A545" s="9"/>
      <c r="B545" s="10"/>
      <c r="C545" s="10"/>
      <c r="D545" s="11"/>
      <c r="E545" s="11"/>
      <c r="F545" s="11"/>
      <c r="G545" s="12"/>
      <c r="H545" s="12"/>
      <c r="I545" s="12"/>
      <c r="J545" s="11"/>
      <c r="K545" s="11"/>
      <c r="L545" s="13"/>
      <c r="M545" s="11"/>
      <c r="N545" s="11"/>
      <c r="O545" s="14" t="str">
        <f aca="false">IF(OR(A545="",B545=""),"",LOOKUP(MOD(B545,1),Lists!$A$5:$A$9,Lists!$B$5:$B$9))</f>
        <v/>
      </c>
      <c r="P545" s="14" t="str">
        <f aca="false">IF(OR(B545="",C545=""),"",ROUND(MOD(C545-B545,1)*1440,0))</f>
        <v/>
      </c>
      <c r="Q545" s="14" t="str">
        <f aca="false">IF(A545="","",COUNTIF($A$7:A545,A545))</f>
        <v/>
      </c>
      <c r="R545" s="15" t="str">
        <f aca="false">IF(OR(G545="",H545="",J545=""),"",ABS(G545-H545)*J545*IF(K545="",1,K545))</f>
        <v/>
      </c>
      <c r="S545" s="15" t="str">
        <f aca="false">IF(OR(G545="",I545="",J545=""),"",(I545-G545)*J545*IF(K545="",1,K545)*IF(E545="Short",-1,1)-N(L545))</f>
        <v/>
      </c>
      <c r="T545" s="16" t="str">
        <f aca="false">IF(OR(S545="",N(R545)=0),"",S545/R545)</f>
        <v/>
      </c>
      <c r="U545" s="15" t="str">
        <f aca="false">IF(S545="","",SUMIFS($S$7:S545,$A$7:A545,A545))</f>
        <v/>
      </c>
      <c r="V545" s="14" t="str">
        <f aca="false">IF(S545="","",IF(AND($C$4&gt;0,U545-S545&lt;=-$C$4),"After loss limit",IF(AND($C$4&gt;0,U545&lt;=-$C$4),"Hit loss limit",IF(AND($C$5&gt;0,Q545&gt;$C$5),"Over trade cap","OK"))))</f>
        <v/>
      </c>
    </row>
    <row r="546" customFormat="false" ht="15" hidden="false" customHeight="false" outlineLevel="0" collapsed="false">
      <c r="A546" s="9"/>
      <c r="B546" s="10"/>
      <c r="C546" s="10"/>
      <c r="D546" s="11"/>
      <c r="E546" s="11"/>
      <c r="F546" s="11"/>
      <c r="G546" s="12"/>
      <c r="H546" s="12"/>
      <c r="I546" s="12"/>
      <c r="J546" s="11"/>
      <c r="K546" s="11"/>
      <c r="L546" s="13"/>
      <c r="M546" s="11"/>
      <c r="N546" s="11"/>
      <c r="O546" s="14" t="str">
        <f aca="false">IF(OR(A546="",B546=""),"",LOOKUP(MOD(B546,1),Lists!$A$5:$A$9,Lists!$B$5:$B$9))</f>
        <v/>
      </c>
      <c r="P546" s="14" t="str">
        <f aca="false">IF(OR(B546="",C546=""),"",ROUND(MOD(C546-B546,1)*1440,0))</f>
        <v/>
      </c>
      <c r="Q546" s="14" t="str">
        <f aca="false">IF(A546="","",COUNTIF($A$7:A546,A546))</f>
        <v/>
      </c>
      <c r="R546" s="15" t="str">
        <f aca="false">IF(OR(G546="",H546="",J546=""),"",ABS(G546-H546)*J546*IF(K546="",1,K546))</f>
        <v/>
      </c>
      <c r="S546" s="15" t="str">
        <f aca="false">IF(OR(G546="",I546="",J546=""),"",(I546-G546)*J546*IF(K546="",1,K546)*IF(E546="Short",-1,1)-N(L546))</f>
        <v/>
      </c>
      <c r="T546" s="16" t="str">
        <f aca="false">IF(OR(S546="",N(R546)=0),"",S546/R546)</f>
        <v/>
      </c>
      <c r="U546" s="15" t="str">
        <f aca="false">IF(S546="","",SUMIFS($S$7:S546,$A$7:A546,A546))</f>
        <v/>
      </c>
      <c r="V546" s="14" t="str">
        <f aca="false">IF(S546="","",IF(AND($C$4&gt;0,U546-S546&lt;=-$C$4),"After loss limit",IF(AND($C$4&gt;0,U546&lt;=-$C$4),"Hit loss limit",IF(AND($C$5&gt;0,Q546&gt;$C$5),"Over trade cap","OK"))))</f>
        <v/>
      </c>
    </row>
    <row r="547" customFormat="false" ht="15" hidden="false" customHeight="false" outlineLevel="0" collapsed="false">
      <c r="A547" s="9"/>
      <c r="B547" s="10"/>
      <c r="C547" s="10"/>
      <c r="D547" s="11"/>
      <c r="E547" s="11"/>
      <c r="F547" s="11"/>
      <c r="G547" s="12"/>
      <c r="H547" s="12"/>
      <c r="I547" s="12"/>
      <c r="J547" s="11"/>
      <c r="K547" s="11"/>
      <c r="L547" s="13"/>
      <c r="M547" s="11"/>
      <c r="N547" s="11"/>
      <c r="O547" s="14" t="str">
        <f aca="false">IF(OR(A547="",B547=""),"",LOOKUP(MOD(B547,1),Lists!$A$5:$A$9,Lists!$B$5:$B$9))</f>
        <v/>
      </c>
      <c r="P547" s="14" t="str">
        <f aca="false">IF(OR(B547="",C547=""),"",ROUND(MOD(C547-B547,1)*1440,0))</f>
        <v/>
      </c>
      <c r="Q547" s="14" t="str">
        <f aca="false">IF(A547="","",COUNTIF($A$7:A547,A547))</f>
        <v/>
      </c>
      <c r="R547" s="15" t="str">
        <f aca="false">IF(OR(G547="",H547="",J547=""),"",ABS(G547-H547)*J547*IF(K547="",1,K547))</f>
        <v/>
      </c>
      <c r="S547" s="15" t="str">
        <f aca="false">IF(OR(G547="",I547="",J547=""),"",(I547-G547)*J547*IF(K547="",1,K547)*IF(E547="Short",-1,1)-N(L547))</f>
        <v/>
      </c>
      <c r="T547" s="16" t="str">
        <f aca="false">IF(OR(S547="",N(R547)=0),"",S547/R547)</f>
        <v/>
      </c>
      <c r="U547" s="15" t="str">
        <f aca="false">IF(S547="","",SUMIFS($S$7:S547,$A$7:A547,A547))</f>
        <v/>
      </c>
      <c r="V547" s="14" t="str">
        <f aca="false">IF(S547="","",IF(AND($C$4&gt;0,U547-S547&lt;=-$C$4),"After loss limit",IF(AND($C$4&gt;0,U547&lt;=-$C$4),"Hit loss limit",IF(AND($C$5&gt;0,Q547&gt;$C$5),"Over trade cap","OK"))))</f>
        <v/>
      </c>
    </row>
    <row r="548" customFormat="false" ht="15" hidden="false" customHeight="false" outlineLevel="0" collapsed="false">
      <c r="A548" s="9"/>
      <c r="B548" s="10"/>
      <c r="C548" s="10"/>
      <c r="D548" s="11"/>
      <c r="E548" s="11"/>
      <c r="F548" s="11"/>
      <c r="G548" s="12"/>
      <c r="H548" s="12"/>
      <c r="I548" s="12"/>
      <c r="J548" s="11"/>
      <c r="K548" s="11"/>
      <c r="L548" s="13"/>
      <c r="M548" s="11"/>
      <c r="N548" s="11"/>
      <c r="O548" s="14" t="str">
        <f aca="false">IF(OR(A548="",B548=""),"",LOOKUP(MOD(B548,1),Lists!$A$5:$A$9,Lists!$B$5:$B$9))</f>
        <v/>
      </c>
      <c r="P548" s="14" t="str">
        <f aca="false">IF(OR(B548="",C548=""),"",ROUND(MOD(C548-B548,1)*1440,0))</f>
        <v/>
      </c>
      <c r="Q548" s="14" t="str">
        <f aca="false">IF(A548="","",COUNTIF($A$7:A548,A548))</f>
        <v/>
      </c>
      <c r="R548" s="15" t="str">
        <f aca="false">IF(OR(G548="",H548="",J548=""),"",ABS(G548-H548)*J548*IF(K548="",1,K548))</f>
        <v/>
      </c>
      <c r="S548" s="15" t="str">
        <f aca="false">IF(OR(G548="",I548="",J548=""),"",(I548-G548)*J548*IF(K548="",1,K548)*IF(E548="Short",-1,1)-N(L548))</f>
        <v/>
      </c>
      <c r="T548" s="16" t="str">
        <f aca="false">IF(OR(S548="",N(R548)=0),"",S548/R548)</f>
        <v/>
      </c>
      <c r="U548" s="15" t="str">
        <f aca="false">IF(S548="","",SUMIFS($S$7:S548,$A$7:A548,A548))</f>
        <v/>
      </c>
      <c r="V548" s="14" t="str">
        <f aca="false">IF(S548="","",IF(AND($C$4&gt;0,U548-S548&lt;=-$C$4),"After loss limit",IF(AND($C$4&gt;0,U548&lt;=-$C$4),"Hit loss limit",IF(AND($C$5&gt;0,Q548&gt;$C$5),"Over trade cap","OK"))))</f>
        <v/>
      </c>
    </row>
    <row r="549" customFormat="false" ht="15" hidden="false" customHeight="false" outlineLevel="0" collapsed="false">
      <c r="A549" s="9"/>
      <c r="B549" s="10"/>
      <c r="C549" s="10"/>
      <c r="D549" s="11"/>
      <c r="E549" s="11"/>
      <c r="F549" s="11"/>
      <c r="G549" s="12"/>
      <c r="H549" s="12"/>
      <c r="I549" s="12"/>
      <c r="J549" s="11"/>
      <c r="K549" s="11"/>
      <c r="L549" s="13"/>
      <c r="M549" s="11"/>
      <c r="N549" s="11"/>
      <c r="O549" s="14" t="str">
        <f aca="false">IF(OR(A549="",B549=""),"",LOOKUP(MOD(B549,1),Lists!$A$5:$A$9,Lists!$B$5:$B$9))</f>
        <v/>
      </c>
      <c r="P549" s="14" t="str">
        <f aca="false">IF(OR(B549="",C549=""),"",ROUND(MOD(C549-B549,1)*1440,0))</f>
        <v/>
      </c>
      <c r="Q549" s="14" t="str">
        <f aca="false">IF(A549="","",COUNTIF($A$7:A549,A549))</f>
        <v/>
      </c>
      <c r="R549" s="15" t="str">
        <f aca="false">IF(OR(G549="",H549="",J549=""),"",ABS(G549-H549)*J549*IF(K549="",1,K549))</f>
        <v/>
      </c>
      <c r="S549" s="15" t="str">
        <f aca="false">IF(OR(G549="",I549="",J549=""),"",(I549-G549)*J549*IF(K549="",1,K549)*IF(E549="Short",-1,1)-N(L549))</f>
        <v/>
      </c>
      <c r="T549" s="16" t="str">
        <f aca="false">IF(OR(S549="",N(R549)=0),"",S549/R549)</f>
        <v/>
      </c>
      <c r="U549" s="15" t="str">
        <f aca="false">IF(S549="","",SUMIFS($S$7:S549,$A$7:A549,A549))</f>
        <v/>
      </c>
      <c r="V549" s="14" t="str">
        <f aca="false">IF(S549="","",IF(AND($C$4&gt;0,U549-S549&lt;=-$C$4),"After loss limit",IF(AND($C$4&gt;0,U549&lt;=-$C$4),"Hit loss limit",IF(AND($C$5&gt;0,Q549&gt;$C$5),"Over trade cap","OK"))))</f>
        <v/>
      </c>
    </row>
    <row r="550" customFormat="false" ht="15" hidden="false" customHeight="false" outlineLevel="0" collapsed="false">
      <c r="A550" s="9"/>
      <c r="B550" s="10"/>
      <c r="C550" s="10"/>
      <c r="D550" s="11"/>
      <c r="E550" s="11"/>
      <c r="F550" s="11"/>
      <c r="G550" s="12"/>
      <c r="H550" s="12"/>
      <c r="I550" s="12"/>
      <c r="J550" s="11"/>
      <c r="K550" s="11"/>
      <c r="L550" s="13"/>
      <c r="M550" s="11"/>
      <c r="N550" s="11"/>
      <c r="O550" s="14" t="str">
        <f aca="false">IF(OR(A550="",B550=""),"",LOOKUP(MOD(B550,1),Lists!$A$5:$A$9,Lists!$B$5:$B$9))</f>
        <v/>
      </c>
      <c r="P550" s="14" t="str">
        <f aca="false">IF(OR(B550="",C550=""),"",ROUND(MOD(C550-B550,1)*1440,0))</f>
        <v/>
      </c>
      <c r="Q550" s="14" t="str">
        <f aca="false">IF(A550="","",COUNTIF($A$7:A550,A550))</f>
        <v/>
      </c>
      <c r="R550" s="15" t="str">
        <f aca="false">IF(OR(G550="",H550="",J550=""),"",ABS(G550-H550)*J550*IF(K550="",1,K550))</f>
        <v/>
      </c>
      <c r="S550" s="15" t="str">
        <f aca="false">IF(OR(G550="",I550="",J550=""),"",(I550-G550)*J550*IF(K550="",1,K550)*IF(E550="Short",-1,1)-N(L550))</f>
        <v/>
      </c>
      <c r="T550" s="16" t="str">
        <f aca="false">IF(OR(S550="",N(R550)=0),"",S550/R550)</f>
        <v/>
      </c>
      <c r="U550" s="15" t="str">
        <f aca="false">IF(S550="","",SUMIFS($S$7:S550,$A$7:A550,A550))</f>
        <v/>
      </c>
      <c r="V550" s="14" t="str">
        <f aca="false">IF(S550="","",IF(AND($C$4&gt;0,U550-S550&lt;=-$C$4),"After loss limit",IF(AND($C$4&gt;0,U550&lt;=-$C$4),"Hit loss limit",IF(AND($C$5&gt;0,Q550&gt;$C$5),"Over trade cap","OK"))))</f>
        <v/>
      </c>
    </row>
    <row r="551" customFormat="false" ht="15" hidden="false" customHeight="false" outlineLevel="0" collapsed="false">
      <c r="A551" s="9"/>
      <c r="B551" s="10"/>
      <c r="C551" s="10"/>
      <c r="D551" s="11"/>
      <c r="E551" s="11"/>
      <c r="F551" s="11"/>
      <c r="G551" s="12"/>
      <c r="H551" s="12"/>
      <c r="I551" s="12"/>
      <c r="J551" s="11"/>
      <c r="K551" s="11"/>
      <c r="L551" s="13"/>
      <c r="M551" s="11"/>
      <c r="N551" s="11"/>
      <c r="O551" s="14" t="str">
        <f aca="false">IF(OR(A551="",B551=""),"",LOOKUP(MOD(B551,1),Lists!$A$5:$A$9,Lists!$B$5:$B$9))</f>
        <v/>
      </c>
      <c r="P551" s="14" t="str">
        <f aca="false">IF(OR(B551="",C551=""),"",ROUND(MOD(C551-B551,1)*1440,0))</f>
        <v/>
      </c>
      <c r="Q551" s="14" t="str">
        <f aca="false">IF(A551="","",COUNTIF($A$7:A551,A551))</f>
        <v/>
      </c>
      <c r="R551" s="15" t="str">
        <f aca="false">IF(OR(G551="",H551="",J551=""),"",ABS(G551-H551)*J551*IF(K551="",1,K551))</f>
        <v/>
      </c>
      <c r="S551" s="15" t="str">
        <f aca="false">IF(OR(G551="",I551="",J551=""),"",(I551-G551)*J551*IF(K551="",1,K551)*IF(E551="Short",-1,1)-N(L551))</f>
        <v/>
      </c>
      <c r="T551" s="16" t="str">
        <f aca="false">IF(OR(S551="",N(R551)=0),"",S551/R551)</f>
        <v/>
      </c>
      <c r="U551" s="15" t="str">
        <f aca="false">IF(S551="","",SUMIFS($S$7:S551,$A$7:A551,A551))</f>
        <v/>
      </c>
      <c r="V551" s="14" t="str">
        <f aca="false">IF(S551="","",IF(AND($C$4&gt;0,U551-S551&lt;=-$C$4),"After loss limit",IF(AND($C$4&gt;0,U551&lt;=-$C$4),"Hit loss limit",IF(AND($C$5&gt;0,Q551&gt;$C$5),"Over trade cap","OK"))))</f>
        <v/>
      </c>
    </row>
    <row r="552" customFormat="false" ht="15" hidden="false" customHeight="false" outlineLevel="0" collapsed="false">
      <c r="A552" s="9"/>
      <c r="B552" s="10"/>
      <c r="C552" s="10"/>
      <c r="D552" s="11"/>
      <c r="E552" s="11"/>
      <c r="F552" s="11"/>
      <c r="G552" s="12"/>
      <c r="H552" s="12"/>
      <c r="I552" s="12"/>
      <c r="J552" s="11"/>
      <c r="K552" s="11"/>
      <c r="L552" s="13"/>
      <c r="M552" s="11"/>
      <c r="N552" s="11"/>
      <c r="O552" s="14" t="str">
        <f aca="false">IF(OR(A552="",B552=""),"",LOOKUP(MOD(B552,1),Lists!$A$5:$A$9,Lists!$B$5:$B$9))</f>
        <v/>
      </c>
      <c r="P552" s="14" t="str">
        <f aca="false">IF(OR(B552="",C552=""),"",ROUND(MOD(C552-B552,1)*1440,0))</f>
        <v/>
      </c>
      <c r="Q552" s="14" t="str">
        <f aca="false">IF(A552="","",COUNTIF($A$7:A552,A552))</f>
        <v/>
      </c>
      <c r="R552" s="15" t="str">
        <f aca="false">IF(OR(G552="",H552="",J552=""),"",ABS(G552-H552)*J552*IF(K552="",1,K552))</f>
        <v/>
      </c>
      <c r="S552" s="15" t="str">
        <f aca="false">IF(OR(G552="",I552="",J552=""),"",(I552-G552)*J552*IF(K552="",1,K552)*IF(E552="Short",-1,1)-N(L552))</f>
        <v/>
      </c>
      <c r="T552" s="16" t="str">
        <f aca="false">IF(OR(S552="",N(R552)=0),"",S552/R552)</f>
        <v/>
      </c>
      <c r="U552" s="15" t="str">
        <f aca="false">IF(S552="","",SUMIFS($S$7:S552,$A$7:A552,A552))</f>
        <v/>
      </c>
      <c r="V552" s="14" t="str">
        <f aca="false">IF(S552="","",IF(AND($C$4&gt;0,U552-S552&lt;=-$C$4),"After loss limit",IF(AND($C$4&gt;0,U552&lt;=-$C$4),"Hit loss limit",IF(AND($C$5&gt;0,Q552&gt;$C$5),"Over trade cap","OK"))))</f>
        <v/>
      </c>
    </row>
    <row r="553" customFormat="false" ht="15" hidden="false" customHeight="false" outlineLevel="0" collapsed="false">
      <c r="A553" s="9"/>
      <c r="B553" s="10"/>
      <c r="C553" s="10"/>
      <c r="D553" s="11"/>
      <c r="E553" s="11"/>
      <c r="F553" s="11"/>
      <c r="G553" s="12"/>
      <c r="H553" s="12"/>
      <c r="I553" s="12"/>
      <c r="J553" s="11"/>
      <c r="K553" s="11"/>
      <c r="L553" s="13"/>
      <c r="M553" s="11"/>
      <c r="N553" s="11"/>
      <c r="O553" s="14" t="str">
        <f aca="false">IF(OR(A553="",B553=""),"",LOOKUP(MOD(B553,1),Lists!$A$5:$A$9,Lists!$B$5:$B$9))</f>
        <v/>
      </c>
      <c r="P553" s="14" t="str">
        <f aca="false">IF(OR(B553="",C553=""),"",ROUND(MOD(C553-B553,1)*1440,0))</f>
        <v/>
      </c>
      <c r="Q553" s="14" t="str">
        <f aca="false">IF(A553="","",COUNTIF($A$7:A553,A553))</f>
        <v/>
      </c>
      <c r="R553" s="15" t="str">
        <f aca="false">IF(OR(G553="",H553="",J553=""),"",ABS(G553-H553)*J553*IF(K553="",1,K553))</f>
        <v/>
      </c>
      <c r="S553" s="15" t="str">
        <f aca="false">IF(OR(G553="",I553="",J553=""),"",(I553-G553)*J553*IF(K553="",1,K553)*IF(E553="Short",-1,1)-N(L553))</f>
        <v/>
      </c>
      <c r="T553" s="16" t="str">
        <f aca="false">IF(OR(S553="",N(R553)=0),"",S553/R553)</f>
        <v/>
      </c>
      <c r="U553" s="15" t="str">
        <f aca="false">IF(S553="","",SUMIFS($S$7:S553,$A$7:A553,A553))</f>
        <v/>
      </c>
      <c r="V553" s="14" t="str">
        <f aca="false">IF(S553="","",IF(AND($C$4&gt;0,U553-S553&lt;=-$C$4),"After loss limit",IF(AND($C$4&gt;0,U553&lt;=-$C$4),"Hit loss limit",IF(AND($C$5&gt;0,Q553&gt;$C$5),"Over trade cap","OK"))))</f>
        <v/>
      </c>
    </row>
    <row r="554" customFormat="false" ht="15" hidden="false" customHeight="false" outlineLevel="0" collapsed="false">
      <c r="A554" s="9"/>
      <c r="B554" s="10"/>
      <c r="C554" s="10"/>
      <c r="D554" s="11"/>
      <c r="E554" s="11"/>
      <c r="F554" s="11"/>
      <c r="G554" s="12"/>
      <c r="H554" s="12"/>
      <c r="I554" s="12"/>
      <c r="J554" s="11"/>
      <c r="K554" s="11"/>
      <c r="L554" s="13"/>
      <c r="M554" s="11"/>
      <c r="N554" s="11"/>
      <c r="O554" s="14" t="str">
        <f aca="false">IF(OR(A554="",B554=""),"",LOOKUP(MOD(B554,1),Lists!$A$5:$A$9,Lists!$B$5:$B$9))</f>
        <v/>
      </c>
      <c r="P554" s="14" t="str">
        <f aca="false">IF(OR(B554="",C554=""),"",ROUND(MOD(C554-B554,1)*1440,0))</f>
        <v/>
      </c>
      <c r="Q554" s="14" t="str">
        <f aca="false">IF(A554="","",COUNTIF($A$7:A554,A554))</f>
        <v/>
      </c>
      <c r="R554" s="15" t="str">
        <f aca="false">IF(OR(G554="",H554="",J554=""),"",ABS(G554-H554)*J554*IF(K554="",1,K554))</f>
        <v/>
      </c>
      <c r="S554" s="15" t="str">
        <f aca="false">IF(OR(G554="",I554="",J554=""),"",(I554-G554)*J554*IF(K554="",1,K554)*IF(E554="Short",-1,1)-N(L554))</f>
        <v/>
      </c>
      <c r="T554" s="16" t="str">
        <f aca="false">IF(OR(S554="",N(R554)=0),"",S554/R554)</f>
        <v/>
      </c>
      <c r="U554" s="15" t="str">
        <f aca="false">IF(S554="","",SUMIFS($S$7:S554,$A$7:A554,A554))</f>
        <v/>
      </c>
      <c r="V554" s="14" t="str">
        <f aca="false">IF(S554="","",IF(AND($C$4&gt;0,U554-S554&lt;=-$C$4),"After loss limit",IF(AND($C$4&gt;0,U554&lt;=-$C$4),"Hit loss limit",IF(AND($C$5&gt;0,Q554&gt;$C$5),"Over trade cap","OK"))))</f>
        <v/>
      </c>
    </row>
    <row r="555" customFormat="false" ht="15" hidden="false" customHeight="false" outlineLevel="0" collapsed="false">
      <c r="A555" s="9"/>
      <c r="B555" s="10"/>
      <c r="C555" s="10"/>
      <c r="D555" s="11"/>
      <c r="E555" s="11"/>
      <c r="F555" s="11"/>
      <c r="G555" s="12"/>
      <c r="H555" s="12"/>
      <c r="I555" s="12"/>
      <c r="J555" s="11"/>
      <c r="K555" s="11"/>
      <c r="L555" s="13"/>
      <c r="M555" s="11"/>
      <c r="N555" s="11"/>
      <c r="O555" s="14" t="str">
        <f aca="false">IF(OR(A555="",B555=""),"",LOOKUP(MOD(B555,1),Lists!$A$5:$A$9,Lists!$B$5:$B$9))</f>
        <v/>
      </c>
      <c r="P555" s="14" t="str">
        <f aca="false">IF(OR(B555="",C555=""),"",ROUND(MOD(C555-B555,1)*1440,0))</f>
        <v/>
      </c>
      <c r="Q555" s="14" t="str">
        <f aca="false">IF(A555="","",COUNTIF($A$7:A555,A555))</f>
        <v/>
      </c>
      <c r="R555" s="15" t="str">
        <f aca="false">IF(OR(G555="",H555="",J555=""),"",ABS(G555-H555)*J555*IF(K555="",1,K555))</f>
        <v/>
      </c>
      <c r="S555" s="15" t="str">
        <f aca="false">IF(OR(G555="",I555="",J555=""),"",(I555-G555)*J555*IF(K555="",1,K555)*IF(E555="Short",-1,1)-N(L555))</f>
        <v/>
      </c>
      <c r="T555" s="16" t="str">
        <f aca="false">IF(OR(S555="",N(R555)=0),"",S555/R555)</f>
        <v/>
      </c>
      <c r="U555" s="15" t="str">
        <f aca="false">IF(S555="","",SUMIFS($S$7:S555,$A$7:A555,A555))</f>
        <v/>
      </c>
      <c r="V555" s="14" t="str">
        <f aca="false">IF(S555="","",IF(AND($C$4&gt;0,U555-S555&lt;=-$C$4),"After loss limit",IF(AND($C$4&gt;0,U555&lt;=-$C$4),"Hit loss limit",IF(AND($C$5&gt;0,Q555&gt;$C$5),"Over trade cap","OK"))))</f>
        <v/>
      </c>
    </row>
    <row r="556" customFormat="false" ht="15" hidden="false" customHeight="false" outlineLevel="0" collapsed="false">
      <c r="A556" s="9"/>
      <c r="B556" s="10"/>
      <c r="C556" s="10"/>
      <c r="D556" s="11"/>
      <c r="E556" s="11"/>
      <c r="F556" s="11"/>
      <c r="G556" s="12"/>
      <c r="H556" s="12"/>
      <c r="I556" s="12"/>
      <c r="J556" s="11"/>
      <c r="K556" s="11"/>
      <c r="L556" s="13"/>
      <c r="M556" s="11"/>
      <c r="N556" s="11"/>
      <c r="O556" s="14" t="str">
        <f aca="false">IF(OR(A556="",B556=""),"",LOOKUP(MOD(B556,1),Lists!$A$5:$A$9,Lists!$B$5:$B$9))</f>
        <v/>
      </c>
      <c r="P556" s="14" t="str">
        <f aca="false">IF(OR(B556="",C556=""),"",ROUND(MOD(C556-B556,1)*1440,0))</f>
        <v/>
      </c>
      <c r="Q556" s="14" t="str">
        <f aca="false">IF(A556="","",COUNTIF($A$7:A556,A556))</f>
        <v/>
      </c>
      <c r="R556" s="15" t="str">
        <f aca="false">IF(OR(G556="",H556="",J556=""),"",ABS(G556-H556)*J556*IF(K556="",1,K556))</f>
        <v/>
      </c>
      <c r="S556" s="15" t="str">
        <f aca="false">IF(OR(G556="",I556="",J556=""),"",(I556-G556)*J556*IF(K556="",1,K556)*IF(E556="Short",-1,1)-N(L556))</f>
        <v/>
      </c>
      <c r="T556" s="16" t="str">
        <f aca="false">IF(OR(S556="",N(R556)=0),"",S556/R556)</f>
        <v/>
      </c>
      <c r="U556" s="15" t="str">
        <f aca="false">IF(S556="","",SUMIFS($S$7:S556,$A$7:A556,A556))</f>
        <v/>
      </c>
      <c r="V556" s="14" t="str">
        <f aca="false">IF(S556="","",IF(AND($C$4&gt;0,U556-S556&lt;=-$C$4),"After loss limit",IF(AND($C$4&gt;0,U556&lt;=-$C$4),"Hit loss limit",IF(AND($C$5&gt;0,Q556&gt;$C$5),"Over trade cap","OK"))))</f>
        <v/>
      </c>
    </row>
    <row r="557" customFormat="false" ht="15" hidden="false" customHeight="false" outlineLevel="0" collapsed="false">
      <c r="A557" s="9"/>
      <c r="B557" s="10"/>
      <c r="C557" s="10"/>
      <c r="D557" s="11"/>
      <c r="E557" s="11"/>
      <c r="F557" s="11"/>
      <c r="G557" s="12"/>
      <c r="H557" s="12"/>
      <c r="I557" s="12"/>
      <c r="J557" s="11"/>
      <c r="K557" s="11"/>
      <c r="L557" s="13"/>
      <c r="M557" s="11"/>
      <c r="N557" s="11"/>
      <c r="O557" s="14" t="str">
        <f aca="false">IF(OR(A557="",B557=""),"",LOOKUP(MOD(B557,1),Lists!$A$5:$A$9,Lists!$B$5:$B$9))</f>
        <v/>
      </c>
      <c r="P557" s="14" t="str">
        <f aca="false">IF(OR(B557="",C557=""),"",ROUND(MOD(C557-B557,1)*1440,0))</f>
        <v/>
      </c>
      <c r="Q557" s="14" t="str">
        <f aca="false">IF(A557="","",COUNTIF($A$7:A557,A557))</f>
        <v/>
      </c>
      <c r="R557" s="15" t="str">
        <f aca="false">IF(OR(G557="",H557="",J557=""),"",ABS(G557-H557)*J557*IF(K557="",1,K557))</f>
        <v/>
      </c>
      <c r="S557" s="15" t="str">
        <f aca="false">IF(OR(G557="",I557="",J557=""),"",(I557-G557)*J557*IF(K557="",1,K557)*IF(E557="Short",-1,1)-N(L557))</f>
        <v/>
      </c>
      <c r="T557" s="16" t="str">
        <f aca="false">IF(OR(S557="",N(R557)=0),"",S557/R557)</f>
        <v/>
      </c>
      <c r="U557" s="15" t="str">
        <f aca="false">IF(S557="","",SUMIFS($S$7:S557,$A$7:A557,A557))</f>
        <v/>
      </c>
      <c r="V557" s="14" t="str">
        <f aca="false">IF(S557="","",IF(AND($C$4&gt;0,U557-S557&lt;=-$C$4),"After loss limit",IF(AND($C$4&gt;0,U557&lt;=-$C$4),"Hit loss limit",IF(AND($C$5&gt;0,Q557&gt;$C$5),"Over trade cap","OK"))))</f>
        <v/>
      </c>
    </row>
    <row r="558" customFormat="false" ht="15" hidden="false" customHeight="false" outlineLevel="0" collapsed="false">
      <c r="A558" s="9"/>
      <c r="B558" s="10"/>
      <c r="C558" s="10"/>
      <c r="D558" s="11"/>
      <c r="E558" s="11"/>
      <c r="F558" s="11"/>
      <c r="G558" s="12"/>
      <c r="H558" s="12"/>
      <c r="I558" s="12"/>
      <c r="J558" s="11"/>
      <c r="K558" s="11"/>
      <c r="L558" s="13"/>
      <c r="M558" s="11"/>
      <c r="N558" s="11"/>
      <c r="O558" s="14" t="str">
        <f aca="false">IF(OR(A558="",B558=""),"",LOOKUP(MOD(B558,1),Lists!$A$5:$A$9,Lists!$B$5:$B$9))</f>
        <v/>
      </c>
      <c r="P558" s="14" t="str">
        <f aca="false">IF(OR(B558="",C558=""),"",ROUND(MOD(C558-B558,1)*1440,0))</f>
        <v/>
      </c>
      <c r="Q558" s="14" t="str">
        <f aca="false">IF(A558="","",COUNTIF($A$7:A558,A558))</f>
        <v/>
      </c>
      <c r="R558" s="15" t="str">
        <f aca="false">IF(OR(G558="",H558="",J558=""),"",ABS(G558-H558)*J558*IF(K558="",1,K558))</f>
        <v/>
      </c>
      <c r="S558" s="15" t="str">
        <f aca="false">IF(OR(G558="",I558="",J558=""),"",(I558-G558)*J558*IF(K558="",1,K558)*IF(E558="Short",-1,1)-N(L558))</f>
        <v/>
      </c>
      <c r="T558" s="16" t="str">
        <f aca="false">IF(OR(S558="",N(R558)=0),"",S558/R558)</f>
        <v/>
      </c>
      <c r="U558" s="15" t="str">
        <f aca="false">IF(S558="","",SUMIFS($S$7:S558,$A$7:A558,A558))</f>
        <v/>
      </c>
      <c r="V558" s="14" t="str">
        <f aca="false">IF(S558="","",IF(AND($C$4&gt;0,U558-S558&lt;=-$C$4),"After loss limit",IF(AND($C$4&gt;0,U558&lt;=-$C$4),"Hit loss limit",IF(AND($C$5&gt;0,Q558&gt;$C$5),"Over trade cap","OK"))))</f>
        <v/>
      </c>
    </row>
    <row r="559" customFormat="false" ht="15" hidden="false" customHeight="false" outlineLevel="0" collapsed="false">
      <c r="A559" s="9"/>
      <c r="B559" s="10"/>
      <c r="C559" s="10"/>
      <c r="D559" s="11"/>
      <c r="E559" s="11"/>
      <c r="F559" s="11"/>
      <c r="G559" s="12"/>
      <c r="H559" s="12"/>
      <c r="I559" s="12"/>
      <c r="J559" s="11"/>
      <c r="K559" s="11"/>
      <c r="L559" s="13"/>
      <c r="M559" s="11"/>
      <c r="N559" s="11"/>
      <c r="O559" s="14" t="str">
        <f aca="false">IF(OR(A559="",B559=""),"",LOOKUP(MOD(B559,1),Lists!$A$5:$A$9,Lists!$B$5:$B$9))</f>
        <v/>
      </c>
      <c r="P559" s="14" t="str">
        <f aca="false">IF(OR(B559="",C559=""),"",ROUND(MOD(C559-B559,1)*1440,0))</f>
        <v/>
      </c>
      <c r="Q559" s="14" t="str">
        <f aca="false">IF(A559="","",COUNTIF($A$7:A559,A559))</f>
        <v/>
      </c>
      <c r="R559" s="15" t="str">
        <f aca="false">IF(OR(G559="",H559="",J559=""),"",ABS(G559-H559)*J559*IF(K559="",1,K559))</f>
        <v/>
      </c>
      <c r="S559" s="15" t="str">
        <f aca="false">IF(OR(G559="",I559="",J559=""),"",(I559-G559)*J559*IF(K559="",1,K559)*IF(E559="Short",-1,1)-N(L559))</f>
        <v/>
      </c>
      <c r="T559" s="16" t="str">
        <f aca="false">IF(OR(S559="",N(R559)=0),"",S559/R559)</f>
        <v/>
      </c>
      <c r="U559" s="15" t="str">
        <f aca="false">IF(S559="","",SUMIFS($S$7:S559,$A$7:A559,A559))</f>
        <v/>
      </c>
      <c r="V559" s="14" t="str">
        <f aca="false">IF(S559="","",IF(AND($C$4&gt;0,U559-S559&lt;=-$C$4),"After loss limit",IF(AND($C$4&gt;0,U559&lt;=-$C$4),"Hit loss limit",IF(AND($C$5&gt;0,Q559&gt;$C$5),"Over trade cap","OK"))))</f>
        <v/>
      </c>
    </row>
    <row r="560" customFormat="false" ht="15" hidden="false" customHeight="false" outlineLevel="0" collapsed="false">
      <c r="A560" s="9"/>
      <c r="B560" s="10"/>
      <c r="C560" s="10"/>
      <c r="D560" s="11"/>
      <c r="E560" s="11"/>
      <c r="F560" s="11"/>
      <c r="G560" s="12"/>
      <c r="H560" s="12"/>
      <c r="I560" s="12"/>
      <c r="J560" s="11"/>
      <c r="K560" s="11"/>
      <c r="L560" s="13"/>
      <c r="M560" s="11"/>
      <c r="N560" s="11"/>
      <c r="O560" s="14" t="str">
        <f aca="false">IF(OR(A560="",B560=""),"",LOOKUP(MOD(B560,1),Lists!$A$5:$A$9,Lists!$B$5:$B$9))</f>
        <v/>
      </c>
      <c r="P560" s="14" t="str">
        <f aca="false">IF(OR(B560="",C560=""),"",ROUND(MOD(C560-B560,1)*1440,0))</f>
        <v/>
      </c>
      <c r="Q560" s="14" t="str">
        <f aca="false">IF(A560="","",COUNTIF($A$7:A560,A560))</f>
        <v/>
      </c>
      <c r="R560" s="15" t="str">
        <f aca="false">IF(OR(G560="",H560="",J560=""),"",ABS(G560-H560)*J560*IF(K560="",1,K560))</f>
        <v/>
      </c>
      <c r="S560" s="15" t="str">
        <f aca="false">IF(OR(G560="",I560="",J560=""),"",(I560-G560)*J560*IF(K560="",1,K560)*IF(E560="Short",-1,1)-N(L560))</f>
        <v/>
      </c>
      <c r="T560" s="16" t="str">
        <f aca="false">IF(OR(S560="",N(R560)=0),"",S560/R560)</f>
        <v/>
      </c>
      <c r="U560" s="15" t="str">
        <f aca="false">IF(S560="","",SUMIFS($S$7:S560,$A$7:A560,A560))</f>
        <v/>
      </c>
      <c r="V560" s="14" t="str">
        <f aca="false">IF(S560="","",IF(AND($C$4&gt;0,U560-S560&lt;=-$C$4),"After loss limit",IF(AND($C$4&gt;0,U560&lt;=-$C$4),"Hit loss limit",IF(AND($C$5&gt;0,Q560&gt;$C$5),"Over trade cap","OK"))))</f>
        <v/>
      </c>
    </row>
    <row r="561" customFormat="false" ht="15" hidden="false" customHeight="false" outlineLevel="0" collapsed="false">
      <c r="A561" s="9"/>
      <c r="B561" s="10"/>
      <c r="C561" s="10"/>
      <c r="D561" s="11"/>
      <c r="E561" s="11"/>
      <c r="F561" s="11"/>
      <c r="G561" s="12"/>
      <c r="H561" s="12"/>
      <c r="I561" s="12"/>
      <c r="J561" s="11"/>
      <c r="K561" s="11"/>
      <c r="L561" s="13"/>
      <c r="M561" s="11"/>
      <c r="N561" s="11"/>
      <c r="O561" s="14" t="str">
        <f aca="false">IF(OR(A561="",B561=""),"",LOOKUP(MOD(B561,1),Lists!$A$5:$A$9,Lists!$B$5:$B$9))</f>
        <v/>
      </c>
      <c r="P561" s="14" t="str">
        <f aca="false">IF(OR(B561="",C561=""),"",ROUND(MOD(C561-B561,1)*1440,0))</f>
        <v/>
      </c>
      <c r="Q561" s="14" t="str">
        <f aca="false">IF(A561="","",COUNTIF($A$7:A561,A561))</f>
        <v/>
      </c>
      <c r="R561" s="15" t="str">
        <f aca="false">IF(OR(G561="",H561="",J561=""),"",ABS(G561-H561)*J561*IF(K561="",1,K561))</f>
        <v/>
      </c>
      <c r="S561" s="15" t="str">
        <f aca="false">IF(OR(G561="",I561="",J561=""),"",(I561-G561)*J561*IF(K561="",1,K561)*IF(E561="Short",-1,1)-N(L561))</f>
        <v/>
      </c>
      <c r="T561" s="16" t="str">
        <f aca="false">IF(OR(S561="",N(R561)=0),"",S561/R561)</f>
        <v/>
      </c>
      <c r="U561" s="15" t="str">
        <f aca="false">IF(S561="","",SUMIFS($S$7:S561,$A$7:A561,A561))</f>
        <v/>
      </c>
      <c r="V561" s="14" t="str">
        <f aca="false">IF(S561="","",IF(AND($C$4&gt;0,U561-S561&lt;=-$C$4),"After loss limit",IF(AND($C$4&gt;0,U561&lt;=-$C$4),"Hit loss limit",IF(AND($C$5&gt;0,Q561&gt;$C$5),"Over trade cap","OK"))))</f>
        <v/>
      </c>
    </row>
    <row r="562" customFormat="false" ht="15" hidden="false" customHeight="false" outlineLevel="0" collapsed="false">
      <c r="A562" s="9"/>
      <c r="B562" s="10"/>
      <c r="C562" s="10"/>
      <c r="D562" s="11"/>
      <c r="E562" s="11"/>
      <c r="F562" s="11"/>
      <c r="G562" s="12"/>
      <c r="H562" s="12"/>
      <c r="I562" s="12"/>
      <c r="J562" s="11"/>
      <c r="K562" s="11"/>
      <c r="L562" s="13"/>
      <c r="M562" s="11"/>
      <c r="N562" s="11"/>
      <c r="O562" s="14" t="str">
        <f aca="false">IF(OR(A562="",B562=""),"",LOOKUP(MOD(B562,1),Lists!$A$5:$A$9,Lists!$B$5:$B$9))</f>
        <v/>
      </c>
      <c r="P562" s="14" t="str">
        <f aca="false">IF(OR(B562="",C562=""),"",ROUND(MOD(C562-B562,1)*1440,0))</f>
        <v/>
      </c>
      <c r="Q562" s="14" t="str">
        <f aca="false">IF(A562="","",COUNTIF($A$7:A562,A562))</f>
        <v/>
      </c>
      <c r="R562" s="15" t="str">
        <f aca="false">IF(OR(G562="",H562="",J562=""),"",ABS(G562-H562)*J562*IF(K562="",1,K562))</f>
        <v/>
      </c>
      <c r="S562" s="15" t="str">
        <f aca="false">IF(OR(G562="",I562="",J562=""),"",(I562-G562)*J562*IF(K562="",1,K562)*IF(E562="Short",-1,1)-N(L562))</f>
        <v/>
      </c>
      <c r="T562" s="16" t="str">
        <f aca="false">IF(OR(S562="",N(R562)=0),"",S562/R562)</f>
        <v/>
      </c>
      <c r="U562" s="15" t="str">
        <f aca="false">IF(S562="","",SUMIFS($S$7:S562,$A$7:A562,A562))</f>
        <v/>
      </c>
      <c r="V562" s="14" t="str">
        <f aca="false">IF(S562="","",IF(AND($C$4&gt;0,U562-S562&lt;=-$C$4),"After loss limit",IF(AND($C$4&gt;0,U562&lt;=-$C$4),"Hit loss limit",IF(AND($C$5&gt;0,Q562&gt;$C$5),"Over trade cap","OK"))))</f>
        <v/>
      </c>
    </row>
    <row r="563" customFormat="false" ht="15" hidden="false" customHeight="false" outlineLevel="0" collapsed="false">
      <c r="A563" s="9"/>
      <c r="B563" s="10"/>
      <c r="C563" s="10"/>
      <c r="D563" s="11"/>
      <c r="E563" s="11"/>
      <c r="F563" s="11"/>
      <c r="G563" s="12"/>
      <c r="H563" s="12"/>
      <c r="I563" s="12"/>
      <c r="J563" s="11"/>
      <c r="K563" s="11"/>
      <c r="L563" s="13"/>
      <c r="M563" s="11"/>
      <c r="N563" s="11"/>
      <c r="O563" s="14" t="str">
        <f aca="false">IF(OR(A563="",B563=""),"",LOOKUP(MOD(B563,1),Lists!$A$5:$A$9,Lists!$B$5:$B$9))</f>
        <v/>
      </c>
      <c r="P563" s="14" t="str">
        <f aca="false">IF(OR(B563="",C563=""),"",ROUND(MOD(C563-B563,1)*1440,0))</f>
        <v/>
      </c>
      <c r="Q563" s="14" t="str">
        <f aca="false">IF(A563="","",COUNTIF($A$7:A563,A563))</f>
        <v/>
      </c>
      <c r="R563" s="15" t="str">
        <f aca="false">IF(OR(G563="",H563="",J563=""),"",ABS(G563-H563)*J563*IF(K563="",1,K563))</f>
        <v/>
      </c>
      <c r="S563" s="15" t="str">
        <f aca="false">IF(OR(G563="",I563="",J563=""),"",(I563-G563)*J563*IF(K563="",1,K563)*IF(E563="Short",-1,1)-N(L563))</f>
        <v/>
      </c>
      <c r="T563" s="16" t="str">
        <f aca="false">IF(OR(S563="",N(R563)=0),"",S563/R563)</f>
        <v/>
      </c>
      <c r="U563" s="15" t="str">
        <f aca="false">IF(S563="","",SUMIFS($S$7:S563,$A$7:A563,A563))</f>
        <v/>
      </c>
      <c r="V563" s="14" t="str">
        <f aca="false">IF(S563="","",IF(AND($C$4&gt;0,U563-S563&lt;=-$C$4),"After loss limit",IF(AND($C$4&gt;0,U563&lt;=-$C$4),"Hit loss limit",IF(AND($C$5&gt;0,Q563&gt;$C$5),"Over trade cap","OK"))))</f>
        <v/>
      </c>
    </row>
    <row r="564" customFormat="false" ht="15" hidden="false" customHeight="false" outlineLevel="0" collapsed="false">
      <c r="A564" s="9"/>
      <c r="B564" s="10"/>
      <c r="C564" s="10"/>
      <c r="D564" s="11"/>
      <c r="E564" s="11"/>
      <c r="F564" s="11"/>
      <c r="G564" s="12"/>
      <c r="H564" s="12"/>
      <c r="I564" s="12"/>
      <c r="J564" s="11"/>
      <c r="K564" s="11"/>
      <c r="L564" s="13"/>
      <c r="M564" s="11"/>
      <c r="N564" s="11"/>
      <c r="O564" s="14" t="str">
        <f aca="false">IF(OR(A564="",B564=""),"",LOOKUP(MOD(B564,1),Lists!$A$5:$A$9,Lists!$B$5:$B$9))</f>
        <v/>
      </c>
      <c r="P564" s="14" t="str">
        <f aca="false">IF(OR(B564="",C564=""),"",ROUND(MOD(C564-B564,1)*1440,0))</f>
        <v/>
      </c>
      <c r="Q564" s="14" t="str">
        <f aca="false">IF(A564="","",COUNTIF($A$7:A564,A564))</f>
        <v/>
      </c>
      <c r="R564" s="15" t="str">
        <f aca="false">IF(OR(G564="",H564="",J564=""),"",ABS(G564-H564)*J564*IF(K564="",1,K564))</f>
        <v/>
      </c>
      <c r="S564" s="15" t="str">
        <f aca="false">IF(OR(G564="",I564="",J564=""),"",(I564-G564)*J564*IF(K564="",1,K564)*IF(E564="Short",-1,1)-N(L564))</f>
        <v/>
      </c>
      <c r="T564" s="16" t="str">
        <f aca="false">IF(OR(S564="",N(R564)=0),"",S564/R564)</f>
        <v/>
      </c>
      <c r="U564" s="15" t="str">
        <f aca="false">IF(S564="","",SUMIFS($S$7:S564,$A$7:A564,A564))</f>
        <v/>
      </c>
      <c r="V564" s="14" t="str">
        <f aca="false">IF(S564="","",IF(AND($C$4&gt;0,U564-S564&lt;=-$C$4),"After loss limit",IF(AND($C$4&gt;0,U564&lt;=-$C$4),"Hit loss limit",IF(AND($C$5&gt;0,Q564&gt;$C$5),"Over trade cap","OK"))))</f>
        <v/>
      </c>
    </row>
    <row r="565" customFormat="false" ht="15" hidden="false" customHeight="false" outlineLevel="0" collapsed="false">
      <c r="A565" s="9"/>
      <c r="B565" s="10"/>
      <c r="C565" s="10"/>
      <c r="D565" s="11"/>
      <c r="E565" s="11"/>
      <c r="F565" s="11"/>
      <c r="G565" s="12"/>
      <c r="H565" s="12"/>
      <c r="I565" s="12"/>
      <c r="J565" s="11"/>
      <c r="K565" s="11"/>
      <c r="L565" s="13"/>
      <c r="M565" s="11"/>
      <c r="N565" s="11"/>
      <c r="O565" s="14" t="str">
        <f aca="false">IF(OR(A565="",B565=""),"",LOOKUP(MOD(B565,1),Lists!$A$5:$A$9,Lists!$B$5:$B$9))</f>
        <v/>
      </c>
      <c r="P565" s="14" t="str">
        <f aca="false">IF(OR(B565="",C565=""),"",ROUND(MOD(C565-B565,1)*1440,0))</f>
        <v/>
      </c>
      <c r="Q565" s="14" t="str">
        <f aca="false">IF(A565="","",COUNTIF($A$7:A565,A565))</f>
        <v/>
      </c>
      <c r="R565" s="15" t="str">
        <f aca="false">IF(OR(G565="",H565="",J565=""),"",ABS(G565-H565)*J565*IF(K565="",1,K565))</f>
        <v/>
      </c>
      <c r="S565" s="15" t="str">
        <f aca="false">IF(OR(G565="",I565="",J565=""),"",(I565-G565)*J565*IF(K565="",1,K565)*IF(E565="Short",-1,1)-N(L565))</f>
        <v/>
      </c>
      <c r="T565" s="16" t="str">
        <f aca="false">IF(OR(S565="",N(R565)=0),"",S565/R565)</f>
        <v/>
      </c>
      <c r="U565" s="15" t="str">
        <f aca="false">IF(S565="","",SUMIFS($S$7:S565,$A$7:A565,A565))</f>
        <v/>
      </c>
      <c r="V565" s="14" t="str">
        <f aca="false">IF(S565="","",IF(AND($C$4&gt;0,U565-S565&lt;=-$C$4),"After loss limit",IF(AND($C$4&gt;0,U565&lt;=-$C$4),"Hit loss limit",IF(AND($C$5&gt;0,Q565&gt;$C$5),"Over trade cap","OK"))))</f>
        <v/>
      </c>
    </row>
    <row r="566" customFormat="false" ht="15" hidden="false" customHeight="false" outlineLevel="0" collapsed="false">
      <c r="A566" s="9"/>
      <c r="B566" s="10"/>
      <c r="C566" s="10"/>
      <c r="D566" s="11"/>
      <c r="E566" s="11"/>
      <c r="F566" s="11"/>
      <c r="G566" s="12"/>
      <c r="H566" s="12"/>
      <c r="I566" s="12"/>
      <c r="J566" s="11"/>
      <c r="K566" s="11"/>
      <c r="L566" s="13"/>
      <c r="M566" s="11"/>
      <c r="N566" s="11"/>
      <c r="O566" s="14" t="str">
        <f aca="false">IF(OR(A566="",B566=""),"",LOOKUP(MOD(B566,1),Lists!$A$5:$A$9,Lists!$B$5:$B$9))</f>
        <v/>
      </c>
      <c r="P566" s="14" t="str">
        <f aca="false">IF(OR(B566="",C566=""),"",ROUND(MOD(C566-B566,1)*1440,0))</f>
        <v/>
      </c>
      <c r="Q566" s="14" t="str">
        <f aca="false">IF(A566="","",COUNTIF($A$7:A566,A566))</f>
        <v/>
      </c>
      <c r="R566" s="15" t="str">
        <f aca="false">IF(OR(G566="",H566="",J566=""),"",ABS(G566-H566)*J566*IF(K566="",1,K566))</f>
        <v/>
      </c>
      <c r="S566" s="15" t="str">
        <f aca="false">IF(OR(G566="",I566="",J566=""),"",(I566-G566)*J566*IF(K566="",1,K566)*IF(E566="Short",-1,1)-N(L566))</f>
        <v/>
      </c>
      <c r="T566" s="16" t="str">
        <f aca="false">IF(OR(S566="",N(R566)=0),"",S566/R566)</f>
        <v/>
      </c>
      <c r="U566" s="15" t="str">
        <f aca="false">IF(S566="","",SUMIFS($S$7:S566,$A$7:A566,A566))</f>
        <v/>
      </c>
      <c r="V566" s="14" t="str">
        <f aca="false">IF(S566="","",IF(AND($C$4&gt;0,U566-S566&lt;=-$C$4),"After loss limit",IF(AND($C$4&gt;0,U566&lt;=-$C$4),"Hit loss limit",IF(AND($C$5&gt;0,Q566&gt;$C$5),"Over trade cap","OK"))))</f>
        <v/>
      </c>
    </row>
    <row r="567" customFormat="false" ht="15" hidden="false" customHeight="false" outlineLevel="0" collapsed="false">
      <c r="A567" s="9"/>
      <c r="B567" s="10"/>
      <c r="C567" s="10"/>
      <c r="D567" s="11"/>
      <c r="E567" s="11"/>
      <c r="F567" s="11"/>
      <c r="G567" s="12"/>
      <c r="H567" s="12"/>
      <c r="I567" s="12"/>
      <c r="J567" s="11"/>
      <c r="K567" s="11"/>
      <c r="L567" s="13"/>
      <c r="M567" s="11"/>
      <c r="N567" s="11"/>
      <c r="O567" s="14" t="str">
        <f aca="false">IF(OR(A567="",B567=""),"",LOOKUP(MOD(B567,1),Lists!$A$5:$A$9,Lists!$B$5:$B$9))</f>
        <v/>
      </c>
      <c r="P567" s="14" t="str">
        <f aca="false">IF(OR(B567="",C567=""),"",ROUND(MOD(C567-B567,1)*1440,0))</f>
        <v/>
      </c>
      <c r="Q567" s="14" t="str">
        <f aca="false">IF(A567="","",COUNTIF($A$7:A567,A567))</f>
        <v/>
      </c>
      <c r="R567" s="15" t="str">
        <f aca="false">IF(OR(G567="",H567="",J567=""),"",ABS(G567-H567)*J567*IF(K567="",1,K567))</f>
        <v/>
      </c>
      <c r="S567" s="15" t="str">
        <f aca="false">IF(OR(G567="",I567="",J567=""),"",(I567-G567)*J567*IF(K567="",1,K567)*IF(E567="Short",-1,1)-N(L567))</f>
        <v/>
      </c>
      <c r="T567" s="16" t="str">
        <f aca="false">IF(OR(S567="",N(R567)=0),"",S567/R567)</f>
        <v/>
      </c>
      <c r="U567" s="15" t="str">
        <f aca="false">IF(S567="","",SUMIFS($S$7:S567,$A$7:A567,A567))</f>
        <v/>
      </c>
      <c r="V567" s="14" t="str">
        <f aca="false">IF(S567="","",IF(AND($C$4&gt;0,U567-S567&lt;=-$C$4),"After loss limit",IF(AND($C$4&gt;0,U567&lt;=-$C$4),"Hit loss limit",IF(AND($C$5&gt;0,Q567&gt;$C$5),"Over trade cap","OK"))))</f>
        <v/>
      </c>
    </row>
    <row r="568" customFormat="false" ht="15" hidden="false" customHeight="false" outlineLevel="0" collapsed="false">
      <c r="A568" s="9"/>
      <c r="B568" s="10"/>
      <c r="C568" s="10"/>
      <c r="D568" s="11"/>
      <c r="E568" s="11"/>
      <c r="F568" s="11"/>
      <c r="G568" s="12"/>
      <c r="H568" s="12"/>
      <c r="I568" s="12"/>
      <c r="J568" s="11"/>
      <c r="K568" s="11"/>
      <c r="L568" s="13"/>
      <c r="M568" s="11"/>
      <c r="N568" s="11"/>
      <c r="O568" s="14" t="str">
        <f aca="false">IF(OR(A568="",B568=""),"",LOOKUP(MOD(B568,1),Lists!$A$5:$A$9,Lists!$B$5:$B$9))</f>
        <v/>
      </c>
      <c r="P568" s="14" t="str">
        <f aca="false">IF(OR(B568="",C568=""),"",ROUND(MOD(C568-B568,1)*1440,0))</f>
        <v/>
      </c>
      <c r="Q568" s="14" t="str">
        <f aca="false">IF(A568="","",COUNTIF($A$7:A568,A568))</f>
        <v/>
      </c>
      <c r="R568" s="15" t="str">
        <f aca="false">IF(OR(G568="",H568="",J568=""),"",ABS(G568-H568)*J568*IF(K568="",1,K568))</f>
        <v/>
      </c>
      <c r="S568" s="15" t="str">
        <f aca="false">IF(OR(G568="",I568="",J568=""),"",(I568-G568)*J568*IF(K568="",1,K568)*IF(E568="Short",-1,1)-N(L568))</f>
        <v/>
      </c>
      <c r="T568" s="16" t="str">
        <f aca="false">IF(OR(S568="",N(R568)=0),"",S568/R568)</f>
        <v/>
      </c>
      <c r="U568" s="15" t="str">
        <f aca="false">IF(S568="","",SUMIFS($S$7:S568,$A$7:A568,A568))</f>
        <v/>
      </c>
      <c r="V568" s="14" t="str">
        <f aca="false">IF(S568="","",IF(AND($C$4&gt;0,U568-S568&lt;=-$C$4),"After loss limit",IF(AND($C$4&gt;0,U568&lt;=-$C$4),"Hit loss limit",IF(AND($C$5&gt;0,Q568&gt;$C$5),"Over trade cap","OK"))))</f>
        <v/>
      </c>
    </row>
    <row r="569" customFormat="false" ht="15" hidden="false" customHeight="false" outlineLevel="0" collapsed="false">
      <c r="A569" s="9"/>
      <c r="B569" s="10"/>
      <c r="C569" s="10"/>
      <c r="D569" s="11"/>
      <c r="E569" s="11"/>
      <c r="F569" s="11"/>
      <c r="G569" s="12"/>
      <c r="H569" s="12"/>
      <c r="I569" s="12"/>
      <c r="J569" s="11"/>
      <c r="K569" s="11"/>
      <c r="L569" s="13"/>
      <c r="M569" s="11"/>
      <c r="N569" s="11"/>
      <c r="O569" s="14" t="str">
        <f aca="false">IF(OR(A569="",B569=""),"",LOOKUP(MOD(B569,1),Lists!$A$5:$A$9,Lists!$B$5:$B$9))</f>
        <v/>
      </c>
      <c r="P569" s="14" t="str">
        <f aca="false">IF(OR(B569="",C569=""),"",ROUND(MOD(C569-B569,1)*1440,0))</f>
        <v/>
      </c>
      <c r="Q569" s="14" t="str">
        <f aca="false">IF(A569="","",COUNTIF($A$7:A569,A569))</f>
        <v/>
      </c>
      <c r="R569" s="15" t="str">
        <f aca="false">IF(OR(G569="",H569="",J569=""),"",ABS(G569-H569)*J569*IF(K569="",1,K569))</f>
        <v/>
      </c>
      <c r="S569" s="15" t="str">
        <f aca="false">IF(OR(G569="",I569="",J569=""),"",(I569-G569)*J569*IF(K569="",1,K569)*IF(E569="Short",-1,1)-N(L569))</f>
        <v/>
      </c>
      <c r="T569" s="16" t="str">
        <f aca="false">IF(OR(S569="",N(R569)=0),"",S569/R569)</f>
        <v/>
      </c>
      <c r="U569" s="15" t="str">
        <f aca="false">IF(S569="","",SUMIFS($S$7:S569,$A$7:A569,A569))</f>
        <v/>
      </c>
      <c r="V569" s="14" t="str">
        <f aca="false">IF(S569="","",IF(AND($C$4&gt;0,U569-S569&lt;=-$C$4),"After loss limit",IF(AND($C$4&gt;0,U569&lt;=-$C$4),"Hit loss limit",IF(AND($C$5&gt;0,Q569&gt;$C$5),"Over trade cap","OK"))))</f>
        <v/>
      </c>
    </row>
    <row r="570" customFormat="false" ht="15" hidden="false" customHeight="false" outlineLevel="0" collapsed="false">
      <c r="A570" s="9"/>
      <c r="B570" s="10"/>
      <c r="C570" s="10"/>
      <c r="D570" s="11"/>
      <c r="E570" s="11"/>
      <c r="F570" s="11"/>
      <c r="G570" s="12"/>
      <c r="H570" s="12"/>
      <c r="I570" s="12"/>
      <c r="J570" s="11"/>
      <c r="K570" s="11"/>
      <c r="L570" s="13"/>
      <c r="M570" s="11"/>
      <c r="N570" s="11"/>
      <c r="O570" s="14" t="str">
        <f aca="false">IF(OR(A570="",B570=""),"",LOOKUP(MOD(B570,1),Lists!$A$5:$A$9,Lists!$B$5:$B$9))</f>
        <v/>
      </c>
      <c r="P570" s="14" t="str">
        <f aca="false">IF(OR(B570="",C570=""),"",ROUND(MOD(C570-B570,1)*1440,0))</f>
        <v/>
      </c>
      <c r="Q570" s="14" t="str">
        <f aca="false">IF(A570="","",COUNTIF($A$7:A570,A570))</f>
        <v/>
      </c>
      <c r="R570" s="15" t="str">
        <f aca="false">IF(OR(G570="",H570="",J570=""),"",ABS(G570-H570)*J570*IF(K570="",1,K570))</f>
        <v/>
      </c>
      <c r="S570" s="15" t="str">
        <f aca="false">IF(OR(G570="",I570="",J570=""),"",(I570-G570)*J570*IF(K570="",1,K570)*IF(E570="Short",-1,1)-N(L570))</f>
        <v/>
      </c>
      <c r="T570" s="16" t="str">
        <f aca="false">IF(OR(S570="",N(R570)=0),"",S570/R570)</f>
        <v/>
      </c>
      <c r="U570" s="15" t="str">
        <f aca="false">IF(S570="","",SUMIFS($S$7:S570,$A$7:A570,A570))</f>
        <v/>
      </c>
      <c r="V570" s="14" t="str">
        <f aca="false">IF(S570="","",IF(AND($C$4&gt;0,U570-S570&lt;=-$C$4),"After loss limit",IF(AND($C$4&gt;0,U570&lt;=-$C$4),"Hit loss limit",IF(AND($C$5&gt;0,Q570&gt;$C$5),"Over trade cap","OK"))))</f>
        <v/>
      </c>
    </row>
    <row r="571" customFormat="false" ht="15" hidden="false" customHeight="false" outlineLevel="0" collapsed="false">
      <c r="A571" s="9"/>
      <c r="B571" s="10"/>
      <c r="C571" s="10"/>
      <c r="D571" s="11"/>
      <c r="E571" s="11"/>
      <c r="F571" s="11"/>
      <c r="G571" s="12"/>
      <c r="H571" s="12"/>
      <c r="I571" s="12"/>
      <c r="J571" s="11"/>
      <c r="K571" s="11"/>
      <c r="L571" s="13"/>
      <c r="M571" s="11"/>
      <c r="N571" s="11"/>
      <c r="O571" s="14" t="str">
        <f aca="false">IF(OR(A571="",B571=""),"",LOOKUP(MOD(B571,1),Lists!$A$5:$A$9,Lists!$B$5:$B$9))</f>
        <v/>
      </c>
      <c r="P571" s="14" t="str">
        <f aca="false">IF(OR(B571="",C571=""),"",ROUND(MOD(C571-B571,1)*1440,0))</f>
        <v/>
      </c>
      <c r="Q571" s="14" t="str">
        <f aca="false">IF(A571="","",COUNTIF($A$7:A571,A571))</f>
        <v/>
      </c>
      <c r="R571" s="15" t="str">
        <f aca="false">IF(OR(G571="",H571="",J571=""),"",ABS(G571-H571)*J571*IF(K571="",1,K571))</f>
        <v/>
      </c>
      <c r="S571" s="15" t="str">
        <f aca="false">IF(OR(G571="",I571="",J571=""),"",(I571-G571)*J571*IF(K571="",1,K571)*IF(E571="Short",-1,1)-N(L571))</f>
        <v/>
      </c>
      <c r="T571" s="16" t="str">
        <f aca="false">IF(OR(S571="",N(R571)=0),"",S571/R571)</f>
        <v/>
      </c>
      <c r="U571" s="15" t="str">
        <f aca="false">IF(S571="","",SUMIFS($S$7:S571,$A$7:A571,A571))</f>
        <v/>
      </c>
      <c r="V571" s="14" t="str">
        <f aca="false">IF(S571="","",IF(AND($C$4&gt;0,U571-S571&lt;=-$C$4),"After loss limit",IF(AND($C$4&gt;0,U571&lt;=-$C$4),"Hit loss limit",IF(AND($C$5&gt;0,Q571&gt;$C$5),"Over trade cap","OK"))))</f>
        <v/>
      </c>
    </row>
    <row r="572" customFormat="false" ht="15" hidden="false" customHeight="false" outlineLevel="0" collapsed="false">
      <c r="A572" s="9"/>
      <c r="B572" s="10"/>
      <c r="C572" s="10"/>
      <c r="D572" s="11"/>
      <c r="E572" s="11"/>
      <c r="F572" s="11"/>
      <c r="G572" s="12"/>
      <c r="H572" s="12"/>
      <c r="I572" s="12"/>
      <c r="J572" s="11"/>
      <c r="K572" s="11"/>
      <c r="L572" s="13"/>
      <c r="M572" s="11"/>
      <c r="N572" s="11"/>
      <c r="O572" s="14" t="str">
        <f aca="false">IF(OR(A572="",B572=""),"",LOOKUP(MOD(B572,1),Lists!$A$5:$A$9,Lists!$B$5:$B$9))</f>
        <v/>
      </c>
      <c r="P572" s="14" t="str">
        <f aca="false">IF(OR(B572="",C572=""),"",ROUND(MOD(C572-B572,1)*1440,0))</f>
        <v/>
      </c>
      <c r="Q572" s="14" t="str">
        <f aca="false">IF(A572="","",COUNTIF($A$7:A572,A572))</f>
        <v/>
      </c>
      <c r="R572" s="15" t="str">
        <f aca="false">IF(OR(G572="",H572="",J572=""),"",ABS(G572-H572)*J572*IF(K572="",1,K572))</f>
        <v/>
      </c>
      <c r="S572" s="15" t="str">
        <f aca="false">IF(OR(G572="",I572="",J572=""),"",(I572-G572)*J572*IF(K572="",1,K572)*IF(E572="Short",-1,1)-N(L572))</f>
        <v/>
      </c>
      <c r="T572" s="16" t="str">
        <f aca="false">IF(OR(S572="",N(R572)=0),"",S572/R572)</f>
        <v/>
      </c>
      <c r="U572" s="15" t="str">
        <f aca="false">IF(S572="","",SUMIFS($S$7:S572,$A$7:A572,A572))</f>
        <v/>
      </c>
      <c r="V572" s="14" t="str">
        <f aca="false">IF(S572="","",IF(AND($C$4&gt;0,U572-S572&lt;=-$C$4),"After loss limit",IF(AND($C$4&gt;0,U572&lt;=-$C$4),"Hit loss limit",IF(AND($C$5&gt;0,Q572&gt;$C$5),"Over trade cap","OK"))))</f>
        <v/>
      </c>
    </row>
    <row r="573" customFormat="false" ht="15" hidden="false" customHeight="false" outlineLevel="0" collapsed="false">
      <c r="A573" s="9"/>
      <c r="B573" s="10"/>
      <c r="C573" s="10"/>
      <c r="D573" s="11"/>
      <c r="E573" s="11"/>
      <c r="F573" s="11"/>
      <c r="G573" s="12"/>
      <c r="H573" s="12"/>
      <c r="I573" s="12"/>
      <c r="J573" s="11"/>
      <c r="K573" s="11"/>
      <c r="L573" s="13"/>
      <c r="M573" s="11"/>
      <c r="N573" s="11"/>
      <c r="O573" s="14" t="str">
        <f aca="false">IF(OR(A573="",B573=""),"",LOOKUP(MOD(B573,1),Lists!$A$5:$A$9,Lists!$B$5:$B$9))</f>
        <v/>
      </c>
      <c r="P573" s="14" t="str">
        <f aca="false">IF(OR(B573="",C573=""),"",ROUND(MOD(C573-B573,1)*1440,0))</f>
        <v/>
      </c>
      <c r="Q573" s="14" t="str">
        <f aca="false">IF(A573="","",COUNTIF($A$7:A573,A573))</f>
        <v/>
      </c>
      <c r="R573" s="15" t="str">
        <f aca="false">IF(OR(G573="",H573="",J573=""),"",ABS(G573-H573)*J573*IF(K573="",1,K573))</f>
        <v/>
      </c>
      <c r="S573" s="15" t="str">
        <f aca="false">IF(OR(G573="",I573="",J573=""),"",(I573-G573)*J573*IF(K573="",1,K573)*IF(E573="Short",-1,1)-N(L573))</f>
        <v/>
      </c>
      <c r="T573" s="16" t="str">
        <f aca="false">IF(OR(S573="",N(R573)=0),"",S573/R573)</f>
        <v/>
      </c>
      <c r="U573" s="15" t="str">
        <f aca="false">IF(S573="","",SUMIFS($S$7:S573,$A$7:A573,A573))</f>
        <v/>
      </c>
      <c r="V573" s="14" t="str">
        <f aca="false">IF(S573="","",IF(AND($C$4&gt;0,U573-S573&lt;=-$C$4),"After loss limit",IF(AND($C$4&gt;0,U573&lt;=-$C$4),"Hit loss limit",IF(AND($C$5&gt;0,Q573&gt;$C$5),"Over trade cap","OK"))))</f>
        <v/>
      </c>
    </row>
    <row r="574" customFormat="false" ht="15" hidden="false" customHeight="false" outlineLevel="0" collapsed="false">
      <c r="A574" s="9"/>
      <c r="B574" s="10"/>
      <c r="C574" s="10"/>
      <c r="D574" s="11"/>
      <c r="E574" s="11"/>
      <c r="F574" s="11"/>
      <c r="G574" s="12"/>
      <c r="H574" s="12"/>
      <c r="I574" s="12"/>
      <c r="J574" s="11"/>
      <c r="K574" s="11"/>
      <c r="L574" s="13"/>
      <c r="M574" s="11"/>
      <c r="N574" s="11"/>
      <c r="O574" s="14" t="str">
        <f aca="false">IF(OR(A574="",B574=""),"",LOOKUP(MOD(B574,1),Lists!$A$5:$A$9,Lists!$B$5:$B$9))</f>
        <v/>
      </c>
      <c r="P574" s="14" t="str">
        <f aca="false">IF(OR(B574="",C574=""),"",ROUND(MOD(C574-B574,1)*1440,0))</f>
        <v/>
      </c>
      <c r="Q574" s="14" t="str">
        <f aca="false">IF(A574="","",COUNTIF($A$7:A574,A574))</f>
        <v/>
      </c>
      <c r="R574" s="15" t="str">
        <f aca="false">IF(OR(G574="",H574="",J574=""),"",ABS(G574-H574)*J574*IF(K574="",1,K574))</f>
        <v/>
      </c>
      <c r="S574" s="15" t="str">
        <f aca="false">IF(OR(G574="",I574="",J574=""),"",(I574-G574)*J574*IF(K574="",1,K574)*IF(E574="Short",-1,1)-N(L574))</f>
        <v/>
      </c>
      <c r="T574" s="16" t="str">
        <f aca="false">IF(OR(S574="",N(R574)=0),"",S574/R574)</f>
        <v/>
      </c>
      <c r="U574" s="15" t="str">
        <f aca="false">IF(S574="","",SUMIFS($S$7:S574,$A$7:A574,A574))</f>
        <v/>
      </c>
      <c r="V574" s="14" t="str">
        <f aca="false">IF(S574="","",IF(AND($C$4&gt;0,U574-S574&lt;=-$C$4),"After loss limit",IF(AND($C$4&gt;0,U574&lt;=-$C$4),"Hit loss limit",IF(AND($C$5&gt;0,Q574&gt;$C$5),"Over trade cap","OK"))))</f>
        <v/>
      </c>
    </row>
    <row r="575" customFormat="false" ht="15" hidden="false" customHeight="false" outlineLevel="0" collapsed="false">
      <c r="A575" s="9"/>
      <c r="B575" s="10"/>
      <c r="C575" s="10"/>
      <c r="D575" s="11"/>
      <c r="E575" s="11"/>
      <c r="F575" s="11"/>
      <c r="G575" s="12"/>
      <c r="H575" s="12"/>
      <c r="I575" s="12"/>
      <c r="J575" s="11"/>
      <c r="K575" s="11"/>
      <c r="L575" s="13"/>
      <c r="M575" s="11"/>
      <c r="N575" s="11"/>
      <c r="O575" s="14" t="str">
        <f aca="false">IF(OR(A575="",B575=""),"",LOOKUP(MOD(B575,1),Lists!$A$5:$A$9,Lists!$B$5:$B$9))</f>
        <v/>
      </c>
      <c r="P575" s="14" t="str">
        <f aca="false">IF(OR(B575="",C575=""),"",ROUND(MOD(C575-B575,1)*1440,0))</f>
        <v/>
      </c>
      <c r="Q575" s="14" t="str">
        <f aca="false">IF(A575="","",COUNTIF($A$7:A575,A575))</f>
        <v/>
      </c>
      <c r="R575" s="15" t="str">
        <f aca="false">IF(OR(G575="",H575="",J575=""),"",ABS(G575-H575)*J575*IF(K575="",1,K575))</f>
        <v/>
      </c>
      <c r="S575" s="15" t="str">
        <f aca="false">IF(OR(G575="",I575="",J575=""),"",(I575-G575)*J575*IF(K575="",1,K575)*IF(E575="Short",-1,1)-N(L575))</f>
        <v/>
      </c>
      <c r="T575" s="16" t="str">
        <f aca="false">IF(OR(S575="",N(R575)=0),"",S575/R575)</f>
        <v/>
      </c>
      <c r="U575" s="15" t="str">
        <f aca="false">IF(S575="","",SUMIFS($S$7:S575,$A$7:A575,A575))</f>
        <v/>
      </c>
      <c r="V575" s="14" t="str">
        <f aca="false">IF(S575="","",IF(AND($C$4&gt;0,U575-S575&lt;=-$C$4),"After loss limit",IF(AND($C$4&gt;0,U575&lt;=-$C$4),"Hit loss limit",IF(AND($C$5&gt;0,Q575&gt;$C$5),"Over trade cap","OK"))))</f>
        <v/>
      </c>
    </row>
    <row r="576" customFormat="false" ht="15" hidden="false" customHeight="false" outlineLevel="0" collapsed="false">
      <c r="A576" s="9"/>
      <c r="B576" s="10"/>
      <c r="C576" s="10"/>
      <c r="D576" s="11"/>
      <c r="E576" s="11"/>
      <c r="F576" s="11"/>
      <c r="G576" s="12"/>
      <c r="H576" s="12"/>
      <c r="I576" s="12"/>
      <c r="J576" s="11"/>
      <c r="K576" s="11"/>
      <c r="L576" s="13"/>
      <c r="M576" s="11"/>
      <c r="N576" s="11"/>
      <c r="O576" s="14" t="str">
        <f aca="false">IF(OR(A576="",B576=""),"",LOOKUP(MOD(B576,1),Lists!$A$5:$A$9,Lists!$B$5:$B$9))</f>
        <v/>
      </c>
      <c r="P576" s="14" t="str">
        <f aca="false">IF(OR(B576="",C576=""),"",ROUND(MOD(C576-B576,1)*1440,0))</f>
        <v/>
      </c>
      <c r="Q576" s="14" t="str">
        <f aca="false">IF(A576="","",COUNTIF($A$7:A576,A576))</f>
        <v/>
      </c>
      <c r="R576" s="15" t="str">
        <f aca="false">IF(OR(G576="",H576="",J576=""),"",ABS(G576-H576)*J576*IF(K576="",1,K576))</f>
        <v/>
      </c>
      <c r="S576" s="15" t="str">
        <f aca="false">IF(OR(G576="",I576="",J576=""),"",(I576-G576)*J576*IF(K576="",1,K576)*IF(E576="Short",-1,1)-N(L576))</f>
        <v/>
      </c>
      <c r="T576" s="16" t="str">
        <f aca="false">IF(OR(S576="",N(R576)=0),"",S576/R576)</f>
        <v/>
      </c>
      <c r="U576" s="15" t="str">
        <f aca="false">IF(S576="","",SUMIFS($S$7:S576,$A$7:A576,A576))</f>
        <v/>
      </c>
      <c r="V576" s="14" t="str">
        <f aca="false">IF(S576="","",IF(AND($C$4&gt;0,U576-S576&lt;=-$C$4),"After loss limit",IF(AND($C$4&gt;0,U576&lt;=-$C$4),"Hit loss limit",IF(AND($C$5&gt;0,Q576&gt;$C$5),"Over trade cap","OK"))))</f>
        <v/>
      </c>
    </row>
    <row r="577" customFormat="false" ht="15" hidden="false" customHeight="false" outlineLevel="0" collapsed="false">
      <c r="A577" s="9"/>
      <c r="B577" s="10"/>
      <c r="C577" s="10"/>
      <c r="D577" s="11"/>
      <c r="E577" s="11"/>
      <c r="F577" s="11"/>
      <c r="G577" s="12"/>
      <c r="H577" s="12"/>
      <c r="I577" s="12"/>
      <c r="J577" s="11"/>
      <c r="K577" s="11"/>
      <c r="L577" s="13"/>
      <c r="M577" s="11"/>
      <c r="N577" s="11"/>
      <c r="O577" s="14" t="str">
        <f aca="false">IF(OR(A577="",B577=""),"",LOOKUP(MOD(B577,1),Lists!$A$5:$A$9,Lists!$B$5:$B$9))</f>
        <v/>
      </c>
      <c r="P577" s="14" t="str">
        <f aca="false">IF(OR(B577="",C577=""),"",ROUND(MOD(C577-B577,1)*1440,0))</f>
        <v/>
      </c>
      <c r="Q577" s="14" t="str">
        <f aca="false">IF(A577="","",COUNTIF($A$7:A577,A577))</f>
        <v/>
      </c>
      <c r="R577" s="15" t="str">
        <f aca="false">IF(OR(G577="",H577="",J577=""),"",ABS(G577-H577)*J577*IF(K577="",1,K577))</f>
        <v/>
      </c>
      <c r="S577" s="15" t="str">
        <f aca="false">IF(OR(G577="",I577="",J577=""),"",(I577-G577)*J577*IF(K577="",1,K577)*IF(E577="Short",-1,1)-N(L577))</f>
        <v/>
      </c>
      <c r="T577" s="16" t="str">
        <f aca="false">IF(OR(S577="",N(R577)=0),"",S577/R577)</f>
        <v/>
      </c>
      <c r="U577" s="15" t="str">
        <f aca="false">IF(S577="","",SUMIFS($S$7:S577,$A$7:A577,A577))</f>
        <v/>
      </c>
      <c r="V577" s="14" t="str">
        <f aca="false">IF(S577="","",IF(AND($C$4&gt;0,U577-S577&lt;=-$C$4),"After loss limit",IF(AND($C$4&gt;0,U577&lt;=-$C$4),"Hit loss limit",IF(AND($C$5&gt;0,Q577&gt;$C$5),"Over trade cap","OK"))))</f>
        <v/>
      </c>
    </row>
    <row r="578" customFormat="false" ht="15" hidden="false" customHeight="false" outlineLevel="0" collapsed="false">
      <c r="A578" s="9"/>
      <c r="B578" s="10"/>
      <c r="C578" s="10"/>
      <c r="D578" s="11"/>
      <c r="E578" s="11"/>
      <c r="F578" s="11"/>
      <c r="G578" s="12"/>
      <c r="H578" s="12"/>
      <c r="I578" s="12"/>
      <c r="J578" s="11"/>
      <c r="K578" s="11"/>
      <c r="L578" s="13"/>
      <c r="M578" s="11"/>
      <c r="N578" s="11"/>
      <c r="O578" s="14" t="str">
        <f aca="false">IF(OR(A578="",B578=""),"",LOOKUP(MOD(B578,1),Lists!$A$5:$A$9,Lists!$B$5:$B$9))</f>
        <v/>
      </c>
      <c r="P578" s="14" t="str">
        <f aca="false">IF(OR(B578="",C578=""),"",ROUND(MOD(C578-B578,1)*1440,0))</f>
        <v/>
      </c>
      <c r="Q578" s="14" t="str">
        <f aca="false">IF(A578="","",COUNTIF($A$7:A578,A578))</f>
        <v/>
      </c>
      <c r="R578" s="15" t="str">
        <f aca="false">IF(OR(G578="",H578="",J578=""),"",ABS(G578-H578)*J578*IF(K578="",1,K578))</f>
        <v/>
      </c>
      <c r="S578" s="15" t="str">
        <f aca="false">IF(OR(G578="",I578="",J578=""),"",(I578-G578)*J578*IF(K578="",1,K578)*IF(E578="Short",-1,1)-N(L578))</f>
        <v/>
      </c>
      <c r="T578" s="16" t="str">
        <f aca="false">IF(OR(S578="",N(R578)=0),"",S578/R578)</f>
        <v/>
      </c>
      <c r="U578" s="15" t="str">
        <f aca="false">IF(S578="","",SUMIFS($S$7:S578,$A$7:A578,A578))</f>
        <v/>
      </c>
      <c r="V578" s="14" t="str">
        <f aca="false">IF(S578="","",IF(AND($C$4&gt;0,U578-S578&lt;=-$C$4),"After loss limit",IF(AND($C$4&gt;0,U578&lt;=-$C$4),"Hit loss limit",IF(AND($C$5&gt;0,Q578&gt;$C$5),"Over trade cap","OK"))))</f>
        <v/>
      </c>
    </row>
    <row r="579" customFormat="false" ht="15" hidden="false" customHeight="false" outlineLevel="0" collapsed="false">
      <c r="A579" s="9"/>
      <c r="B579" s="10"/>
      <c r="C579" s="10"/>
      <c r="D579" s="11"/>
      <c r="E579" s="11"/>
      <c r="F579" s="11"/>
      <c r="G579" s="12"/>
      <c r="H579" s="12"/>
      <c r="I579" s="12"/>
      <c r="J579" s="11"/>
      <c r="K579" s="11"/>
      <c r="L579" s="13"/>
      <c r="M579" s="11"/>
      <c r="N579" s="11"/>
      <c r="O579" s="14" t="str">
        <f aca="false">IF(OR(A579="",B579=""),"",LOOKUP(MOD(B579,1),Lists!$A$5:$A$9,Lists!$B$5:$B$9))</f>
        <v/>
      </c>
      <c r="P579" s="14" t="str">
        <f aca="false">IF(OR(B579="",C579=""),"",ROUND(MOD(C579-B579,1)*1440,0))</f>
        <v/>
      </c>
      <c r="Q579" s="14" t="str">
        <f aca="false">IF(A579="","",COUNTIF($A$7:A579,A579))</f>
        <v/>
      </c>
      <c r="R579" s="15" t="str">
        <f aca="false">IF(OR(G579="",H579="",J579=""),"",ABS(G579-H579)*J579*IF(K579="",1,K579))</f>
        <v/>
      </c>
      <c r="S579" s="15" t="str">
        <f aca="false">IF(OR(G579="",I579="",J579=""),"",(I579-G579)*J579*IF(K579="",1,K579)*IF(E579="Short",-1,1)-N(L579))</f>
        <v/>
      </c>
      <c r="T579" s="16" t="str">
        <f aca="false">IF(OR(S579="",N(R579)=0),"",S579/R579)</f>
        <v/>
      </c>
      <c r="U579" s="15" t="str">
        <f aca="false">IF(S579="","",SUMIFS($S$7:S579,$A$7:A579,A579))</f>
        <v/>
      </c>
      <c r="V579" s="14" t="str">
        <f aca="false">IF(S579="","",IF(AND($C$4&gt;0,U579-S579&lt;=-$C$4),"After loss limit",IF(AND($C$4&gt;0,U579&lt;=-$C$4),"Hit loss limit",IF(AND($C$5&gt;0,Q579&gt;$C$5),"Over trade cap","OK"))))</f>
        <v/>
      </c>
    </row>
    <row r="580" customFormat="false" ht="15" hidden="false" customHeight="false" outlineLevel="0" collapsed="false">
      <c r="A580" s="9"/>
      <c r="B580" s="10"/>
      <c r="C580" s="10"/>
      <c r="D580" s="11"/>
      <c r="E580" s="11"/>
      <c r="F580" s="11"/>
      <c r="G580" s="12"/>
      <c r="H580" s="12"/>
      <c r="I580" s="12"/>
      <c r="J580" s="11"/>
      <c r="K580" s="11"/>
      <c r="L580" s="13"/>
      <c r="M580" s="11"/>
      <c r="N580" s="11"/>
      <c r="O580" s="14" t="str">
        <f aca="false">IF(OR(A580="",B580=""),"",LOOKUP(MOD(B580,1),Lists!$A$5:$A$9,Lists!$B$5:$B$9))</f>
        <v/>
      </c>
      <c r="P580" s="14" t="str">
        <f aca="false">IF(OR(B580="",C580=""),"",ROUND(MOD(C580-B580,1)*1440,0))</f>
        <v/>
      </c>
      <c r="Q580" s="14" t="str">
        <f aca="false">IF(A580="","",COUNTIF($A$7:A580,A580))</f>
        <v/>
      </c>
      <c r="R580" s="15" t="str">
        <f aca="false">IF(OR(G580="",H580="",J580=""),"",ABS(G580-H580)*J580*IF(K580="",1,K580))</f>
        <v/>
      </c>
      <c r="S580" s="15" t="str">
        <f aca="false">IF(OR(G580="",I580="",J580=""),"",(I580-G580)*J580*IF(K580="",1,K580)*IF(E580="Short",-1,1)-N(L580))</f>
        <v/>
      </c>
      <c r="T580" s="16" t="str">
        <f aca="false">IF(OR(S580="",N(R580)=0),"",S580/R580)</f>
        <v/>
      </c>
      <c r="U580" s="15" t="str">
        <f aca="false">IF(S580="","",SUMIFS($S$7:S580,$A$7:A580,A580))</f>
        <v/>
      </c>
      <c r="V580" s="14" t="str">
        <f aca="false">IF(S580="","",IF(AND($C$4&gt;0,U580-S580&lt;=-$C$4),"After loss limit",IF(AND($C$4&gt;0,U580&lt;=-$C$4),"Hit loss limit",IF(AND($C$5&gt;0,Q580&gt;$C$5),"Over trade cap","OK"))))</f>
        <v/>
      </c>
    </row>
    <row r="581" customFormat="false" ht="15" hidden="false" customHeight="false" outlineLevel="0" collapsed="false">
      <c r="A581" s="9"/>
      <c r="B581" s="10"/>
      <c r="C581" s="10"/>
      <c r="D581" s="11"/>
      <c r="E581" s="11"/>
      <c r="F581" s="11"/>
      <c r="G581" s="12"/>
      <c r="H581" s="12"/>
      <c r="I581" s="12"/>
      <c r="J581" s="11"/>
      <c r="K581" s="11"/>
      <c r="L581" s="13"/>
      <c r="M581" s="11"/>
      <c r="N581" s="11"/>
      <c r="O581" s="14" t="str">
        <f aca="false">IF(OR(A581="",B581=""),"",LOOKUP(MOD(B581,1),Lists!$A$5:$A$9,Lists!$B$5:$B$9))</f>
        <v/>
      </c>
      <c r="P581" s="14" t="str">
        <f aca="false">IF(OR(B581="",C581=""),"",ROUND(MOD(C581-B581,1)*1440,0))</f>
        <v/>
      </c>
      <c r="Q581" s="14" t="str">
        <f aca="false">IF(A581="","",COUNTIF($A$7:A581,A581))</f>
        <v/>
      </c>
      <c r="R581" s="15" t="str">
        <f aca="false">IF(OR(G581="",H581="",J581=""),"",ABS(G581-H581)*J581*IF(K581="",1,K581))</f>
        <v/>
      </c>
      <c r="S581" s="15" t="str">
        <f aca="false">IF(OR(G581="",I581="",J581=""),"",(I581-G581)*J581*IF(K581="",1,K581)*IF(E581="Short",-1,1)-N(L581))</f>
        <v/>
      </c>
      <c r="T581" s="16" t="str">
        <f aca="false">IF(OR(S581="",N(R581)=0),"",S581/R581)</f>
        <v/>
      </c>
      <c r="U581" s="15" t="str">
        <f aca="false">IF(S581="","",SUMIFS($S$7:S581,$A$7:A581,A581))</f>
        <v/>
      </c>
      <c r="V581" s="14" t="str">
        <f aca="false">IF(S581="","",IF(AND($C$4&gt;0,U581-S581&lt;=-$C$4),"After loss limit",IF(AND($C$4&gt;0,U581&lt;=-$C$4),"Hit loss limit",IF(AND($C$5&gt;0,Q581&gt;$C$5),"Over trade cap","OK"))))</f>
        <v/>
      </c>
    </row>
    <row r="582" customFormat="false" ht="15" hidden="false" customHeight="false" outlineLevel="0" collapsed="false">
      <c r="A582" s="9"/>
      <c r="B582" s="10"/>
      <c r="C582" s="10"/>
      <c r="D582" s="11"/>
      <c r="E582" s="11"/>
      <c r="F582" s="11"/>
      <c r="G582" s="12"/>
      <c r="H582" s="12"/>
      <c r="I582" s="12"/>
      <c r="J582" s="11"/>
      <c r="K582" s="11"/>
      <c r="L582" s="13"/>
      <c r="M582" s="11"/>
      <c r="N582" s="11"/>
      <c r="O582" s="14" t="str">
        <f aca="false">IF(OR(A582="",B582=""),"",LOOKUP(MOD(B582,1),Lists!$A$5:$A$9,Lists!$B$5:$B$9))</f>
        <v/>
      </c>
      <c r="P582" s="14" t="str">
        <f aca="false">IF(OR(B582="",C582=""),"",ROUND(MOD(C582-B582,1)*1440,0))</f>
        <v/>
      </c>
      <c r="Q582" s="14" t="str">
        <f aca="false">IF(A582="","",COUNTIF($A$7:A582,A582))</f>
        <v/>
      </c>
      <c r="R582" s="15" t="str">
        <f aca="false">IF(OR(G582="",H582="",J582=""),"",ABS(G582-H582)*J582*IF(K582="",1,K582))</f>
        <v/>
      </c>
      <c r="S582" s="15" t="str">
        <f aca="false">IF(OR(G582="",I582="",J582=""),"",(I582-G582)*J582*IF(K582="",1,K582)*IF(E582="Short",-1,1)-N(L582))</f>
        <v/>
      </c>
      <c r="T582" s="16" t="str">
        <f aca="false">IF(OR(S582="",N(R582)=0),"",S582/R582)</f>
        <v/>
      </c>
      <c r="U582" s="15" t="str">
        <f aca="false">IF(S582="","",SUMIFS($S$7:S582,$A$7:A582,A582))</f>
        <v/>
      </c>
      <c r="V582" s="14" t="str">
        <f aca="false">IF(S582="","",IF(AND($C$4&gt;0,U582-S582&lt;=-$C$4),"After loss limit",IF(AND($C$4&gt;0,U582&lt;=-$C$4),"Hit loss limit",IF(AND($C$5&gt;0,Q582&gt;$C$5),"Over trade cap","OK"))))</f>
        <v/>
      </c>
    </row>
    <row r="583" customFormat="false" ht="15" hidden="false" customHeight="false" outlineLevel="0" collapsed="false">
      <c r="A583" s="9"/>
      <c r="B583" s="10"/>
      <c r="C583" s="10"/>
      <c r="D583" s="11"/>
      <c r="E583" s="11"/>
      <c r="F583" s="11"/>
      <c r="G583" s="12"/>
      <c r="H583" s="12"/>
      <c r="I583" s="12"/>
      <c r="J583" s="11"/>
      <c r="K583" s="11"/>
      <c r="L583" s="13"/>
      <c r="M583" s="11"/>
      <c r="N583" s="11"/>
      <c r="O583" s="14" t="str">
        <f aca="false">IF(OR(A583="",B583=""),"",LOOKUP(MOD(B583,1),Lists!$A$5:$A$9,Lists!$B$5:$B$9))</f>
        <v/>
      </c>
      <c r="P583" s="14" t="str">
        <f aca="false">IF(OR(B583="",C583=""),"",ROUND(MOD(C583-B583,1)*1440,0))</f>
        <v/>
      </c>
      <c r="Q583" s="14" t="str">
        <f aca="false">IF(A583="","",COUNTIF($A$7:A583,A583))</f>
        <v/>
      </c>
      <c r="R583" s="15" t="str">
        <f aca="false">IF(OR(G583="",H583="",J583=""),"",ABS(G583-H583)*J583*IF(K583="",1,K583))</f>
        <v/>
      </c>
      <c r="S583" s="15" t="str">
        <f aca="false">IF(OR(G583="",I583="",J583=""),"",(I583-G583)*J583*IF(K583="",1,K583)*IF(E583="Short",-1,1)-N(L583))</f>
        <v/>
      </c>
      <c r="T583" s="16" t="str">
        <f aca="false">IF(OR(S583="",N(R583)=0),"",S583/R583)</f>
        <v/>
      </c>
      <c r="U583" s="15" t="str">
        <f aca="false">IF(S583="","",SUMIFS($S$7:S583,$A$7:A583,A583))</f>
        <v/>
      </c>
      <c r="V583" s="14" t="str">
        <f aca="false">IF(S583="","",IF(AND($C$4&gt;0,U583-S583&lt;=-$C$4),"After loss limit",IF(AND($C$4&gt;0,U583&lt;=-$C$4),"Hit loss limit",IF(AND($C$5&gt;0,Q583&gt;$C$5),"Over trade cap","OK"))))</f>
        <v/>
      </c>
    </row>
    <row r="584" customFormat="false" ht="15" hidden="false" customHeight="false" outlineLevel="0" collapsed="false">
      <c r="A584" s="9"/>
      <c r="B584" s="10"/>
      <c r="C584" s="10"/>
      <c r="D584" s="11"/>
      <c r="E584" s="11"/>
      <c r="F584" s="11"/>
      <c r="G584" s="12"/>
      <c r="H584" s="12"/>
      <c r="I584" s="12"/>
      <c r="J584" s="11"/>
      <c r="K584" s="11"/>
      <c r="L584" s="13"/>
      <c r="M584" s="11"/>
      <c r="N584" s="11"/>
      <c r="O584" s="14" t="str">
        <f aca="false">IF(OR(A584="",B584=""),"",LOOKUP(MOD(B584,1),Lists!$A$5:$A$9,Lists!$B$5:$B$9))</f>
        <v/>
      </c>
      <c r="P584" s="14" t="str">
        <f aca="false">IF(OR(B584="",C584=""),"",ROUND(MOD(C584-B584,1)*1440,0))</f>
        <v/>
      </c>
      <c r="Q584" s="14" t="str">
        <f aca="false">IF(A584="","",COUNTIF($A$7:A584,A584))</f>
        <v/>
      </c>
      <c r="R584" s="15" t="str">
        <f aca="false">IF(OR(G584="",H584="",J584=""),"",ABS(G584-H584)*J584*IF(K584="",1,K584))</f>
        <v/>
      </c>
      <c r="S584" s="15" t="str">
        <f aca="false">IF(OR(G584="",I584="",J584=""),"",(I584-G584)*J584*IF(K584="",1,K584)*IF(E584="Short",-1,1)-N(L584))</f>
        <v/>
      </c>
      <c r="T584" s="16" t="str">
        <f aca="false">IF(OR(S584="",N(R584)=0),"",S584/R584)</f>
        <v/>
      </c>
      <c r="U584" s="15" t="str">
        <f aca="false">IF(S584="","",SUMIFS($S$7:S584,$A$7:A584,A584))</f>
        <v/>
      </c>
      <c r="V584" s="14" t="str">
        <f aca="false">IF(S584="","",IF(AND($C$4&gt;0,U584-S584&lt;=-$C$4),"After loss limit",IF(AND($C$4&gt;0,U584&lt;=-$C$4),"Hit loss limit",IF(AND($C$5&gt;0,Q584&gt;$C$5),"Over trade cap","OK"))))</f>
        <v/>
      </c>
    </row>
    <row r="585" customFormat="false" ht="15" hidden="false" customHeight="false" outlineLevel="0" collapsed="false">
      <c r="A585" s="9"/>
      <c r="B585" s="10"/>
      <c r="C585" s="10"/>
      <c r="D585" s="11"/>
      <c r="E585" s="11"/>
      <c r="F585" s="11"/>
      <c r="G585" s="12"/>
      <c r="H585" s="12"/>
      <c r="I585" s="12"/>
      <c r="J585" s="11"/>
      <c r="K585" s="11"/>
      <c r="L585" s="13"/>
      <c r="M585" s="11"/>
      <c r="N585" s="11"/>
      <c r="O585" s="14" t="str">
        <f aca="false">IF(OR(A585="",B585=""),"",LOOKUP(MOD(B585,1),Lists!$A$5:$A$9,Lists!$B$5:$B$9))</f>
        <v/>
      </c>
      <c r="P585" s="14" t="str">
        <f aca="false">IF(OR(B585="",C585=""),"",ROUND(MOD(C585-B585,1)*1440,0))</f>
        <v/>
      </c>
      <c r="Q585" s="14" t="str">
        <f aca="false">IF(A585="","",COUNTIF($A$7:A585,A585))</f>
        <v/>
      </c>
      <c r="R585" s="15" t="str">
        <f aca="false">IF(OR(G585="",H585="",J585=""),"",ABS(G585-H585)*J585*IF(K585="",1,K585))</f>
        <v/>
      </c>
      <c r="S585" s="15" t="str">
        <f aca="false">IF(OR(G585="",I585="",J585=""),"",(I585-G585)*J585*IF(K585="",1,K585)*IF(E585="Short",-1,1)-N(L585))</f>
        <v/>
      </c>
      <c r="T585" s="16" t="str">
        <f aca="false">IF(OR(S585="",N(R585)=0),"",S585/R585)</f>
        <v/>
      </c>
      <c r="U585" s="15" t="str">
        <f aca="false">IF(S585="","",SUMIFS($S$7:S585,$A$7:A585,A585))</f>
        <v/>
      </c>
      <c r="V585" s="14" t="str">
        <f aca="false">IF(S585="","",IF(AND($C$4&gt;0,U585-S585&lt;=-$C$4),"After loss limit",IF(AND($C$4&gt;0,U585&lt;=-$C$4),"Hit loss limit",IF(AND($C$5&gt;0,Q585&gt;$C$5),"Over trade cap","OK"))))</f>
        <v/>
      </c>
    </row>
    <row r="586" customFormat="false" ht="15" hidden="false" customHeight="false" outlineLevel="0" collapsed="false">
      <c r="A586" s="9"/>
      <c r="B586" s="10"/>
      <c r="C586" s="10"/>
      <c r="D586" s="11"/>
      <c r="E586" s="11"/>
      <c r="F586" s="11"/>
      <c r="G586" s="12"/>
      <c r="H586" s="12"/>
      <c r="I586" s="12"/>
      <c r="J586" s="11"/>
      <c r="K586" s="11"/>
      <c r="L586" s="13"/>
      <c r="M586" s="11"/>
      <c r="N586" s="11"/>
      <c r="O586" s="14" t="str">
        <f aca="false">IF(OR(A586="",B586=""),"",LOOKUP(MOD(B586,1),Lists!$A$5:$A$9,Lists!$B$5:$B$9))</f>
        <v/>
      </c>
      <c r="P586" s="14" t="str">
        <f aca="false">IF(OR(B586="",C586=""),"",ROUND(MOD(C586-B586,1)*1440,0))</f>
        <v/>
      </c>
      <c r="Q586" s="14" t="str">
        <f aca="false">IF(A586="","",COUNTIF($A$7:A586,A586))</f>
        <v/>
      </c>
      <c r="R586" s="15" t="str">
        <f aca="false">IF(OR(G586="",H586="",J586=""),"",ABS(G586-H586)*J586*IF(K586="",1,K586))</f>
        <v/>
      </c>
      <c r="S586" s="15" t="str">
        <f aca="false">IF(OR(G586="",I586="",J586=""),"",(I586-G586)*J586*IF(K586="",1,K586)*IF(E586="Short",-1,1)-N(L586))</f>
        <v/>
      </c>
      <c r="T586" s="16" t="str">
        <f aca="false">IF(OR(S586="",N(R586)=0),"",S586/R586)</f>
        <v/>
      </c>
      <c r="U586" s="15" t="str">
        <f aca="false">IF(S586="","",SUMIFS($S$7:S586,$A$7:A586,A586))</f>
        <v/>
      </c>
      <c r="V586" s="14" t="str">
        <f aca="false">IF(S586="","",IF(AND($C$4&gt;0,U586-S586&lt;=-$C$4),"After loss limit",IF(AND($C$4&gt;0,U586&lt;=-$C$4),"Hit loss limit",IF(AND($C$5&gt;0,Q586&gt;$C$5),"Over trade cap","OK"))))</f>
        <v/>
      </c>
    </row>
    <row r="587" customFormat="false" ht="15" hidden="false" customHeight="false" outlineLevel="0" collapsed="false">
      <c r="A587" s="9"/>
      <c r="B587" s="10"/>
      <c r="C587" s="10"/>
      <c r="D587" s="11"/>
      <c r="E587" s="11"/>
      <c r="F587" s="11"/>
      <c r="G587" s="12"/>
      <c r="H587" s="12"/>
      <c r="I587" s="12"/>
      <c r="J587" s="11"/>
      <c r="K587" s="11"/>
      <c r="L587" s="13"/>
      <c r="M587" s="11"/>
      <c r="N587" s="11"/>
      <c r="O587" s="14" t="str">
        <f aca="false">IF(OR(A587="",B587=""),"",LOOKUP(MOD(B587,1),Lists!$A$5:$A$9,Lists!$B$5:$B$9))</f>
        <v/>
      </c>
      <c r="P587" s="14" t="str">
        <f aca="false">IF(OR(B587="",C587=""),"",ROUND(MOD(C587-B587,1)*1440,0))</f>
        <v/>
      </c>
      <c r="Q587" s="14" t="str">
        <f aca="false">IF(A587="","",COUNTIF($A$7:A587,A587))</f>
        <v/>
      </c>
      <c r="R587" s="15" t="str">
        <f aca="false">IF(OR(G587="",H587="",J587=""),"",ABS(G587-H587)*J587*IF(K587="",1,K587))</f>
        <v/>
      </c>
      <c r="S587" s="15" t="str">
        <f aca="false">IF(OR(G587="",I587="",J587=""),"",(I587-G587)*J587*IF(K587="",1,K587)*IF(E587="Short",-1,1)-N(L587))</f>
        <v/>
      </c>
      <c r="T587" s="16" t="str">
        <f aca="false">IF(OR(S587="",N(R587)=0),"",S587/R587)</f>
        <v/>
      </c>
      <c r="U587" s="15" t="str">
        <f aca="false">IF(S587="","",SUMIFS($S$7:S587,$A$7:A587,A587))</f>
        <v/>
      </c>
      <c r="V587" s="14" t="str">
        <f aca="false">IF(S587="","",IF(AND($C$4&gt;0,U587-S587&lt;=-$C$4),"After loss limit",IF(AND($C$4&gt;0,U587&lt;=-$C$4),"Hit loss limit",IF(AND($C$5&gt;0,Q587&gt;$C$5),"Over trade cap","OK"))))</f>
        <v/>
      </c>
    </row>
    <row r="588" customFormat="false" ht="15" hidden="false" customHeight="false" outlineLevel="0" collapsed="false">
      <c r="A588" s="9"/>
      <c r="B588" s="10"/>
      <c r="C588" s="10"/>
      <c r="D588" s="11"/>
      <c r="E588" s="11"/>
      <c r="F588" s="11"/>
      <c r="G588" s="12"/>
      <c r="H588" s="12"/>
      <c r="I588" s="12"/>
      <c r="J588" s="11"/>
      <c r="K588" s="11"/>
      <c r="L588" s="13"/>
      <c r="M588" s="11"/>
      <c r="N588" s="11"/>
      <c r="O588" s="14" t="str">
        <f aca="false">IF(OR(A588="",B588=""),"",LOOKUP(MOD(B588,1),Lists!$A$5:$A$9,Lists!$B$5:$B$9))</f>
        <v/>
      </c>
      <c r="P588" s="14" t="str">
        <f aca="false">IF(OR(B588="",C588=""),"",ROUND(MOD(C588-B588,1)*1440,0))</f>
        <v/>
      </c>
      <c r="Q588" s="14" t="str">
        <f aca="false">IF(A588="","",COUNTIF($A$7:A588,A588))</f>
        <v/>
      </c>
      <c r="R588" s="15" t="str">
        <f aca="false">IF(OR(G588="",H588="",J588=""),"",ABS(G588-H588)*J588*IF(K588="",1,K588))</f>
        <v/>
      </c>
      <c r="S588" s="15" t="str">
        <f aca="false">IF(OR(G588="",I588="",J588=""),"",(I588-G588)*J588*IF(K588="",1,K588)*IF(E588="Short",-1,1)-N(L588))</f>
        <v/>
      </c>
      <c r="T588" s="16" t="str">
        <f aca="false">IF(OR(S588="",N(R588)=0),"",S588/R588)</f>
        <v/>
      </c>
      <c r="U588" s="15" t="str">
        <f aca="false">IF(S588="","",SUMIFS($S$7:S588,$A$7:A588,A588))</f>
        <v/>
      </c>
      <c r="V588" s="14" t="str">
        <f aca="false">IF(S588="","",IF(AND($C$4&gt;0,U588-S588&lt;=-$C$4),"After loss limit",IF(AND($C$4&gt;0,U588&lt;=-$C$4),"Hit loss limit",IF(AND($C$5&gt;0,Q588&gt;$C$5),"Over trade cap","OK"))))</f>
        <v/>
      </c>
    </row>
    <row r="589" customFormat="false" ht="15" hidden="false" customHeight="false" outlineLevel="0" collapsed="false">
      <c r="A589" s="9"/>
      <c r="B589" s="10"/>
      <c r="C589" s="10"/>
      <c r="D589" s="11"/>
      <c r="E589" s="11"/>
      <c r="F589" s="11"/>
      <c r="G589" s="12"/>
      <c r="H589" s="12"/>
      <c r="I589" s="12"/>
      <c r="J589" s="11"/>
      <c r="K589" s="11"/>
      <c r="L589" s="13"/>
      <c r="M589" s="11"/>
      <c r="N589" s="11"/>
      <c r="O589" s="14" t="str">
        <f aca="false">IF(OR(A589="",B589=""),"",LOOKUP(MOD(B589,1),Lists!$A$5:$A$9,Lists!$B$5:$B$9))</f>
        <v/>
      </c>
      <c r="P589" s="14" t="str">
        <f aca="false">IF(OR(B589="",C589=""),"",ROUND(MOD(C589-B589,1)*1440,0))</f>
        <v/>
      </c>
      <c r="Q589" s="14" t="str">
        <f aca="false">IF(A589="","",COUNTIF($A$7:A589,A589))</f>
        <v/>
      </c>
      <c r="R589" s="15" t="str">
        <f aca="false">IF(OR(G589="",H589="",J589=""),"",ABS(G589-H589)*J589*IF(K589="",1,K589))</f>
        <v/>
      </c>
      <c r="S589" s="15" t="str">
        <f aca="false">IF(OR(G589="",I589="",J589=""),"",(I589-G589)*J589*IF(K589="",1,K589)*IF(E589="Short",-1,1)-N(L589))</f>
        <v/>
      </c>
      <c r="T589" s="16" t="str">
        <f aca="false">IF(OR(S589="",N(R589)=0),"",S589/R589)</f>
        <v/>
      </c>
      <c r="U589" s="15" t="str">
        <f aca="false">IF(S589="","",SUMIFS($S$7:S589,$A$7:A589,A589))</f>
        <v/>
      </c>
      <c r="V589" s="14" t="str">
        <f aca="false">IF(S589="","",IF(AND($C$4&gt;0,U589-S589&lt;=-$C$4),"After loss limit",IF(AND($C$4&gt;0,U589&lt;=-$C$4),"Hit loss limit",IF(AND($C$5&gt;0,Q589&gt;$C$5),"Over trade cap","OK"))))</f>
        <v/>
      </c>
    </row>
    <row r="590" customFormat="false" ht="15" hidden="false" customHeight="false" outlineLevel="0" collapsed="false">
      <c r="A590" s="9"/>
      <c r="B590" s="10"/>
      <c r="C590" s="10"/>
      <c r="D590" s="11"/>
      <c r="E590" s="11"/>
      <c r="F590" s="11"/>
      <c r="G590" s="12"/>
      <c r="H590" s="12"/>
      <c r="I590" s="12"/>
      <c r="J590" s="11"/>
      <c r="K590" s="11"/>
      <c r="L590" s="13"/>
      <c r="M590" s="11"/>
      <c r="N590" s="11"/>
      <c r="O590" s="14" t="str">
        <f aca="false">IF(OR(A590="",B590=""),"",LOOKUP(MOD(B590,1),Lists!$A$5:$A$9,Lists!$B$5:$B$9))</f>
        <v/>
      </c>
      <c r="P590" s="14" t="str">
        <f aca="false">IF(OR(B590="",C590=""),"",ROUND(MOD(C590-B590,1)*1440,0))</f>
        <v/>
      </c>
      <c r="Q590" s="14" t="str">
        <f aca="false">IF(A590="","",COUNTIF($A$7:A590,A590))</f>
        <v/>
      </c>
      <c r="R590" s="15" t="str">
        <f aca="false">IF(OR(G590="",H590="",J590=""),"",ABS(G590-H590)*J590*IF(K590="",1,K590))</f>
        <v/>
      </c>
      <c r="S590" s="15" t="str">
        <f aca="false">IF(OR(G590="",I590="",J590=""),"",(I590-G590)*J590*IF(K590="",1,K590)*IF(E590="Short",-1,1)-N(L590))</f>
        <v/>
      </c>
      <c r="T590" s="16" t="str">
        <f aca="false">IF(OR(S590="",N(R590)=0),"",S590/R590)</f>
        <v/>
      </c>
      <c r="U590" s="15" t="str">
        <f aca="false">IF(S590="","",SUMIFS($S$7:S590,$A$7:A590,A590))</f>
        <v/>
      </c>
      <c r="V590" s="14" t="str">
        <f aca="false">IF(S590="","",IF(AND($C$4&gt;0,U590-S590&lt;=-$C$4),"After loss limit",IF(AND($C$4&gt;0,U590&lt;=-$C$4),"Hit loss limit",IF(AND($C$5&gt;0,Q590&gt;$C$5),"Over trade cap","OK"))))</f>
        <v/>
      </c>
    </row>
    <row r="591" customFormat="false" ht="15" hidden="false" customHeight="false" outlineLevel="0" collapsed="false">
      <c r="A591" s="9"/>
      <c r="B591" s="10"/>
      <c r="C591" s="10"/>
      <c r="D591" s="11"/>
      <c r="E591" s="11"/>
      <c r="F591" s="11"/>
      <c r="G591" s="12"/>
      <c r="H591" s="12"/>
      <c r="I591" s="12"/>
      <c r="J591" s="11"/>
      <c r="K591" s="11"/>
      <c r="L591" s="13"/>
      <c r="M591" s="11"/>
      <c r="N591" s="11"/>
      <c r="O591" s="14" t="str">
        <f aca="false">IF(OR(A591="",B591=""),"",LOOKUP(MOD(B591,1),Lists!$A$5:$A$9,Lists!$B$5:$B$9))</f>
        <v/>
      </c>
      <c r="P591" s="14" t="str">
        <f aca="false">IF(OR(B591="",C591=""),"",ROUND(MOD(C591-B591,1)*1440,0))</f>
        <v/>
      </c>
      <c r="Q591" s="14" t="str">
        <f aca="false">IF(A591="","",COUNTIF($A$7:A591,A591))</f>
        <v/>
      </c>
      <c r="R591" s="15" t="str">
        <f aca="false">IF(OR(G591="",H591="",J591=""),"",ABS(G591-H591)*J591*IF(K591="",1,K591))</f>
        <v/>
      </c>
      <c r="S591" s="15" t="str">
        <f aca="false">IF(OR(G591="",I591="",J591=""),"",(I591-G591)*J591*IF(K591="",1,K591)*IF(E591="Short",-1,1)-N(L591))</f>
        <v/>
      </c>
      <c r="T591" s="16" t="str">
        <f aca="false">IF(OR(S591="",N(R591)=0),"",S591/R591)</f>
        <v/>
      </c>
      <c r="U591" s="15" t="str">
        <f aca="false">IF(S591="","",SUMIFS($S$7:S591,$A$7:A591,A591))</f>
        <v/>
      </c>
      <c r="V591" s="14" t="str">
        <f aca="false">IF(S591="","",IF(AND($C$4&gt;0,U591-S591&lt;=-$C$4),"After loss limit",IF(AND($C$4&gt;0,U591&lt;=-$C$4),"Hit loss limit",IF(AND($C$5&gt;0,Q591&gt;$C$5),"Over trade cap","OK"))))</f>
        <v/>
      </c>
    </row>
    <row r="592" customFormat="false" ht="15" hidden="false" customHeight="false" outlineLevel="0" collapsed="false">
      <c r="A592" s="9"/>
      <c r="B592" s="10"/>
      <c r="C592" s="10"/>
      <c r="D592" s="11"/>
      <c r="E592" s="11"/>
      <c r="F592" s="11"/>
      <c r="G592" s="12"/>
      <c r="H592" s="12"/>
      <c r="I592" s="12"/>
      <c r="J592" s="11"/>
      <c r="K592" s="11"/>
      <c r="L592" s="13"/>
      <c r="M592" s="11"/>
      <c r="N592" s="11"/>
      <c r="O592" s="14" t="str">
        <f aca="false">IF(OR(A592="",B592=""),"",LOOKUP(MOD(B592,1),Lists!$A$5:$A$9,Lists!$B$5:$B$9))</f>
        <v/>
      </c>
      <c r="P592" s="14" t="str">
        <f aca="false">IF(OR(B592="",C592=""),"",ROUND(MOD(C592-B592,1)*1440,0))</f>
        <v/>
      </c>
      <c r="Q592" s="14" t="str">
        <f aca="false">IF(A592="","",COUNTIF($A$7:A592,A592))</f>
        <v/>
      </c>
      <c r="R592" s="15" t="str">
        <f aca="false">IF(OR(G592="",H592="",J592=""),"",ABS(G592-H592)*J592*IF(K592="",1,K592))</f>
        <v/>
      </c>
      <c r="S592" s="15" t="str">
        <f aca="false">IF(OR(G592="",I592="",J592=""),"",(I592-G592)*J592*IF(K592="",1,K592)*IF(E592="Short",-1,1)-N(L592))</f>
        <v/>
      </c>
      <c r="T592" s="16" t="str">
        <f aca="false">IF(OR(S592="",N(R592)=0),"",S592/R592)</f>
        <v/>
      </c>
      <c r="U592" s="15" t="str">
        <f aca="false">IF(S592="","",SUMIFS($S$7:S592,$A$7:A592,A592))</f>
        <v/>
      </c>
      <c r="V592" s="14" t="str">
        <f aca="false">IF(S592="","",IF(AND($C$4&gt;0,U592-S592&lt;=-$C$4),"After loss limit",IF(AND($C$4&gt;0,U592&lt;=-$C$4),"Hit loss limit",IF(AND($C$5&gt;0,Q592&gt;$C$5),"Over trade cap","OK"))))</f>
        <v/>
      </c>
    </row>
    <row r="593" customFormat="false" ht="15" hidden="false" customHeight="false" outlineLevel="0" collapsed="false">
      <c r="A593" s="9"/>
      <c r="B593" s="10"/>
      <c r="C593" s="10"/>
      <c r="D593" s="11"/>
      <c r="E593" s="11"/>
      <c r="F593" s="11"/>
      <c r="G593" s="12"/>
      <c r="H593" s="12"/>
      <c r="I593" s="12"/>
      <c r="J593" s="11"/>
      <c r="K593" s="11"/>
      <c r="L593" s="13"/>
      <c r="M593" s="11"/>
      <c r="N593" s="11"/>
      <c r="O593" s="14" t="str">
        <f aca="false">IF(OR(A593="",B593=""),"",LOOKUP(MOD(B593,1),Lists!$A$5:$A$9,Lists!$B$5:$B$9))</f>
        <v/>
      </c>
      <c r="P593" s="14" t="str">
        <f aca="false">IF(OR(B593="",C593=""),"",ROUND(MOD(C593-B593,1)*1440,0))</f>
        <v/>
      </c>
      <c r="Q593" s="14" t="str">
        <f aca="false">IF(A593="","",COUNTIF($A$7:A593,A593))</f>
        <v/>
      </c>
      <c r="R593" s="15" t="str">
        <f aca="false">IF(OR(G593="",H593="",J593=""),"",ABS(G593-H593)*J593*IF(K593="",1,K593))</f>
        <v/>
      </c>
      <c r="S593" s="15" t="str">
        <f aca="false">IF(OR(G593="",I593="",J593=""),"",(I593-G593)*J593*IF(K593="",1,K593)*IF(E593="Short",-1,1)-N(L593))</f>
        <v/>
      </c>
      <c r="T593" s="16" t="str">
        <f aca="false">IF(OR(S593="",N(R593)=0),"",S593/R593)</f>
        <v/>
      </c>
      <c r="U593" s="15" t="str">
        <f aca="false">IF(S593="","",SUMIFS($S$7:S593,$A$7:A593,A593))</f>
        <v/>
      </c>
      <c r="V593" s="14" t="str">
        <f aca="false">IF(S593="","",IF(AND($C$4&gt;0,U593-S593&lt;=-$C$4),"After loss limit",IF(AND($C$4&gt;0,U593&lt;=-$C$4),"Hit loss limit",IF(AND($C$5&gt;0,Q593&gt;$C$5),"Over trade cap","OK"))))</f>
        <v/>
      </c>
    </row>
    <row r="594" customFormat="false" ht="15" hidden="false" customHeight="false" outlineLevel="0" collapsed="false">
      <c r="A594" s="9"/>
      <c r="B594" s="10"/>
      <c r="C594" s="10"/>
      <c r="D594" s="11"/>
      <c r="E594" s="11"/>
      <c r="F594" s="11"/>
      <c r="G594" s="12"/>
      <c r="H594" s="12"/>
      <c r="I594" s="12"/>
      <c r="J594" s="11"/>
      <c r="K594" s="11"/>
      <c r="L594" s="13"/>
      <c r="M594" s="11"/>
      <c r="N594" s="11"/>
      <c r="O594" s="14" t="str">
        <f aca="false">IF(OR(A594="",B594=""),"",LOOKUP(MOD(B594,1),Lists!$A$5:$A$9,Lists!$B$5:$B$9))</f>
        <v/>
      </c>
      <c r="P594" s="14" t="str">
        <f aca="false">IF(OR(B594="",C594=""),"",ROUND(MOD(C594-B594,1)*1440,0))</f>
        <v/>
      </c>
      <c r="Q594" s="14" t="str">
        <f aca="false">IF(A594="","",COUNTIF($A$7:A594,A594))</f>
        <v/>
      </c>
      <c r="R594" s="15" t="str">
        <f aca="false">IF(OR(G594="",H594="",J594=""),"",ABS(G594-H594)*J594*IF(K594="",1,K594))</f>
        <v/>
      </c>
      <c r="S594" s="15" t="str">
        <f aca="false">IF(OR(G594="",I594="",J594=""),"",(I594-G594)*J594*IF(K594="",1,K594)*IF(E594="Short",-1,1)-N(L594))</f>
        <v/>
      </c>
      <c r="T594" s="16" t="str">
        <f aca="false">IF(OR(S594="",N(R594)=0),"",S594/R594)</f>
        <v/>
      </c>
      <c r="U594" s="15" t="str">
        <f aca="false">IF(S594="","",SUMIFS($S$7:S594,$A$7:A594,A594))</f>
        <v/>
      </c>
      <c r="V594" s="14" t="str">
        <f aca="false">IF(S594="","",IF(AND($C$4&gt;0,U594-S594&lt;=-$C$4),"After loss limit",IF(AND($C$4&gt;0,U594&lt;=-$C$4),"Hit loss limit",IF(AND($C$5&gt;0,Q594&gt;$C$5),"Over trade cap","OK"))))</f>
        <v/>
      </c>
    </row>
    <row r="595" customFormat="false" ht="15" hidden="false" customHeight="false" outlineLevel="0" collapsed="false">
      <c r="A595" s="9"/>
      <c r="B595" s="10"/>
      <c r="C595" s="10"/>
      <c r="D595" s="11"/>
      <c r="E595" s="11"/>
      <c r="F595" s="11"/>
      <c r="G595" s="12"/>
      <c r="H595" s="12"/>
      <c r="I595" s="12"/>
      <c r="J595" s="11"/>
      <c r="K595" s="11"/>
      <c r="L595" s="13"/>
      <c r="M595" s="11"/>
      <c r="N595" s="11"/>
      <c r="O595" s="14" t="str">
        <f aca="false">IF(OR(A595="",B595=""),"",LOOKUP(MOD(B595,1),Lists!$A$5:$A$9,Lists!$B$5:$B$9))</f>
        <v/>
      </c>
      <c r="P595" s="14" t="str">
        <f aca="false">IF(OR(B595="",C595=""),"",ROUND(MOD(C595-B595,1)*1440,0))</f>
        <v/>
      </c>
      <c r="Q595" s="14" t="str">
        <f aca="false">IF(A595="","",COUNTIF($A$7:A595,A595))</f>
        <v/>
      </c>
      <c r="R595" s="15" t="str">
        <f aca="false">IF(OR(G595="",H595="",J595=""),"",ABS(G595-H595)*J595*IF(K595="",1,K595))</f>
        <v/>
      </c>
      <c r="S595" s="15" t="str">
        <f aca="false">IF(OR(G595="",I595="",J595=""),"",(I595-G595)*J595*IF(K595="",1,K595)*IF(E595="Short",-1,1)-N(L595))</f>
        <v/>
      </c>
      <c r="T595" s="16" t="str">
        <f aca="false">IF(OR(S595="",N(R595)=0),"",S595/R595)</f>
        <v/>
      </c>
      <c r="U595" s="15" t="str">
        <f aca="false">IF(S595="","",SUMIFS($S$7:S595,$A$7:A595,A595))</f>
        <v/>
      </c>
      <c r="V595" s="14" t="str">
        <f aca="false">IF(S595="","",IF(AND($C$4&gt;0,U595-S595&lt;=-$C$4),"After loss limit",IF(AND($C$4&gt;0,U595&lt;=-$C$4),"Hit loss limit",IF(AND($C$5&gt;0,Q595&gt;$C$5),"Over trade cap","OK"))))</f>
        <v/>
      </c>
    </row>
    <row r="596" customFormat="false" ht="15" hidden="false" customHeight="false" outlineLevel="0" collapsed="false">
      <c r="A596" s="9"/>
      <c r="B596" s="10"/>
      <c r="C596" s="10"/>
      <c r="D596" s="11"/>
      <c r="E596" s="11"/>
      <c r="F596" s="11"/>
      <c r="G596" s="12"/>
      <c r="H596" s="12"/>
      <c r="I596" s="12"/>
      <c r="J596" s="11"/>
      <c r="K596" s="11"/>
      <c r="L596" s="13"/>
      <c r="M596" s="11"/>
      <c r="N596" s="11"/>
      <c r="O596" s="14" t="str">
        <f aca="false">IF(OR(A596="",B596=""),"",LOOKUP(MOD(B596,1),Lists!$A$5:$A$9,Lists!$B$5:$B$9))</f>
        <v/>
      </c>
      <c r="P596" s="14" t="str">
        <f aca="false">IF(OR(B596="",C596=""),"",ROUND(MOD(C596-B596,1)*1440,0))</f>
        <v/>
      </c>
      <c r="Q596" s="14" t="str">
        <f aca="false">IF(A596="","",COUNTIF($A$7:A596,A596))</f>
        <v/>
      </c>
      <c r="R596" s="15" t="str">
        <f aca="false">IF(OR(G596="",H596="",J596=""),"",ABS(G596-H596)*J596*IF(K596="",1,K596))</f>
        <v/>
      </c>
      <c r="S596" s="15" t="str">
        <f aca="false">IF(OR(G596="",I596="",J596=""),"",(I596-G596)*J596*IF(K596="",1,K596)*IF(E596="Short",-1,1)-N(L596))</f>
        <v/>
      </c>
      <c r="T596" s="16" t="str">
        <f aca="false">IF(OR(S596="",N(R596)=0),"",S596/R596)</f>
        <v/>
      </c>
      <c r="U596" s="15" t="str">
        <f aca="false">IF(S596="","",SUMIFS($S$7:S596,$A$7:A596,A596))</f>
        <v/>
      </c>
      <c r="V596" s="14" t="str">
        <f aca="false">IF(S596="","",IF(AND($C$4&gt;0,U596-S596&lt;=-$C$4),"After loss limit",IF(AND($C$4&gt;0,U596&lt;=-$C$4),"Hit loss limit",IF(AND($C$5&gt;0,Q596&gt;$C$5),"Over trade cap","OK"))))</f>
        <v/>
      </c>
    </row>
    <row r="597" customFormat="false" ht="15" hidden="false" customHeight="false" outlineLevel="0" collapsed="false">
      <c r="A597" s="9"/>
      <c r="B597" s="10"/>
      <c r="C597" s="10"/>
      <c r="D597" s="11"/>
      <c r="E597" s="11"/>
      <c r="F597" s="11"/>
      <c r="G597" s="12"/>
      <c r="H597" s="12"/>
      <c r="I597" s="12"/>
      <c r="J597" s="11"/>
      <c r="K597" s="11"/>
      <c r="L597" s="13"/>
      <c r="M597" s="11"/>
      <c r="N597" s="11"/>
      <c r="O597" s="14" t="str">
        <f aca="false">IF(OR(A597="",B597=""),"",LOOKUP(MOD(B597,1),Lists!$A$5:$A$9,Lists!$B$5:$B$9))</f>
        <v/>
      </c>
      <c r="P597" s="14" t="str">
        <f aca="false">IF(OR(B597="",C597=""),"",ROUND(MOD(C597-B597,1)*1440,0))</f>
        <v/>
      </c>
      <c r="Q597" s="14" t="str">
        <f aca="false">IF(A597="","",COUNTIF($A$7:A597,A597))</f>
        <v/>
      </c>
      <c r="R597" s="15" t="str">
        <f aca="false">IF(OR(G597="",H597="",J597=""),"",ABS(G597-H597)*J597*IF(K597="",1,K597))</f>
        <v/>
      </c>
      <c r="S597" s="15" t="str">
        <f aca="false">IF(OR(G597="",I597="",J597=""),"",(I597-G597)*J597*IF(K597="",1,K597)*IF(E597="Short",-1,1)-N(L597))</f>
        <v/>
      </c>
      <c r="T597" s="16" t="str">
        <f aca="false">IF(OR(S597="",N(R597)=0),"",S597/R597)</f>
        <v/>
      </c>
      <c r="U597" s="15" t="str">
        <f aca="false">IF(S597="","",SUMIFS($S$7:S597,$A$7:A597,A597))</f>
        <v/>
      </c>
      <c r="V597" s="14" t="str">
        <f aca="false">IF(S597="","",IF(AND($C$4&gt;0,U597-S597&lt;=-$C$4),"After loss limit",IF(AND($C$4&gt;0,U597&lt;=-$C$4),"Hit loss limit",IF(AND($C$5&gt;0,Q597&gt;$C$5),"Over trade cap","OK"))))</f>
        <v/>
      </c>
    </row>
    <row r="598" customFormat="false" ht="15" hidden="false" customHeight="false" outlineLevel="0" collapsed="false">
      <c r="A598" s="9"/>
      <c r="B598" s="10"/>
      <c r="C598" s="10"/>
      <c r="D598" s="11"/>
      <c r="E598" s="11"/>
      <c r="F598" s="11"/>
      <c r="G598" s="12"/>
      <c r="H598" s="12"/>
      <c r="I598" s="12"/>
      <c r="J598" s="11"/>
      <c r="K598" s="11"/>
      <c r="L598" s="13"/>
      <c r="M598" s="11"/>
      <c r="N598" s="11"/>
      <c r="O598" s="14" t="str">
        <f aca="false">IF(OR(A598="",B598=""),"",LOOKUP(MOD(B598,1),Lists!$A$5:$A$9,Lists!$B$5:$B$9))</f>
        <v/>
      </c>
      <c r="P598" s="14" t="str">
        <f aca="false">IF(OR(B598="",C598=""),"",ROUND(MOD(C598-B598,1)*1440,0))</f>
        <v/>
      </c>
      <c r="Q598" s="14" t="str">
        <f aca="false">IF(A598="","",COUNTIF($A$7:A598,A598))</f>
        <v/>
      </c>
      <c r="R598" s="15" t="str">
        <f aca="false">IF(OR(G598="",H598="",J598=""),"",ABS(G598-H598)*J598*IF(K598="",1,K598))</f>
        <v/>
      </c>
      <c r="S598" s="15" t="str">
        <f aca="false">IF(OR(G598="",I598="",J598=""),"",(I598-G598)*J598*IF(K598="",1,K598)*IF(E598="Short",-1,1)-N(L598))</f>
        <v/>
      </c>
      <c r="T598" s="16" t="str">
        <f aca="false">IF(OR(S598="",N(R598)=0),"",S598/R598)</f>
        <v/>
      </c>
      <c r="U598" s="15" t="str">
        <f aca="false">IF(S598="","",SUMIFS($S$7:S598,$A$7:A598,A598))</f>
        <v/>
      </c>
      <c r="V598" s="14" t="str">
        <f aca="false">IF(S598="","",IF(AND($C$4&gt;0,U598-S598&lt;=-$C$4),"After loss limit",IF(AND($C$4&gt;0,U598&lt;=-$C$4),"Hit loss limit",IF(AND($C$5&gt;0,Q598&gt;$C$5),"Over trade cap","OK"))))</f>
        <v/>
      </c>
    </row>
    <row r="599" customFormat="false" ht="15" hidden="false" customHeight="false" outlineLevel="0" collapsed="false">
      <c r="A599" s="9"/>
      <c r="B599" s="10"/>
      <c r="C599" s="10"/>
      <c r="D599" s="11"/>
      <c r="E599" s="11"/>
      <c r="F599" s="11"/>
      <c r="G599" s="12"/>
      <c r="H599" s="12"/>
      <c r="I599" s="12"/>
      <c r="J599" s="11"/>
      <c r="K599" s="11"/>
      <c r="L599" s="13"/>
      <c r="M599" s="11"/>
      <c r="N599" s="11"/>
      <c r="O599" s="14" t="str">
        <f aca="false">IF(OR(A599="",B599=""),"",LOOKUP(MOD(B599,1),Lists!$A$5:$A$9,Lists!$B$5:$B$9))</f>
        <v/>
      </c>
      <c r="P599" s="14" t="str">
        <f aca="false">IF(OR(B599="",C599=""),"",ROUND(MOD(C599-B599,1)*1440,0))</f>
        <v/>
      </c>
      <c r="Q599" s="14" t="str">
        <f aca="false">IF(A599="","",COUNTIF($A$7:A599,A599))</f>
        <v/>
      </c>
      <c r="R599" s="15" t="str">
        <f aca="false">IF(OR(G599="",H599="",J599=""),"",ABS(G599-H599)*J599*IF(K599="",1,K599))</f>
        <v/>
      </c>
      <c r="S599" s="15" t="str">
        <f aca="false">IF(OR(G599="",I599="",J599=""),"",(I599-G599)*J599*IF(K599="",1,K599)*IF(E599="Short",-1,1)-N(L599))</f>
        <v/>
      </c>
      <c r="T599" s="16" t="str">
        <f aca="false">IF(OR(S599="",N(R599)=0),"",S599/R599)</f>
        <v/>
      </c>
      <c r="U599" s="15" t="str">
        <f aca="false">IF(S599="","",SUMIFS($S$7:S599,$A$7:A599,A599))</f>
        <v/>
      </c>
      <c r="V599" s="14" t="str">
        <f aca="false">IF(S599="","",IF(AND($C$4&gt;0,U599-S599&lt;=-$C$4),"After loss limit",IF(AND($C$4&gt;0,U599&lt;=-$C$4),"Hit loss limit",IF(AND($C$5&gt;0,Q599&gt;$C$5),"Over trade cap","OK"))))</f>
        <v/>
      </c>
    </row>
    <row r="600" customFormat="false" ht="15" hidden="false" customHeight="false" outlineLevel="0" collapsed="false">
      <c r="A600" s="9"/>
      <c r="B600" s="10"/>
      <c r="C600" s="10"/>
      <c r="D600" s="11"/>
      <c r="E600" s="11"/>
      <c r="F600" s="11"/>
      <c r="G600" s="12"/>
      <c r="H600" s="12"/>
      <c r="I600" s="12"/>
      <c r="J600" s="11"/>
      <c r="K600" s="11"/>
      <c r="L600" s="13"/>
      <c r="M600" s="11"/>
      <c r="N600" s="11"/>
      <c r="O600" s="14" t="str">
        <f aca="false">IF(OR(A600="",B600=""),"",LOOKUP(MOD(B600,1),Lists!$A$5:$A$9,Lists!$B$5:$B$9))</f>
        <v/>
      </c>
      <c r="P600" s="14" t="str">
        <f aca="false">IF(OR(B600="",C600=""),"",ROUND(MOD(C600-B600,1)*1440,0))</f>
        <v/>
      </c>
      <c r="Q600" s="14" t="str">
        <f aca="false">IF(A600="","",COUNTIF($A$7:A600,A600))</f>
        <v/>
      </c>
      <c r="R600" s="15" t="str">
        <f aca="false">IF(OR(G600="",H600="",J600=""),"",ABS(G600-H600)*J600*IF(K600="",1,K600))</f>
        <v/>
      </c>
      <c r="S600" s="15" t="str">
        <f aca="false">IF(OR(G600="",I600="",J600=""),"",(I600-G600)*J600*IF(K600="",1,K600)*IF(E600="Short",-1,1)-N(L600))</f>
        <v/>
      </c>
      <c r="T600" s="16" t="str">
        <f aca="false">IF(OR(S600="",N(R600)=0),"",S600/R600)</f>
        <v/>
      </c>
      <c r="U600" s="15" t="str">
        <f aca="false">IF(S600="","",SUMIFS($S$7:S600,$A$7:A600,A600))</f>
        <v/>
      </c>
      <c r="V600" s="14" t="str">
        <f aca="false">IF(S600="","",IF(AND($C$4&gt;0,U600-S600&lt;=-$C$4),"After loss limit",IF(AND($C$4&gt;0,U600&lt;=-$C$4),"Hit loss limit",IF(AND($C$5&gt;0,Q600&gt;$C$5),"Over trade cap","OK"))))</f>
        <v/>
      </c>
    </row>
    <row r="601" customFormat="false" ht="15" hidden="false" customHeight="false" outlineLevel="0" collapsed="false">
      <c r="A601" s="9"/>
      <c r="B601" s="10"/>
      <c r="C601" s="10"/>
      <c r="D601" s="11"/>
      <c r="E601" s="11"/>
      <c r="F601" s="11"/>
      <c r="G601" s="12"/>
      <c r="H601" s="12"/>
      <c r="I601" s="12"/>
      <c r="J601" s="11"/>
      <c r="K601" s="11"/>
      <c r="L601" s="13"/>
      <c r="M601" s="11"/>
      <c r="N601" s="11"/>
      <c r="O601" s="14" t="str">
        <f aca="false">IF(OR(A601="",B601=""),"",LOOKUP(MOD(B601,1),Lists!$A$5:$A$9,Lists!$B$5:$B$9))</f>
        <v/>
      </c>
      <c r="P601" s="14" t="str">
        <f aca="false">IF(OR(B601="",C601=""),"",ROUND(MOD(C601-B601,1)*1440,0))</f>
        <v/>
      </c>
      <c r="Q601" s="14" t="str">
        <f aca="false">IF(A601="","",COUNTIF($A$7:A601,A601))</f>
        <v/>
      </c>
      <c r="R601" s="15" t="str">
        <f aca="false">IF(OR(G601="",H601="",J601=""),"",ABS(G601-H601)*J601*IF(K601="",1,K601))</f>
        <v/>
      </c>
      <c r="S601" s="15" t="str">
        <f aca="false">IF(OR(G601="",I601="",J601=""),"",(I601-G601)*J601*IF(K601="",1,K601)*IF(E601="Short",-1,1)-N(L601))</f>
        <v/>
      </c>
      <c r="T601" s="16" t="str">
        <f aca="false">IF(OR(S601="",N(R601)=0),"",S601/R601)</f>
        <v/>
      </c>
      <c r="U601" s="15" t="str">
        <f aca="false">IF(S601="","",SUMIFS($S$7:S601,$A$7:A601,A601))</f>
        <v/>
      </c>
      <c r="V601" s="14" t="str">
        <f aca="false">IF(S601="","",IF(AND($C$4&gt;0,U601-S601&lt;=-$C$4),"After loss limit",IF(AND($C$4&gt;0,U601&lt;=-$C$4),"Hit loss limit",IF(AND($C$5&gt;0,Q601&gt;$C$5),"Over trade cap","OK"))))</f>
        <v/>
      </c>
    </row>
    <row r="602" customFormat="false" ht="15" hidden="false" customHeight="false" outlineLevel="0" collapsed="false">
      <c r="A602" s="9"/>
      <c r="B602" s="10"/>
      <c r="C602" s="10"/>
      <c r="D602" s="11"/>
      <c r="E602" s="11"/>
      <c r="F602" s="11"/>
      <c r="G602" s="12"/>
      <c r="H602" s="12"/>
      <c r="I602" s="12"/>
      <c r="J602" s="11"/>
      <c r="K602" s="11"/>
      <c r="L602" s="13"/>
      <c r="M602" s="11"/>
      <c r="N602" s="11"/>
      <c r="O602" s="14" t="str">
        <f aca="false">IF(OR(A602="",B602=""),"",LOOKUP(MOD(B602,1),Lists!$A$5:$A$9,Lists!$B$5:$B$9))</f>
        <v/>
      </c>
      <c r="P602" s="14" t="str">
        <f aca="false">IF(OR(B602="",C602=""),"",ROUND(MOD(C602-B602,1)*1440,0))</f>
        <v/>
      </c>
      <c r="Q602" s="14" t="str">
        <f aca="false">IF(A602="","",COUNTIF($A$7:A602,A602))</f>
        <v/>
      </c>
      <c r="R602" s="15" t="str">
        <f aca="false">IF(OR(G602="",H602="",J602=""),"",ABS(G602-H602)*J602*IF(K602="",1,K602))</f>
        <v/>
      </c>
      <c r="S602" s="15" t="str">
        <f aca="false">IF(OR(G602="",I602="",J602=""),"",(I602-G602)*J602*IF(K602="",1,K602)*IF(E602="Short",-1,1)-N(L602))</f>
        <v/>
      </c>
      <c r="T602" s="16" t="str">
        <f aca="false">IF(OR(S602="",N(R602)=0),"",S602/R602)</f>
        <v/>
      </c>
      <c r="U602" s="15" t="str">
        <f aca="false">IF(S602="","",SUMIFS($S$7:S602,$A$7:A602,A602))</f>
        <v/>
      </c>
      <c r="V602" s="14" t="str">
        <f aca="false">IF(S602="","",IF(AND($C$4&gt;0,U602-S602&lt;=-$C$4),"After loss limit",IF(AND($C$4&gt;0,U602&lt;=-$C$4),"Hit loss limit",IF(AND($C$5&gt;0,Q602&gt;$C$5),"Over trade cap","OK"))))</f>
        <v/>
      </c>
    </row>
    <row r="603" customFormat="false" ht="15" hidden="false" customHeight="false" outlineLevel="0" collapsed="false">
      <c r="A603" s="9"/>
      <c r="B603" s="10"/>
      <c r="C603" s="10"/>
      <c r="D603" s="11"/>
      <c r="E603" s="11"/>
      <c r="F603" s="11"/>
      <c r="G603" s="12"/>
      <c r="H603" s="12"/>
      <c r="I603" s="12"/>
      <c r="J603" s="11"/>
      <c r="K603" s="11"/>
      <c r="L603" s="13"/>
      <c r="M603" s="11"/>
      <c r="N603" s="11"/>
      <c r="O603" s="14" t="str">
        <f aca="false">IF(OR(A603="",B603=""),"",LOOKUP(MOD(B603,1),Lists!$A$5:$A$9,Lists!$B$5:$B$9))</f>
        <v/>
      </c>
      <c r="P603" s="14" t="str">
        <f aca="false">IF(OR(B603="",C603=""),"",ROUND(MOD(C603-B603,1)*1440,0))</f>
        <v/>
      </c>
      <c r="Q603" s="14" t="str">
        <f aca="false">IF(A603="","",COUNTIF($A$7:A603,A603))</f>
        <v/>
      </c>
      <c r="R603" s="15" t="str">
        <f aca="false">IF(OR(G603="",H603="",J603=""),"",ABS(G603-H603)*J603*IF(K603="",1,K603))</f>
        <v/>
      </c>
      <c r="S603" s="15" t="str">
        <f aca="false">IF(OR(G603="",I603="",J603=""),"",(I603-G603)*J603*IF(K603="",1,K603)*IF(E603="Short",-1,1)-N(L603))</f>
        <v/>
      </c>
      <c r="T603" s="16" t="str">
        <f aca="false">IF(OR(S603="",N(R603)=0),"",S603/R603)</f>
        <v/>
      </c>
      <c r="U603" s="15" t="str">
        <f aca="false">IF(S603="","",SUMIFS($S$7:S603,$A$7:A603,A603))</f>
        <v/>
      </c>
      <c r="V603" s="14" t="str">
        <f aca="false">IF(S603="","",IF(AND($C$4&gt;0,U603-S603&lt;=-$C$4),"After loss limit",IF(AND($C$4&gt;0,U603&lt;=-$C$4),"Hit loss limit",IF(AND($C$5&gt;0,Q603&gt;$C$5),"Over trade cap","OK"))))</f>
        <v/>
      </c>
    </row>
    <row r="604" customFormat="false" ht="15" hidden="false" customHeight="false" outlineLevel="0" collapsed="false">
      <c r="A604" s="9"/>
      <c r="B604" s="10"/>
      <c r="C604" s="10"/>
      <c r="D604" s="11"/>
      <c r="E604" s="11"/>
      <c r="F604" s="11"/>
      <c r="G604" s="12"/>
      <c r="H604" s="12"/>
      <c r="I604" s="12"/>
      <c r="J604" s="11"/>
      <c r="K604" s="11"/>
      <c r="L604" s="13"/>
      <c r="M604" s="11"/>
      <c r="N604" s="11"/>
      <c r="O604" s="14" t="str">
        <f aca="false">IF(OR(A604="",B604=""),"",LOOKUP(MOD(B604,1),Lists!$A$5:$A$9,Lists!$B$5:$B$9))</f>
        <v/>
      </c>
      <c r="P604" s="14" t="str">
        <f aca="false">IF(OR(B604="",C604=""),"",ROUND(MOD(C604-B604,1)*1440,0))</f>
        <v/>
      </c>
      <c r="Q604" s="14" t="str">
        <f aca="false">IF(A604="","",COUNTIF($A$7:A604,A604))</f>
        <v/>
      </c>
      <c r="R604" s="15" t="str">
        <f aca="false">IF(OR(G604="",H604="",J604=""),"",ABS(G604-H604)*J604*IF(K604="",1,K604))</f>
        <v/>
      </c>
      <c r="S604" s="15" t="str">
        <f aca="false">IF(OR(G604="",I604="",J604=""),"",(I604-G604)*J604*IF(K604="",1,K604)*IF(E604="Short",-1,1)-N(L604))</f>
        <v/>
      </c>
      <c r="T604" s="16" t="str">
        <f aca="false">IF(OR(S604="",N(R604)=0),"",S604/R604)</f>
        <v/>
      </c>
      <c r="U604" s="15" t="str">
        <f aca="false">IF(S604="","",SUMIFS($S$7:S604,$A$7:A604,A604))</f>
        <v/>
      </c>
      <c r="V604" s="14" t="str">
        <f aca="false">IF(S604="","",IF(AND($C$4&gt;0,U604-S604&lt;=-$C$4),"After loss limit",IF(AND($C$4&gt;0,U604&lt;=-$C$4),"Hit loss limit",IF(AND($C$5&gt;0,Q604&gt;$C$5),"Over trade cap","OK"))))</f>
        <v/>
      </c>
    </row>
    <row r="605" customFormat="false" ht="15" hidden="false" customHeight="false" outlineLevel="0" collapsed="false">
      <c r="A605" s="9"/>
      <c r="B605" s="10"/>
      <c r="C605" s="10"/>
      <c r="D605" s="11"/>
      <c r="E605" s="11"/>
      <c r="F605" s="11"/>
      <c r="G605" s="12"/>
      <c r="H605" s="12"/>
      <c r="I605" s="12"/>
      <c r="J605" s="11"/>
      <c r="K605" s="11"/>
      <c r="L605" s="13"/>
      <c r="M605" s="11"/>
      <c r="N605" s="11"/>
      <c r="O605" s="14" t="str">
        <f aca="false">IF(OR(A605="",B605=""),"",LOOKUP(MOD(B605,1),Lists!$A$5:$A$9,Lists!$B$5:$B$9))</f>
        <v/>
      </c>
      <c r="P605" s="14" t="str">
        <f aca="false">IF(OR(B605="",C605=""),"",ROUND(MOD(C605-B605,1)*1440,0))</f>
        <v/>
      </c>
      <c r="Q605" s="14" t="str">
        <f aca="false">IF(A605="","",COUNTIF($A$7:A605,A605))</f>
        <v/>
      </c>
      <c r="R605" s="15" t="str">
        <f aca="false">IF(OR(G605="",H605="",J605=""),"",ABS(G605-H605)*J605*IF(K605="",1,K605))</f>
        <v/>
      </c>
      <c r="S605" s="15" t="str">
        <f aca="false">IF(OR(G605="",I605="",J605=""),"",(I605-G605)*J605*IF(K605="",1,K605)*IF(E605="Short",-1,1)-N(L605))</f>
        <v/>
      </c>
      <c r="T605" s="16" t="str">
        <f aca="false">IF(OR(S605="",N(R605)=0),"",S605/R605)</f>
        <v/>
      </c>
      <c r="U605" s="15" t="str">
        <f aca="false">IF(S605="","",SUMIFS($S$7:S605,$A$7:A605,A605))</f>
        <v/>
      </c>
      <c r="V605" s="14" t="str">
        <f aca="false">IF(S605="","",IF(AND($C$4&gt;0,U605-S605&lt;=-$C$4),"After loss limit",IF(AND($C$4&gt;0,U605&lt;=-$C$4),"Hit loss limit",IF(AND($C$5&gt;0,Q605&gt;$C$5),"Over trade cap","OK"))))</f>
        <v/>
      </c>
    </row>
    <row r="606" customFormat="false" ht="15" hidden="false" customHeight="false" outlineLevel="0" collapsed="false">
      <c r="A606" s="9"/>
      <c r="B606" s="10"/>
      <c r="C606" s="10"/>
      <c r="D606" s="11"/>
      <c r="E606" s="11"/>
      <c r="F606" s="11"/>
      <c r="G606" s="12"/>
      <c r="H606" s="12"/>
      <c r="I606" s="12"/>
      <c r="J606" s="11"/>
      <c r="K606" s="11"/>
      <c r="L606" s="13"/>
      <c r="M606" s="11"/>
      <c r="N606" s="11"/>
      <c r="O606" s="14" t="str">
        <f aca="false">IF(OR(A606="",B606=""),"",LOOKUP(MOD(B606,1),Lists!$A$5:$A$9,Lists!$B$5:$B$9))</f>
        <v/>
      </c>
      <c r="P606" s="14" t="str">
        <f aca="false">IF(OR(B606="",C606=""),"",ROUND(MOD(C606-B606,1)*1440,0))</f>
        <v/>
      </c>
      <c r="Q606" s="14" t="str">
        <f aca="false">IF(A606="","",COUNTIF($A$7:A606,A606))</f>
        <v/>
      </c>
      <c r="R606" s="15" t="str">
        <f aca="false">IF(OR(G606="",H606="",J606=""),"",ABS(G606-H606)*J606*IF(K606="",1,K606))</f>
        <v/>
      </c>
      <c r="S606" s="15" t="str">
        <f aca="false">IF(OR(G606="",I606="",J606=""),"",(I606-G606)*J606*IF(K606="",1,K606)*IF(E606="Short",-1,1)-N(L606))</f>
        <v/>
      </c>
      <c r="T606" s="16" t="str">
        <f aca="false">IF(OR(S606="",N(R606)=0),"",S606/R606)</f>
        <v/>
      </c>
      <c r="U606" s="15" t="str">
        <f aca="false">IF(S606="","",SUMIFS($S$7:S606,$A$7:A606,A606))</f>
        <v/>
      </c>
      <c r="V606" s="14" t="str">
        <f aca="false">IF(S606="","",IF(AND($C$4&gt;0,U606-S606&lt;=-$C$4),"After loss limit",IF(AND($C$4&gt;0,U606&lt;=-$C$4),"Hit loss limit",IF(AND($C$5&gt;0,Q606&gt;$C$5),"Over trade cap","OK"))))</f>
        <v/>
      </c>
    </row>
    <row r="607" customFormat="false" ht="15" hidden="false" customHeight="false" outlineLevel="0" collapsed="false">
      <c r="A607" s="9"/>
      <c r="B607" s="10"/>
      <c r="C607" s="10"/>
      <c r="D607" s="11"/>
      <c r="E607" s="11"/>
      <c r="F607" s="11"/>
      <c r="G607" s="12"/>
      <c r="H607" s="12"/>
      <c r="I607" s="12"/>
      <c r="J607" s="11"/>
      <c r="K607" s="11"/>
      <c r="L607" s="13"/>
      <c r="M607" s="11"/>
      <c r="N607" s="11"/>
      <c r="O607" s="14" t="str">
        <f aca="false">IF(OR(A607="",B607=""),"",LOOKUP(MOD(B607,1),Lists!$A$5:$A$9,Lists!$B$5:$B$9))</f>
        <v/>
      </c>
      <c r="P607" s="14" t="str">
        <f aca="false">IF(OR(B607="",C607=""),"",ROUND(MOD(C607-B607,1)*1440,0))</f>
        <v/>
      </c>
      <c r="Q607" s="14" t="str">
        <f aca="false">IF(A607="","",COUNTIF($A$7:A607,A607))</f>
        <v/>
      </c>
      <c r="R607" s="15" t="str">
        <f aca="false">IF(OR(G607="",H607="",J607=""),"",ABS(G607-H607)*J607*IF(K607="",1,K607))</f>
        <v/>
      </c>
      <c r="S607" s="15" t="str">
        <f aca="false">IF(OR(G607="",I607="",J607=""),"",(I607-G607)*J607*IF(K607="",1,K607)*IF(E607="Short",-1,1)-N(L607))</f>
        <v/>
      </c>
      <c r="T607" s="16" t="str">
        <f aca="false">IF(OR(S607="",N(R607)=0),"",S607/R607)</f>
        <v/>
      </c>
      <c r="U607" s="15" t="str">
        <f aca="false">IF(S607="","",SUMIFS($S$7:S607,$A$7:A607,A607))</f>
        <v/>
      </c>
      <c r="V607" s="14" t="str">
        <f aca="false">IF(S607="","",IF(AND($C$4&gt;0,U607-S607&lt;=-$C$4),"After loss limit",IF(AND($C$4&gt;0,U607&lt;=-$C$4),"Hit loss limit",IF(AND($C$5&gt;0,Q607&gt;$C$5),"Over trade cap","OK"))))</f>
        <v/>
      </c>
    </row>
    <row r="608" customFormat="false" ht="15" hidden="false" customHeight="false" outlineLevel="0" collapsed="false">
      <c r="A608" s="9"/>
      <c r="B608" s="10"/>
      <c r="C608" s="10"/>
      <c r="D608" s="11"/>
      <c r="E608" s="11"/>
      <c r="F608" s="11"/>
      <c r="G608" s="12"/>
      <c r="H608" s="12"/>
      <c r="I608" s="12"/>
      <c r="J608" s="11"/>
      <c r="K608" s="11"/>
      <c r="L608" s="13"/>
      <c r="M608" s="11"/>
      <c r="N608" s="11"/>
      <c r="O608" s="14" t="str">
        <f aca="false">IF(OR(A608="",B608=""),"",LOOKUP(MOD(B608,1),Lists!$A$5:$A$9,Lists!$B$5:$B$9))</f>
        <v/>
      </c>
      <c r="P608" s="14" t="str">
        <f aca="false">IF(OR(B608="",C608=""),"",ROUND(MOD(C608-B608,1)*1440,0))</f>
        <v/>
      </c>
      <c r="Q608" s="14" t="str">
        <f aca="false">IF(A608="","",COUNTIF($A$7:A608,A608))</f>
        <v/>
      </c>
      <c r="R608" s="15" t="str">
        <f aca="false">IF(OR(G608="",H608="",J608=""),"",ABS(G608-H608)*J608*IF(K608="",1,K608))</f>
        <v/>
      </c>
      <c r="S608" s="15" t="str">
        <f aca="false">IF(OR(G608="",I608="",J608=""),"",(I608-G608)*J608*IF(K608="",1,K608)*IF(E608="Short",-1,1)-N(L608))</f>
        <v/>
      </c>
      <c r="T608" s="16" t="str">
        <f aca="false">IF(OR(S608="",N(R608)=0),"",S608/R608)</f>
        <v/>
      </c>
      <c r="U608" s="15" t="str">
        <f aca="false">IF(S608="","",SUMIFS($S$7:S608,$A$7:A608,A608))</f>
        <v/>
      </c>
      <c r="V608" s="14" t="str">
        <f aca="false">IF(S608="","",IF(AND($C$4&gt;0,U608-S608&lt;=-$C$4),"After loss limit",IF(AND($C$4&gt;0,U608&lt;=-$C$4),"Hit loss limit",IF(AND($C$5&gt;0,Q608&gt;$C$5),"Over trade cap","OK"))))</f>
        <v/>
      </c>
    </row>
    <row r="609" customFormat="false" ht="15" hidden="false" customHeight="false" outlineLevel="0" collapsed="false">
      <c r="A609" s="9"/>
      <c r="B609" s="10"/>
      <c r="C609" s="10"/>
      <c r="D609" s="11"/>
      <c r="E609" s="11"/>
      <c r="F609" s="11"/>
      <c r="G609" s="12"/>
      <c r="H609" s="12"/>
      <c r="I609" s="12"/>
      <c r="J609" s="11"/>
      <c r="K609" s="11"/>
      <c r="L609" s="13"/>
      <c r="M609" s="11"/>
      <c r="N609" s="11"/>
      <c r="O609" s="14" t="str">
        <f aca="false">IF(OR(A609="",B609=""),"",LOOKUP(MOD(B609,1),Lists!$A$5:$A$9,Lists!$B$5:$B$9))</f>
        <v/>
      </c>
      <c r="P609" s="14" t="str">
        <f aca="false">IF(OR(B609="",C609=""),"",ROUND(MOD(C609-B609,1)*1440,0))</f>
        <v/>
      </c>
      <c r="Q609" s="14" t="str">
        <f aca="false">IF(A609="","",COUNTIF($A$7:A609,A609))</f>
        <v/>
      </c>
      <c r="R609" s="15" t="str">
        <f aca="false">IF(OR(G609="",H609="",J609=""),"",ABS(G609-H609)*J609*IF(K609="",1,K609))</f>
        <v/>
      </c>
      <c r="S609" s="15" t="str">
        <f aca="false">IF(OR(G609="",I609="",J609=""),"",(I609-G609)*J609*IF(K609="",1,K609)*IF(E609="Short",-1,1)-N(L609))</f>
        <v/>
      </c>
      <c r="T609" s="16" t="str">
        <f aca="false">IF(OR(S609="",N(R609)=0),"",S609/R609)</f>
        <v/>
      </c>
      <c r="U609" s="15" t="str">
        <f aca="false">IF(S609="","",SUMIFS($S$7:S609,$A$7:A609,A609))</f>
        <v/>
      </c>
      <c r="V609" s="14" t="str">
        <f aca="false">IF(S609="","",IF(AND($C$4&gt;0,U609-S609&lt;=-$C$4),"After loss limit",IF(AND($C$4&gt;0,U609&lt;=-$C$4),"Hit loss limit",IF(AND($C$5&gt;0,Q609&gt;$C$5),"Over trade cap","OK"))))</f>
        <v/>
      </c>
    </row>
    <row r="610" customFormat="false" ht="15" hidden="false" customHeight="false" outlineLevel="0" collapsed="false">
      <c r="A610" s="9"/>
      <c r="B610" s="10"/>
      <c r="C610" s="10"/>
      <c r="D610" s="11"/>
      <c r="E610" s="11"/>
      <c r="F610" s="11"/>
      <c r="G610" s="12"/>
      <c r="H610" s="12"/>
      <c r="I610" s="12"/>
      <c r="J610" s="11"/>
      <c r="K610" s="11"/>
      <c r="L610" s="13"/>
      <c r="M610" s="11"/>
      <c r="N610" s="11"/>
      <c r="O610" s="14" t="str">
        <f aca="false">IF(OR(A610="",B610=""),"",LOOKUP(MOD(B610,1),Lists!$A$5:$A$9,Lists!$B$5:$B$9))</f>
        <v/>
      </c>
      <c r="P610" s="14" t="str">
        <f aca="false">IF(OR(B610="",C610=""),"",ROUND(MOD(C610-B610,1)*1440,0))</f>
        <v/>
      </c>
      <c r="Q610" s="14" t="str">
        <f aca="false">IF(A610="","",COUNTIF($A$7:A610,A610))</f>
        <v/>
      </c>
      <c r="R610" s="15" t="str">
        <f aca="false">IF(OR(G610="",H610="",J610=""),"",ABS(G610-H610)*J610*IF(K610="",1,K610))</f>
        <v/>
      </c>
      <c r="S610" s="15" t="str">
        <f aca="false">IF(OR(G610="",I610="",J610=""),"",(I610-G610)*J610*IF(K610="",1,K610)*IF(E610="Short",-1,1)-N(L610))</f>
        <v/>
      </c>
      <c r="T610" s="16" t="str">
        <f aca="false">IF(OR(S610="",N(R610)=0),"",S610/R610)</f>
        <v/>
      </c>
      <c r="U610" s="15" t="str">
        <f aca="false">IF(S610="","",SUMIFS($S$7:S610,$A$7:A610,A610))</f>
        <v/>
      </c>
      <c r="V610" s="14" t="str">
        <f aca="false">IF(S610="","",IF(AND($C$4&gt;0,U610-S610&lt;=-$C$4),"After loss limit",IF(AND($C$4&gt;0,U610&lt;=-$C$4),"Hit loss limit",IF(AND($C$5&gt;0,Q610&gt;$C$5),"Over trade cap","OK"))))</f>
        <v/>
      </c>
    </row>
    <row r="611" customFormat="false" ht="15" hidden="false" customHeight="false" outlineLevel="0" collapsed="false">
      <c r="A611" s="9"/>
      <c r="B611" s="10"/>
      <c r="C611" s="10"/>
      <c r="D611" s="11"/>
      <c r="E611" s="11"/>
      <c r="F611" s="11"/>
      <c r="G611" s="12"/>
      <c r="H611" s="12"/>
      <c r="I611" s="12"/>
      <c r="J611" s="11"/>
      <c r="K611" s="11"/>
      <c r="L611" s="13"/>
      <c r="M611" s="11"/>
      <c r="N611" s="11"/>
      <c r="O611" s="14" t="str">
        <f aca="false">IF(OR(A611="",B611=""),"",LOOKUP(MOD(B611,1),Lists!$A$5:$A$9,Lists!$B$5:$B$9))</f>
        <v/>
      </c>
      <c r="P611" s="14" t="str">
        <f aca="false">IF(OR(B611="",C611=""),"",ROUND(MOD(C611-B611,1)*1440,0))</f>
        <v/>
      </c>
      <c r="Q611" s="14" t="str">
        <f aca="false">IF(A611="","",COUNTIF($A$7:A611,A611))</f>
        <v/>
      </c>
      <c r="R611" s="15" t="str">
        <f aca="false">IF(OR(G611="",H611="",J611=""),"",ABS(G611-H611)*J611*IF(K611="",1,K611))</f>
        <v/>
      </c>
      <c r="S611" s="15" t="str">
        <f aca="false">IF(OR(G611="",I611="",J611=""),"",(I611-G611)*J611*IF(K611="",1,K611)*IF(E611="Short",-1,1)-N(L611))</f>
        <v/>
      </c>
      <c r="T611" s="16" t="str">
        <f aca="false">IF(OR(S611="",N(R611)=0),"",S611/R611)</f>
        <v/>
      </c>
      <c r="U611" s="15" t="str">
        <f aca="false">IF(S611="","",SUMIFS($S$7:S611,$A$7:A611,A611))</f>
        <v/>
      </c>
      <c r="V611" s="14" t="str">
        <f aca="false">IF(S611="","",IF(AND($C$4&gt;0,U611-S611&lt;=-$C$4),"After loss limit",IF(AND($C$4&gt;0,U611&lt;=-$C$4),"Hit loss limit",IF(AND($C$5&gt;0,Q611&gt;$C$5),"Over trade cap","OK"))))</f>
        <v/>
      </c>
    </row>
    <row r="612" customFormat="false" ht="15" hidden="false" customHeight="false" outlineLevel="0" collapsed="false">
      <c r="A612" s="9"/>
      <c r="B612" s="10"/>
      <c r="C612" s="10"/>
      <c r="D612" s="11"/>
      <c r="E612" s="11"/>
      <c r="F612" s="11"/>
      <c r="G612" s="12"/>
      <c r="H612" s="12"/>
      <c r="I612" s="12"/>
      <c r="J612" s="11"/>
      <c r="K612" s="11"/>
      <c r="L612" s="13"/>
      <c r="M612" s="11"/>
      <c r="N612" s="11"/>
      <c r="O612" s="14" t="str">
        <f aca="false">IF(OR(A612="",B612=""),"",LOOKUP(MOD(B612,1),Lists!$A$5:$A$9,Lists!$B$5:$B$9))</f>
        <v/>
      </c>
      <c r="P612" s="14" t="str">
        <f aca="false">IF(OR(B612="",C612=""),"",ROUND(MOD(C612-B612,1)*1440,0))</f>
        <v/>
      </c>
      <c r="Q612" s="14" t="str">
        <f aca="false">IF(A612="","",COUNTIF($A$7:A612,A612))</f>
        <v/>
      </c>
      <c r="R612" s="15" t="str">
        <f aca="false">IF(OR(G612="",H612="",J612=""),"",ABS(G612-H612)*J612*IF(K612="",1,K612))</f>
        <v/>
      </c>
      <c r="S612" s="15" t="str">
        <f aca="false">IF(OR(G612="",I612="",J612=""),"",(I612-G612)*J612*IF(K612="",1,K612)*IF(E612="Short",-1,1)-N(L612))</f>
        <v/>
      </c>
      <c r="T612" s="16" t="str">
        <f aca="false">IF(OR(S612="",N(R612)=0),"",S612/R612)</f>
        <v/>
      </c>
      <c r="U612" s="15" t="str">
        <f aca="false">IF(S612="","",SUMIFS($S$7:S612,$A$7:A612,A612))</f>
        <v/>
      </c>
      <c r="V612" s="14" t="str">
        <f aca="false">IF(S612="","",IF(AND($C$4&gt;0,U612-S612&lt;=-$C$4),"After loss limit",IF(AND($C$4&gt;0,U612&lt;=-$C$4),"Hit loss limit",IF(AND($C$5&gt;0,Q612&gt;$C$5),"Over trade cap","OK"))))</f>
        <v/>
      </c>
    </row>
    <row r="613" customFormat="false" ht="15" hidden="false" customHeight="false" outlineLevel="0" collapsed="false">
      <c r="A613" s="9"/>
      <c r="B613" s="10"/>
      <c r="C613" s="10"/>
      <c r="D613" s="11"/>
      <c r="E613" s="11"/>
      <c r="F613" s="11"/>
      <c r="G613" s="12"/>
      <c r="H613" s="12"/>
      <c r="I613" s="12"/>
      <c r="J613" s="11"/>
      <c r="K613" s="11"/>
      <c r="L613" s="13"/>
      <c r="M613" s="11"/>
      <c r="N613" s="11"/>
      <c r="O613" s="14" t="str">
        <f aca="false">IF(OR(A613="",B613=""),"",LOOKUP(MOD(B613,1),Lists!$A$5:$A$9,Lists!$B$5:$B$9))</f>
        <v/>
      </c>
      <c r="P613" s="14" t="str">
        <f aca="false">IF(OR(B613="",C613=""),"",ROUND(MOD(C613-B613,1)*1440,0))</f>
        <v/>
      </c>
      <c r="Q613" s="14" t="str">
        <f aca="false">IF(A613="","",COUNTIF($A$7:A613,A613))</f>
        <v/>
      </c>
      <c r="R613" s="15" t="str">
        <f aca="false">IF(OR(G613="",H613="",J613=""),"",ABS(G613-H613)*J613*IF(K613="",1,K613))</f>
        <v/>
      </c>
      <c r="S613" s="15" t="str">
        <f aca="false">IF(OR(G613="",I613="",J613=""),"",(I613-G613)*J613*IF(K613="",1,K613)*IF(E613="Short",-1,1)-N(L613))</f>
        <v/>
      </c>
      <c r="T613" s="16" t="str">
        <f aca="false">IF(OR(S613="",N(R613)=0),"",S613/R613)</f>
        <v/>
      </c>
      <c r="U613" s="15" t="str">
        <f aca="false">IF(S613="","",SUMIFS($S$7:S613,$A$7:A613,A613))</f>
        <v/>
      </c>
      <c r="V613" s="14" t="str">
        <f aca="false">IF(S613="","",IF(AND($C$4&gt;0,U613-S613&lt;=-$C$4),"After loss limit",IF(AND($C$4&gt;0,U613&lt;=-$C$4),"Hit loss limit",IF(AND($C$5&gt;0,Q613&gt;$C$5),"Over trade cap","OK"))))</f>
        <v/>
      </c>
    </row>
    <row r="614" customFormat="false" ht="15" hidden="false" customHeight="false" outlineLevel="0" collapsed="false">
      <c r="A614" s="9"/>
      <c r="B614" s="10"/>
      <c r="C614" s="10"/>
      <c r="D614" s="11"/>
      <c r="E614" s="11"/>
      <c r="F614" s="11"/>
      <c r="G614" s="12"/>
      <c r="H614" s="12"/>
      <c r="I614" s="12"/>
      <c r="J614" s="11"/>
      <c r="K614" s="11"/>
      <c r="L614" s="13"/>
      <c r="M614" s="11"/>
      <c r="N614" s="11"/>
      <c r="O614" s="14" t="str">
        <f aca="false">IF(OR(A614="",B614=""),"",LOOKUP(MOD(B614,1),Lists!$A$5:$A$9,Lists!$B$5:$B$9))</f>
        <v/>
      </c>
      <c r="P614" s="14" t="str">
        <f aca="false">IF(OR(B614="",C614=""),"",ROUND(MOD(C614-B614,1)*1440,0))</f>
        <v/>
      </c>
      <c r="Q614" s="14" t="str">
        <f aca="false">IF(A614="","",COUNTIF($A$7:A614,A614))</f>
        <v/>
      </c>
      <c r="R614" s="15" t="str">
        <f aca="false">IF(OR(G614="",H614="",J614=""),"",ABS(G614-H614)*J614*IF(K614="",1,K614))</f>
        <v/>
      </c>
      <c r="S614" s="15" t="str">
        <f aca="false">IF(OR(G614="",I614="",J614=""),"",(I614-G614)*J614*IF(K614="",1,K614)*IF(E614="Short",-1,1)-N(L614))</f>
        <v/>
      </c>
      <c r="T614" s="16" t="str">
        <f aca="false">IF(OR(S614="",N(R614)=0),"",S614/R614)</f>
        <v/>
      </c>
      <c r="U614" s="15" t="str">
        <f aca="false">IF(S614="","",SUMIFS($S$7:S614,$A$7:A614,A614))</f>
        <v/>
      </c>
      <c r="V614" s="14" t="str">
        <f aca="false">IF(S614="","",IF(AND($C$4&gt;0,U614-S614&lt;=-$C$4),"After loss limit",IF(AND($C$4&gt;0,U614&lt;=-$C$4),"Hit loss limit",IF(AND($C$5&gt;0,Q614&gt;$C$5),"Over trade cap","OK"))))</f>
        <v/>
      </c>
    </row>
    <row r="615" customFormat="false" ht="15" hidden="false" customHeight="false" outlineLevel="0" collapsed="false">
      <c r="A615" s="9"/>
      <c r="B615" s="10"/>
      <c r="C615" s="10"/>
      <c r="D615" s="11"/>
      <c r="E615" s="11"/>
      <c r="F615" s="11"/>
      <c r="G615" s="12"/>
      <c r="H615" s="12"/>
      <c r="I615" s="12"/>
      <c r="J615" s="11"/>
      <c r="K615" s="11"/>
      <c r="L615" s="13"/>
      <c r="M615" s="11"/>
      <c r="N615" s="11"/>
      <c r="O615" s="14" t="str">
        <f aca="false">IF(OR(A615="",B615=""),"",LOOKUP(MOD(B615,1),Lists!$A$5:$A$9,Lists!$B$5:$B$9))</f>
        <v/>
      </c>
      <c r="P615" s="14" t="str">
        <f aca="false">IF(OR(B615="",C615=""),"",ROUND(MOD(C615-B615,1)*1440,0))</f>
        <v/>
      </c>
      <c r="Q615" s="14" t="str">
        <f aca="false">IF(A615="","",COUNTIF($A$7:A615,A615))</f>
        <v/>
      </c>
      <c r="R615" s="15" t="str">
        <f aca="false">IF(OR(G615="",H615="",J615=""),"",ABS(G615-H615)*J615*IF(K615="",1,K615))</f>
        <v/>
      </c>
      <c r="S615" s="15" t="str">
        <f aca="false">IF(OR(G615="",I615="",J615=""),"",(I615-G615)*J615*IF(K615="",1,K615)*IF(E615="Short",-1,1)-N(L615))</f>
        <v/>
      </c>
      <c r="T615" s="16" t="str">
        <f aca="false">IF(OR(S615="",N(R615)=0),"",S615/R615)</f>
        <v/>
      </c>
      <c r="U615" s="15" t="str">
        <f aca="false">IF(S615="","",SUMIFS($S$7:S615,$A$7:A615,A615))</f>
        <v/>
      </c>
      <c r="V615" s="14" t="str">
        <f aca="false">IF(S615="","",IF(AND($C$4&gt;0,U615-S615&lt;=-$C$4),"After loss limit",IF(AND($C$4&gt;0,U615&lt;=-$C$4),"Hit loss limit",IF(AND($C$5&gt;0,Q615&gt;$C$5),"Over trade cap","OK"))))</f>
        <v/>
      </c>
    </row>
    <row r="616" customFormat="false" ht="15" hidden="false" customHeight="false" outlineLevel="0" collapsed="false">
      <c r="A616" s="9"/>
      <c r="B616" s="10"/>
      <c r="C616" s="10"/>
      <c r="D616" s="11"/>
      <c r="E616" s="11"/>
      <c r="F616" s="11"/>
      <c r="G616" s="12"/>
      <c r="H616" s="12"/>
      <c r="I616" s="12"/>
      <c r="J616" s="11"/>
      <c r="K616" s="11"/>
      <c r="L616" s="13"/>
      <c r="M616" s="11"/>
      <c r="N616" s="11"/>
      <c r="O616" s="14" t="str">
        <f aca="false">IF(OR(A616="",B616=""),"",LOOKUP(MOD(B616,1),Lists!$A$5:$A$9,Lists!$B$5:$B$9))</f>
        <v/>
      </c>
      <c r="P616" s="14" t="str">
        <f aca="false">IF(OR(B616="",C616=""),"",ROUND(MOD(C616-B616,1)*1440,0))</f>
        <v/>
      </c>
      <c r="Q616" s="14" t="str">
        <f aca="false">IF(A616="","",COUNTIF($A$7:A616,A616))</f>
        <v/>
      </c>
      <c r="R616" s="15" t="str">
        <f aca="false">IF(OR(G616="",H616="",J616=""),"",ABS(G616-H616)*J616*IF(K616="",1,K616))</f>
        <v/>
      </c>
      <c r="S616" s="15" t="str">
        <f aca="false">IF(OR(G616="",I616="",J616=""),"",(I616-G616)*J616*IF(K616="",1,K616)*IF(E616="Short",-1,1)-N(L616))</f>
        <v/>
      </c>
      <c r="T616" s="16" t="str">
        <f aca="false">IF(OR(S616="",N(R616)=0),"",S616/R616)</f>
        <v/>
      </c>
      <c r="U616" s="15" t="str">
        <f aca="false">IF(S616="","",SUMIFS($S$7:S616,$A$7:A616,A616))</f>
        <v/>
      </c>
      <c r="V616" s="14" t="str">
        <f aca="false">IF(S616="","",IF(AND($C$4&gt;0,U616-S616&lt;=-$C$4),"After loss limit",IF(AND($C$4&gt;0,U616&lt;=-$C$4),"Hit loss limit",IF(AND($C$5&gt;0,Q616&gt;$C$5),"Over trade cap","OK"))))</f>
        <v/>
      </c>
    </row>
    <row r="617" customFormat="false" ht="15" hidden="false" customHeight="false" outlineLevel="0" collapsed="false">
      <c r="A617" s="9"/>
      <c r="B617" s="10"/>
      <c r="C617" s="10"/>
      <c r="D617" s="11"/>
      <c r="E617" s="11"/>
      <c r="F617" s="11"/>
      <c r="G617" s="12"/>
      <c r="H617" s="12"/>
      <c r="I617" s="12"/>
      <c r="J617" s="11"/>
      <c r="K617" s="11"/>
      <c r="L617" s="13"/>
      <c r="M617" s="11"/>
      <c r="N617" s="11"/>
      <c r="O617" s="14" t="str">
        <f aca="false">IF(OR(A617="",B617=""),"",LOOKUP(MOD(B617,1),Lists!$A$5:$A$9,Lists!$B$5:$B$9))</f>
        <v/>
      </c>
      <c r="P617" s="14" t="str">
        <f aca="false">IF(OR(B617="",C617=""),"",ROUND(MOD(C617-B617,1)*1440,0))</f>
        <v/>
      </c>
      <c r="Q617" s="14" t="str">
        <f aca="false">IF(A617="","",COUNTIF($A$7:A617,A617))</f>
        <v/>
      </c>
      <c r="R617" s="15" t="str">
        <f aca="false">IF(OR(G617="",H617="",J617=""),"",ABS(G617-H617)*J617*IF(K617="",1,K617))</f>
        <v/>
      </c>
      <c r="S617" s="15" t="str">
        <f aca="false">IF(OR(G617="",I617="",J617=""),"",(I617-G617)*J617*IF(K617="",1,K617)*IF(E617="Short",-1,1)-N(L617))</f>
        <v/>
      </c>
      <c r="T617" s="16" t="str">
        <f aca="false">IF(OR(S617="",N(R617)=0),"",S617/R617)</f>
        <v/>
      </c>
      <c r="U617" s="15" t="str">
        <f aca="false">IF(S617="","",SUMIFS($S$7:S617,$A$7:A617,A617))</f>
        <v/>
      </c>
      <c r="V617" s="14" t="str">
        <f aca="false">IF(S617="","",IF(AND($C$4&gt;0,U617-S617&lt;=-$C$4),"After loss limit",IF(AND($C$4&gt;0,U617&lt;=-$C$4),"Hit loss limit",IF(AND($C$5&gt;0,Q617&gt;$C$5),"Over trade cap","OK"))))</f>
        <v/>
      </c>
    </row>
    <row r="618" customFormat="false" ht="15" hidden="false" customHeight="false" outlineLevel="0" collapsed="false">
      <c r="A618" s="9"/>
      <c r="B618" s="10"/>
      <c r="C618" s="10"/>
      <c r="D618" s="11"/>
      <c r="E618" s="11"/>
      <c r="F618" s="11"/>
      <c r="G618" s="12"/>
      <c r="H618" s="12"/>
      <c r="I618" s="12"/>
      <c r="J618" s="11"/>
      <c r="K618" s="11"/>
      <c r="L618" s="13"/>
      <c r="M618" s="11"/>
      <c r="N618" s="11"/>
      <c r="O618" s="14" t="str">
        <f aca="false">IF(OR(A618="",B618=""),"",LOOKUP(MOD(B618,1),Lists!$A$5:$A$9,Lists!$B$5:$B$9))</f>
        <v/>
      </c>
      <c r="P618" s="14" t="str">
        <f aca="false">IF(OR(B618="",C618=""),"",ROUND(MOD(C618-B618,1)*1440,0))</f>
        <v/>
      </c>
      <c r="Q618" s="14" t="str">
        <f aca="false">IF(A618="","",COUNTIF($A$7:A618,A618))</f>
        <v/>
      </c>
      <c r="R618" s="15" t="str">
        <f aca="false">IF(OR(G618="",H618="",J618=""),"",ABS(G618-H618)*J618*IF(K618="",1,K618))</f>
        <v/>
      </c>
      <c r="S618" s="15" t="str">
        <f aca="false">IF(OR(G618="",I618="",J618=""),"",(I618-G618)*J618*IF(K618="",1,K618)*IF(E618="Short",-1,1)-N(L618))</f>
        <v/>
      </c>
      <c r="T618" s="16" t="str">
        <f aca="false">IF(OR(S618="",N(R618)=0),"",S618/R618)</f>
        <v/>
      </c>
      <c r="U618" s="15" t="str">
        <f aca="false">IF(S618="","",SUMIFS($S$7:S618,$A$7:A618,A618))</f>
        <v/>
      </c>
      <c r="V618" s="14" t="str">
        <f aca="false">IF(S618="","",IF(AND($C$4&gt;0,U618-S618&lt;=-$C$4),"After loss limit",IF(AND($C$4&gt;0,U618&lt;=-$C$4),"Hit loss limit",IF(AND($C$5&gt;0,Q618&gt;$C$5),"Over trade cap","OK"))))</f>
        <v/>
      </c>
    </row>
    <row r="619" customFormat="false" ht="15" hidden="false" customHeight="false" outlineLevel="0" collapsed="false">
      <c r="A619" s="9"/>
      <c r="B619" s="10"/>
      <c r="C619" s="10"/>
      <c r="D619" s="11"/>
      <c r="E619" s="11"/>
      <c r="F619" s="11"/>
      <c r="G619" s="12"/>
      <c r="H619" s="12"/>
      <c r="I619" s="12"/>
      <c r="J619" s="11"/>
      <c r="K619" s="11"/>
      <c r="L619" s="13"/>
      <c r="M619" s="11"/>
      <c r="N619" s="11"/>
      <c r="O619" s="14" t="str">
        <f aca="false">IF(OR(A619="",B619=""),"",LOOKUP(MOD(B619,1),Lists!$A$5:$A$9,Lists!$B$5:$B$9))</f>
        <v/>
      </c>
      <c r="P619" s="14" t="str">
        <f aca="false">IF(OR(B619="",C619=""),"",ROUND(MOD(C619-B619,1)*1440,0))</f>
        <v/>
      </c>
      <c r="Q619" s="14" t="str">
        <f aca="false">IF(A619="","",COUNTIF($A$7:A619,A619))</f>
        <v/>
      </c>
      <c r="R619" s="15" t="str">
        <f aca="false">IF(OR(G619="",H619="",J619=""),"",ABS(G619-H619)*J619*IF(K619="",1,K619))</f>
        <v/>
      </c>
      <c r="S619" s="15" t="str">
        <f aca="false">IF(OR(G619="",I619="",J619=""),"",(I619-G619)*J619*IF(K619="",1,K619)*IF(E619="Short",-1,1)-N(L619))</f>
        <v/>
      </c>
      <c r="T619" s="16" t="str">
        <f aca="false">IF(OR(S619="",N(R619)=0),"",S619/R619)</f>
        <v/>
      </c>
      <c r="U619" s="15" t="str">
        <f aca="false">IF(S619="","",SUMIFS($S$7:S619,$A$7:A619,A619))</f>
        <v/>
      </c>
      <c r="V619" s="14" t="str">
        <f aca="false">IF(S619="","",IF(AND($C$4&gt;0,U619-S619&lt;=-$C$4),"After loss limit",IF(AND($C$4&gt;0,U619&lt;=-$C$4),"Hit loss limit",IF(AND($C$5&gt;0,Q619&gt;$C$5),"Over trade cap","OK"))))</f>
        <v/>
      </c>
    </row>
    <row r="620" customFormat="false" ht="15" hidden="false" customHeight="false" outlineLevel="0" collapsed="false">
      <c r="A620" s="9"/>
      <c r="B620" s="10"/>
      <c r="C620" s="10"/>
      <c r="D620" s="11"/>
      <c r="E620" s="11"/>
      <c r="F620" s="11"/>
      <c r="G620" s="12"/>
      <c r="H620" s="12"/>
      <c r="I620" s="12"/>
      <c r="J620" s="11"/>
      <c r="K620" s="11"/>
      <c r="L620" s="13"/>
      <c r="M620" s="11"/>
      <c r="N620" s="11"/>
      <c r="O620" s="14" t="str">
        <f aca="false">IF(OR(A620="",B620=""),"",LOOKUP(MOD(B620,1),Lists!$A$5:$A$9,Lists!$B$5:$B$9))</f>
        <v/>
      </c>
      <c r="P620" s="14" t="str">
        <f aca="false">IF(OR(B620="",C620=""),"",ROUND(MOD(C620-B620,1)*1440,0))</f>
        <v/>
      </c>
      <c r="Q620" s="14" t="str">
        <f aca="false">IF(A620="","",COUNTIF($A$7:A620,A620))</f>
        <v/>
      </c>
      <c r="R620" s="15" t="str">
        <f aca="false">IF(OR(G620="",H620="",J620=""),"",ABS(G620-H620)*J620*IF(K620="",1,K620))</f>
        <v/>
      </c>
      <c r="S620" s="15" t="str">
        <f aca="false">IF(OR(G620="",I620="",J620=""),"",(I620-G620)*J620*IF(K620="",1,K620)*IF(E620="Short",-1,1)-N(L620))</f>
        <v/>
      </c>
      <c r="T620" s="16" t="str">
        <f aca="false">IF(OR(S620="",N(R620)=0),"",S620/R620)</f>
        <v/>
      </c>
      <c r="U620" s="15" t="str">
        <f aca="false">IF(S620="","",SUMIFS($S$7:S620,$A$7:A620,A620))</f>
        <v/>
      </c>
      <c r="V620" s="14" t="str">
        <f aca="false">IF(S620="","",IF(AND($C$4&gt;0,U620-S620&lt;=-$C$4),"After loss limit",IF(AND($C$4&gt;0,U620&lt;=-$C$4),"Hit loss limit",IF(AND($C$5&gt;0,Q620&gt;$C$5),"Over trade cap","OK"))))</f>
        <v/>
      </c>
    </row>
    <row r="621" customFormat="false" ht="15" hidden="false" customHeight="false" outlineLevel="0" collapsed="false">
      <c r="A621" s="9"/>
      <c r="B621" s="10"/>
      <c r="C621" s="10"/>
      <c r="D621" s="11"/>
      <c r="E621" s="11"/>
      <c r="F621" s="11"/>
      <c r="G621" s="12"/>
      <c r="H621" s="12"/>
      <c r="I621" s="12"/>
      <c r="J621" s="11"/>
      <c r="K621" s="11"/>
      <c r="L621" s="13"/>
      <c r="M621" s="11"/>
      <c r="N621" s="11"/>
      <c r="O621" s="14" t="str">
        <f aca="false">IF(OR(A621="",B621=""),"",LOOKUP(MOD(B621,1),Lists!$A$5:$A$9,Lists!$B$5:$B$9))</f>
        <v/>
      </c>
      <c r="P621" s="14" t="str">
        <f aca="false">IF(OR(B621="",C621=""),"",ROUND(MOD(C621-B621,1)*1440,0))</f>
        <v/>
      </c>
      <c r="Q621" s="14" t="str">
        <f aca="false">IF(A621="","",COUNTIF($A$7:A621,A621))</f>
        <v/>
      </c>
      <c r="R621" s="15" t="str">
        <f aca="false">IF(OR(G621="",H621="",J621=""),"",ABS(G621-H621)*J621*IF(K621="",1,K621))</f>
        <v/>
      </c>
      <c r="S621" s="15" t="str">
        <f aca="false">IF(OR(G621="",I621="",J621=""),"",(I621-G621)*J621*IF(K621="",1,K621)*IF(E621="Short",-1,1)-N(L621))</f>
        <v/>
      </c>
      <c r="T621" s="16" t="str">
        <f aca="false">IF(OR(S621="",N(R621)=0),"",S621/R621)</f>
        <v/>
      </c>
      <c r="U621" s="15" t="str">
        <f aca="false">IF(S621="","",SUMIFS($S$7:S621,$A$7:A621,A621))</f>
        <v/>
      </c>
      <c r="V621" s="14" t="str">
        <f aca="false">IF(S621="","",IF(AND($C$4&gt;0,U621-S621&lt;=-$C$4),"After loss limit",IF(AND($C$4&gt;0,U621&lt;=-$C$4),"Hit loss limit",IF(AND($C$5&gt;0,Q621&gt;$C$5),"Over trade cap","OK"))))</f>
        <v/>
      </c>
    </row>
    <row r="622" customFormat="false" ht="15" hidden="false" customHeight="false" outlineLevel="0" collapsed="false">
      <c r="A622" s="9"/>
      <c r="B622" s="10"/>
      <c r="C622" s="10"/>
      <c r="D622" s="11"/>
      <c r="E622" s="11"/>
      <c r="F622" s="11"/>
      <c r="G622" s="12"/>
      <c r="H622" s="12"/>
      <c r="I622" s="12"/>
      <c r="J622" s="11"/>
      <c r="K622" s="11"/>
      <c r="L622" s="13"/>
      <c r="M622" s="11"/>
      <c r="N622" s="11"/>
      <c r="O622" s="14" t="str">
        <f aca="false">IF(OR(A622="",B622=""),"",LOOKUP(MOD(B622,1),Lists!$A$5:$A$9,Lists!$B$5:$B$9))</f>
        <v/>
      </c>
      <c r="P622" s="14" t="str">
        <f aca="false">IF(OR(B622="",C622=""),"",ROUND(MOD(C622-B622,1)*1440,0))</f>
        <v/>
      </c>
      <c r="Q622" s="14" t="str">
        <f aca="false">IF(A622="","",COUNTIF($A$7:A622,A622))</f>
        <v/>
      </c>
      <c r="R622" s="15" t="str">
        <f aca="false">IF(OR(G622="",H622="",J622=""),"",ABS(G622-H622)*J622*IF(K622="",1,K622))</f>
        <v/>
      </c>
      <c r="S622" s="15" t="str">
        <f aca="false">IF(OR(G622="",I622="",J622=""),"",(I622-G622)*J622*IF(K622="",1,K622)*IF(E622="Short",-1,1)-N(L622))</f>
        <v/>
      </c>
      <c r="T622" s="16" t="str">
        <f aca="false">IF(OR(S622="",N(R622)=0),"",S622/R622)</f>
        <v/>
      </c>
      <c r="U622" s="15" t="str">
        <f aca="false">IF(S622="","",SUMIFS($S$7:S622,$A$7:A622,A622))</f>
        <v/>
      </c>
      <c r="V622" s="14" t="str">
        <f aca="false">IF(S622="","",IF(AND($C$4&gt;0,U622-S622&lt;=-$C$4),"After loss limit",IF(AND($C$4&gt;0,U622&lt;=-$C$4),"Hit loss limit",IF(AND($C$5&gt;0,Q622&gt;$C$5),"Over trade cap","OK"))))</f>
        <v/>
      </c>
    </row>
    <row r="623" customFormat="false" ht="15" hidden="false" customHeight="false" outlineLevel="0" collapsed="false">
      <c r="A623" s="9"/>
      <c r="B623" s="10"/>
      <c r="C623" s="10"/>
      <c r="D623" s="11"/>
      <c r="E623" s="11"/>
      <c r="F623" s="11"/>
      <c r="G623" s="12"/>
      <c r="H623" s="12"/>
      <c r="I623" s="12"/>
      <c r="J623" s="11"/>
      <c r="K623" s="11"/>
      <c r="L623" s="13"/>
      <c r="M623" s="11"/>
      <c r="N623" s="11"/>
      <c r="O623" s="14" t="str">
        <f aca="false">IF(OR(A623="",B623=""),"",LOOKUP(MOD(B623,1),Lists!$A$5:$A$9,Lists!$B$5:$B$9))</f>
        <v/>
      </c>
      <c r="P623" s="14" t="str">
        <f aca="false">IF(OR(B623="",C623=""),"",ROUND(MOD(C623-B623,1)*1440,0))</f>
        <v/>
      </c>
      <c r="Q623" s="14" t="str">
        <f aca="false">IF(A623="","",COUNTIF($A$7:A623,A623))</f>
        <v/>
      </c>
      <c r="R623" s="15" t="str">
        <f aca="false">IF(OR(G623="",H623="",J623=""),"",ABS(G623-H623)*J623*IF(K623="",1,K623))</f>
        <v/>
      </c>
      <c r="S623" s="15" t="str">
        <f aca="false">IF(OR(G623="",I623="",J623=""),"",(I623-G623)*J623*IF(K623="",1,K623)*IF(E623="Short",-1,1)-N(L623))</f>
        <v/>
      </c>
      <c r="T623" s="16" t="str">
        <f aca="false">IF(OR(S623="",N(R623)=0),"",S623/R623)</f>
        <v/>
      </c>
      <c r="U623" s="15" t="str">
        <f aca="false">IF(S623="","",SUMIFS($S$7:S623,$A$7:A623,A623))</f>
        <v/>
      </c>
      <c r="V623" s="14" t="str">
        <f aca="false">IF(S623="","",IF(AND($C$4&gt;0,U623-S623&lt;=-$C$4),"After loss limit",IF(AND($C$4&gt;0,U623&lt;=-$C$4),"Hit loss limit",IF(AND($C$5&gt;0,Q623&gt;$C$5),"Over trade cap","OK"))))</f>
        <v/>
      </c>
    </row>
    <row r="624" customFormat="false" ht="15" hidden="false" customHeight="false" outlineLevel="0" collapsed="false">
      <c r="A624" s="9"/>
      <c r="B624" s="10"/>
      <c r="C624" s="10"/>
      <c r="D624" s="11"/>
      <c r="E624" s="11"/>
      <c r="F624" s="11"/>
      <c r="G624" s="12"/>
      <c r="H624" s="12"/>
      <c r="I624" s="12"/>
      <c r="J624" s="11"/>
      <c r="K624" s="11"/>
      <c r="L624" s="13"/>
      <c r="M624" s="11"/>
      <c r="N624" s="11"/>
      <c r="O624" s="14" t="str">
        <f aca="false">IF(OR(A624="",B624=""),"",LOOKUP(MOD(B624,1),Lists!$A$5:$A$9,Lists!$B$5:$B$9))</f>
        <v/>
      </c>
      <c r="P624" s="14" t="str">
        <f aca="false">IF(OR(B624="",C624=""),"",ROUND(MOD(C624-B624,1)*1440,0))</f>
        <v/>
      </c>
      <c r="Q624" s="14" t="str">
        <f aca="false">IF(A624="","",COUNTIF($A$7:A624,A624))</f>
        <v/>
      </c>
      <c r="R624" s="15" t="str">
        <f aca="false">IF(OR(G624="",H624="",J624=""),"",ABS(G624-H624)*J624*IF(K624="",1,K624))</f>
        <v/>
      </c>
      <c r="S624" s="15" t="str">
        <f aca="false">IF(OR(G624="",I624="",J624=""),"",(I624-G624)*J624*IF(K624="",1,K624)*IF(E624="Short",-1,1)-N(L624))</f>
        <v/>
      </c>
      <c r="T624" s="16" t="str">
        <f aca="false">IF(OR(S624="",N(R624)=0),"",S624/R624)</f>
        <v/>
      </c>
      <c r="U624" s="15" t="str">
        <f aca="false">IF(S624="","",SUMIFS($S$7:S624,$A$7:A624,A624))</f>
        <v/>
      </c>
      <c r="V624" s="14" t="str">
        <f aca="false">IF(S624="","",IF(AND($C$4&gt;0,U624-S624&lt;=-$C$4),"After loss limit",IF(AND($C$4&gt;0,U624&lt;=-$C$4),"Hit loss limit",IF(AND($C$5&gt;0,Q624&gt;$C$5),"Over trade cap","OK"))))</f>
        <v/>
      </c>
    </row>
    <row r="625" customFormat="false" ht="15" hidden="false" customHeight="false" outlineLevel="0" collapsed="false">
      <c r="A625" s="9"/>
      <c r="B625" s="10"/>
      <c r="C625" s="10"/>
      <c r="D625" s="11"/>
      <c r="E625" s="11"/>
      <c r="F625" s="11"/>
      <c r="G625" s="12"/>
      <c r="H625" s="12"/>
      <c r="I625" s="12"/>
      <c r="J625" s="11"/>
      <c r="K625" s="11"/>
      <c r="L625" s="13"/>
      <c r="M625" s="11"/>
      <c r="N625" s="11"/>
      <c r="O625" s="14" t="str">
        <f aca="false">IF(OR(A625="",B625=""),"",LOOKUP(MOD(B625,1),Lists!$A$5:$A$9,Lists!$B$5:$B$9))</f>
        <v/>
      </c>
      <c r="P625" s="14" t="str">
        <f aca="false">IF(OR(B625="",C625=""),"",ROUND(MOD(C625-B625,1)*1440,0))</f>
        <v/>
      </c>
      <c r="Q625" s="14" t="str">
        <f aca="false">IF(A625="","",COUNTIF($A$7:A625,A625))</f>
        <v/>
      </c>
      <c r="R625" s="15" t="str">
        <f aca="false">IF(OR(G625="",H625="",J625=""),"",ABS(G625-H625)*J625*IF(K625="",1,K625))</f>
        <v/>
      </c>
      <c r="S625" s="15" t="str">
        <f aca="false">IF(OR(G625="",I625="",J625=""),"",(I625-G625)*J625*IF(K625="",1,K625)*IF(E625="Short",-1,1)-N(L625))</f>
        <v/>
      </c>
      <c r="T625" s="16" t="str">
        <f aca="false">IF(OR(S625="",N(R625)=0),"",S625/R625)</f>
        <v/>
      </c>
      <c r="U625" s="15" t="str">
        <f aca="false">IF(S625="","",SUMIFS($S$7:S625,$A$7:A625,A625))</f>
        <v/>
      </c>
      <c r="V625" s="14" t="str">
        <f aca="false">IF(S625="","",IF(AND($C$4&gt;0,U625-S625&lt;=-$C$4),"After loss limit",IF(AND($C$4&gt;0,U625&lt;=-$C$4),"Hit loss limit",IF(AND($C$5&gt;0,Q625&gt;$C$5),"Over trade cap","OK"))))</f>
        <v/>
      </c>
    </row>
    <row r="626" customFormat="false" ht="15" hidden="false" customHeight="false" outlineLevel="0" collapsed="false">
      <c r="A626" s="9"/>
      <c r="B626" s="10"/>
      <c r="C626" s="10"/>
      <c r="D626" s="11"/>
      <c r="E626" s="11"/>
      <c r="F626" s="11"/>
      <c r="G626" s="12"/>
      <c r="H626" s="12"/>
      <c r="I626" s="12"/>
      <c r="J626" s="11"/>
      <c r="K626" s="11"/>
      <c r="L626" s="13"/>
      <c r="M626" s="11"/>
      <c r="N626" s="11"/>
      <c r="O626" s="14" t="str">
        <f aca="false">IF(OR(A626="",B626=""),"",LOOKUP(MOD(B626,1),Lists!$A$5:$A$9,Lists!$B$5:$B$9))</f>
        <v/>
      </c>
      <c r="P626" s="14" t="str">
        <f aca="false">IF(OR(B626="",C626=""),"",ROUND(MOD(C626-B626,1)*1440,0))</f>
        <v/>
      </c>
      <c r="Q626" s="14" t="str">
        <f aca="false">IF(A626="","",COUNTIF($A$7:A626,A626))</f>
        <v/>
      </c>
      <c r="R626" s="15" t="str">
        <f aca="false">IF(OR(G626="",H626="",J626=""),"",ABS(G626-H626)*J626*IF(K626="",1,K626))</f>
        <v/>
      </c>
      <c r="S626" s="15" t="str">
        <f aca="false">IF(OR(G626="",I626="",J626=""),"",(I626-G626)*J626*IF(K626="",1,K626)*IF(E626="Short",-1,1)-N(L626))</f>
        <v/>
      </c>
      <c r="T626" s="16" t="str">
        <f aca="false">IF(OR(S626="",N(R626)=0),"",S626/R626)</f>
        <v/>
      </c>
      <c r="U626" s="15" t="str">
        <f aca="false">IF(S626="","",SUMIFS($S$7:S626,$A$7:A626,A626))</f>
        <v/>
      </c>
      <c r="V626" s="14" t="str">
        <f aca="false">IF(S626="","",IF(AND($C$4&gt;0,U626-S626&lt;=-$C$4),"After loss limit",IF(AND($C$4&gt;0,U626&lt;=-$C$4),"Hit loss limit",IF(AND($C$5&gt;0,Q626&gt;$C$5),"Over trade cap","OK"))))</f>
        <v/>
      </c>
    </row>
    <row r="627" customFormat="false" ht="15" hidden="false" customHeight="false" outlineLevel="0" collapsed="false">
      <c r="A627" s="9"/>
      <c r="B627" s="10"/>
      <c r="C627" s="10"/>
      <c r="D627" s="11"/>
      <c r="E627" s="11"/>
      <c r="F627" s="11"/>
      <c r="G627" s="12"/>
      <c r="H627" s="12"/>
      <c r="I627" s="12"/>
      <c r="J627" s="11"/>
      <c r="K627" s="11"/>
      <c r="L627" s="13"/>
      <c r="M627" s="11"/>
      <c r="N627" s="11"/>
      <c r="O627" s="14" t="str">
        <f aca="false">IF(OR(A627="",B627=""),"",LOOKUP(MOD(B627,1),Lists!$A$5:$A$9,Lists!$B$5:$B$9))</f>
        <v/>
      </c>
      <c r="P627" s="14" t="str">
        <f aca="false">IF(OR(B627="",C627=""),"",ROUND(MOD(C627-B627,1)*1440,0))</f>
        <v/>
      </c>
      <c r="Q627" s="14" t="str">
        <f aca="false">IF(A627="","",COUNTIF($A$7:A627,A627))</f>
        <v/>
      </c>
      <c r="R627" s="15" t="str">
        <f aca="false">IF(OR(G627="",H627="",J627=""),"",ABS(G627-H627)*J627*IF(K627="",1,K627))</f>
        <v/>
      </c>
      <c r="S627" s="15" t="str">
        <f aca="false">IF(OR(G627="",I627="",J627=""),"",(I627-G627)*J627*IF(K627="",1,K627)*IF(E627="Short",-1,1)-N(L627))</f>
        <v/>
      </c>
      <c r="T627" s="16" t="str">
        <f aca="false">IF(OR(S627="",N(R627)=0),"",S627/R627)</f>
        <v/>
      </c>
      <c r="U627" s="15" t="str">
        <f aca="false">IF(S627="","",SUMIFS($S$7:S627,$A$7:A627,A627))</f>
        <v/>
      </c>
      <c r="V627" s="14" t="str">
        <f aca="false">IF(S627="","",IF(AND($C$4&gt;0,U627-S627&lt;=-$C$4),"After loss limit",IF(AND($C$4&gt;0,U627&lt;=-$C$4),"Hit loss limit",IF(AND($C$5&gt;0,Q627&gt;$C$5),"Over trade cap","OK"))))</f>
        <v/>
      </c>
    </row>
    <row r="628" customFormat="false" ht="15" hidden="false" customHeight="false" outlineLevel="0" collapsed="false">
      <c r="A628" s="9"/>
      <c r="B628" s="10"/>
      <c r="C628" s="10"/>
      <c r="D628" s="11"/>
      <c r="E628" s="11"/>
      <c r="F628" s="11"/>
      <c r="G628" s="12"/>
      <c r="H628" s="12"/>
      <c r="I628" s="12"/>
      <c r="J628" s="11"/>
      <c r="K628" s="11"/>
      <c r="L628" s="13"/>
      <c r="M628" s="11"/>
      <c r="N628" s="11"/>
      <c r="O628" s="14" t="str">
        <f aca="false">IF(OR(A628="",B628=""),"",LOOKUP(MOD(B628,1),Lists!$A$5:$A$9,Lists!$B$5:$B$9))</f>
        <v/>
      </c>
      <c r="P628" s="14" t="str">
        <f aca="false">IF(OR(B628="",C628=""),"",ROUND(MOD(C628-B628,1)*1440,0))</f>
        <v/>
      </c>
      <c r="Q628" s="14" t="str">
        <f aca="false">IF(A628="","",COUNTIF($A$7:A628,A628))</f>
        <v/>
      </c>
      <c r="R628" s="15" t="str">
        <f aca="false">IF(OR(G628="",H628="",J628=""),"",ABS(G628-H628)*J628*IF(K628="",1,K628))</f>
        <v/>
      </c>
      <c r="S628" s="15" t="str">
        <f aca="false">IF(OR(G628="",I628="",J628=""),"",(I628-G628)*J628*IF(K628="",1,K628)*IF(E628="Short",-1,1)-N(L628))</f>
        <v/>
      </c>
      <c r="T628" s="16" t="str">
        <f aca="false">IF(OR(S628="",N(R628)=0),"",S628/R628)</f>
        <v/>
      </c>
      <c r="U628" s="15" t="str">
        <f aca="false">IF(S628="","",SUMIFS($S$7:S628,$A$7:A628,A628))</f>
        <v/>
      </c>
      <c r="V628" s="14" t="str">
        <f aca="false">IF(S628="","",IF(AND($C$4&gt;0,U628-S628&lt;=-$C$4),"After loss limit",IF(AND($C$4&gt;0,U628&lt;=-$C$4),"Hit loss limit",IF(AND($C$5&gt;0,Q628&gt;$C$5),"Over trade cap","OK"))))</f>
        <v/>
      </c>
    </row>
    <row r="629" customFormat="false" ht="15" hidden="false" customHeight="false" outlineLevel="0" collapsed="false">
      <c r="A629" s="9"/>
      <c r="B629" s="10"/>
      <c r="C629" s="10"/>
      <c r="D629" s="11"/>
      <c r="E629" s="11"/>
      <c r="F629" s="11"/>
      <c r="G629" s="12"/>
      <c r="H629" s="12"/>
      <c r="I629" s="12"/>
      <c r="J629" s="11"/>
      <c r="K629" s="11"/>
      <c r="L629" s="13"/>
      <c r="M629" s="11"/>
      <c r="N629" s="11"/>
      <c r="O629" s="14" t="str">
        <f aca="false">IF(OR(A629="",B629=""),"",LOOKUP(MOD(B629,1),Lists!$A$5:$A$9,Lists!$B$5:$B$9))</f>
        <v/>
      </c>
      <c r="P629" s="14" t="str">
        <f aca="false">IF(OR(B629="",C629=""),"",ROUND(MOD(C629-B629,1)*1440,0))</f>
        <v/>
      </c>
      <c r="Q629" s="14" t="str">
        <f aca="false">IF(A629="","",COUNTIF($A$7:A629,A629))</f>
        <v/>
      </c>
      <c r="R629" s="15" t="str">
        <f aca="false">IF(OR(G629="",H629="",J629=""),"",ABS(G629-H629)*J629*IF(K629="",1,K629))</f>
        <v/>
      </c>
      <c r="S629" s="15" t="str">
        <f aca="false">IF(OR(G629="",I629="",J629=""),"",(I629-G629)*J629*IF(K629="",1,K629)*IF(E629="Short",-1,1)-N(L629))</f>
        <v/>
      </c>
      <c r="T629" s="16" t="str">
        <f aca="false">IF(OR(S629="",N(R629)=0),"",S629/R629)</f>
        <v/>
      </c>
      <c r="U629" s="15" t="str">
        <f aca="false">IF(S629="","",SUMIFS($S$7:S629,$A$7:A629,A629))</f>
        <v/>
      </c>
      <c r="V629" s="14" t="str">
        <f aca="false">IF(S629="","",IF(AND($C$4&gt;0,U629-S629&lt;=-$C$4),"After loss limit",IF(AND($C$4&gt;0,U629&lt;=-$C$4),"Hit loss limit",IF(AND($C$5&gt;0,Q629&gt;$C$5),"Over trade cap","OK"))))</f>
        <v/>
      </c>
    </row>
    <row r="630" customFormat="false" ht="15" hidden="false" customHeight="false" outlineLevel="0" collapsed="false">
      <c r="A630" s="9"/>
      <c r="B630" s="10"/>
      <c r="C630" s="10"/>
      <c r="D630" s="11"/>
      <c r="E630" s="11"/>
      <c r="F630" s="11"/>
      <c r="G630" s="12"/>
      <c r="H630" s="12"/>
      <c r="I630" s="12"/>
      <c r="J630" s="11"/>
      <c r="K630" s="11"/>
      <c r="L630" s="13"/>
      <c r="M630" s="11"/>
      <c r="N630" s="11"/>
      <c r="O630" s="14" t="str">
        <f aca="false">IF(OR(A630="",B630=""),"",LOOKUP(MOD(B630,1),Lists!$A$5:$A$9,Lists!$B$5:$B$9))</f>
        <v/>
      </c>
      <c r="P630" s="14" t="str">
        <f aca="false">IF(OR(B630="",C630=""),"",ROUND(MOD(C630-B630,1)*1440,0))</f>
        <v/>
      </c>
      <c r="Q630" s="14" t="str">
        <f aca="false">IF(A630="","",COUNTIF($A$7:A630,A630))</f>
        <v/>
      </c>
      <c r="R630" s="15" t="str">
        <f aca="false">IF(OR(G630="",H630="",J630=""),"",ABS(G630-H630)*J630*IF(K630="",1,K630))</f>
        <v/>
      </c>
      <c r="S630" s="15" t="str">
        <f aca="false">IF(OR(G630="",I630="",J630=""),"",(I630-G630)*J630*IF(K630="",1,K630)*IF(E630="Short",-1,1)-N(L630))</f>
        <v/>
      </c>
      <c r="T630" s="16" t="str">
        <f aca="false">IF(OR(S630="",N(R630)=0),"",S630/R630)</f>
        <v/>
      </c>
      <c r="U630" s="15" t="str">
        <f aca="false">IF(S630="","",SUMIFS($S$7:S630,$A$7:A630,A630))</f>
        <v/>
      </c>
      <c r="V630" s="14" t="str">
        <f aca="false">IF(S630="","",IF(AND($C$4&gt;0,U630-S630&lt;=-$C$4),"After loss limit",IF(AND($C$4&gt;0,U630&lt;=-$C$4),"Hit loss limit",IF(AND($C$5&gt;0,Q630&gt;$C$5),"Over trade cap","OK"))))</f>
        <v/>
      </c>
    </row>
    <row r="631" customFormat="false" ht="15" hidden="false" customHeight="false" outlineLevel="0" collapsed="false">
      <c r="A631" s="9"/>
      <c r="B631" s="10"/>
      <c r="C631" s="10"/>
      <c r="D631" s="11"/>
      <c r="E631" s="11"/>
      <c r="F631" s="11"/>
      <c r="G631" s="12"/>
      <c r="H631" s="12"/>
      <c r="I631" s="12"/>
      <c r="J631" s="11"/>
      <c r="K631" s="11"/>
      <c r="L631" s="13"/>
      <c r="M631" s="11"/>
      <c r="N631" s="11"/>
      <c r="O631" s="14" t="str">
        <f aca="false">IF(OR(A631="",B631=""),"",LOOKUP(MOD(B631,1),Lists!$A$5:$A$9,Lists!$B$5:$B$9))</f>
        <v/>
      </c>
      <c r="P631" s="14" t="str">
        <f aca="false">IF(OR(B631="",C631=""),"",ROUND(MOD(C631-B631,1)*1440,0))</f>
        <v/>
      </c>
      <c r="Q631" s="14" t="str">
        <f aca="false">IF(A631="","",COUNTIF($A$7:A631,A631))</f>
        <v/>
      </c>
      <c r="R631" s="15" t="str">
        <f aca="false">IF(OR(G631="",H631="",J631=""),"",ABS(G631-H631)*J631*IF(K631="",1,K631))</f>
        <v/>
      </c>
      <c r="S631" s="15" t="str">
        <f aca="false">IF(OR(G631="",I631="",J631=""),"",(I631-G631)*J631*IF(K631="",1,K631)*IF(E631="Short",-1,1)-N(L631))</f>
        <v/>
      </c>
      <c r="T631" s="16" t="str">
        <f aca="false">IF(OR(S631="",N(R631)=0),"",S631/R631)</f>
        <v/>
      </c>
      <c r="U631" s="15" t="str">
        <f aca="false">IF(S631="","",SUMIFS($S$7:S631,$A$7:A631,A631))</f>
        <v/>
      </c>
      <c r="V631" s="14" t="str">
        <f aca="false">IF(S631="","",IF(AND($C$4&gt;0,U631-S631&lt;=-$C$4),"After loss limit",IF(AND($C$4&gt;0,U631&lt;=-$C$4),"Hit loss limit",IF(AND($C$5&gt;0,Q631&gt;$C$5),"Over trade cap","OK"))))</f>
        <v/>
      </c>
    </row>
    <row r="632" customFormat="false" ht="15" hidden="false" customHeight="false" outlineLevel="0" collapsed="false">
      <c r="A632" s="9"/>
      <c r="B632" s="10"/>
      <c r="C632" s="10"/>
      <c r="D632" s="11"/>
      <c r="E632" s="11"/>
      <c r="F632" s="11"/>
      <c r="G632" s="12"/>
      <c r="H632" s="12"/>
      <c r="I632" s="12"/>
      <c r="J632" s="11"/>
      <c r="K632" s="11"/>
      <c r="L632" s="13"/>
      <c r="M632" s="11"/>
      <c r="N632" s="11"/>
      <c r="O632" s="14" t="str">
        <f aca="false">IF(OR(A632="",B632=""),"",LOOKUP(MOD(B632,1),Lists!$A$5:$A$9,Lists!$B$5:$B$9))</f>
        <v/>
      </c>
      <c r="P632" s="14" t="str">
        <f aca="false">IF(OR(B632="",C632=""),"",ROUND(MOD(C632-B632,1)*1440,0))</f>
        <v/>
      </c>
      <c r="Q632" s="14" t="str">
        <f aca="false">IF(A632="","",COUNTIF($A$7:A632,A632))</f>
        <v/>
      </c>
      <c r="R632" s="15" t="str">
        <f aca="false">IF(OR(G632="",H632="",J632=""),"",ABS(G632-H632)*J632*IF(K632="",1,K632))</f>
        <v/>
      </c>
      <c r="S632" s="15" t="str">
        <f aca="false">IF(OR(G632="",I632="",J632=""),"",(I632-G632)*J632*IF(K632="",1,K632)*IF(E632="Short",-1,1)-N(L632))</f>
        <v/>
      </c>
      <c r="T632" s="16" t="str">
        <f aca="false">IF(OR(S632="",N(R632)=0),"",S632/R632)</f>
        <v/>
      </c>
      <c r="U632" s="15" t="str">
        <f aca="false">IF(S632="","",SUMIFS($S$7:S632,$A$7:A632,A632))</f>
        <v/>
      </c>
      <c r="V632" s="14" t="str">
        <f aca="false">IF(S632="","",IF(AND($C$4&gt;0,U632-S632&lt;=-$C$4),"After loss limit",IF(AND($C$4&gt;0,U632&lt;=-$C$4),"Hit loss limit",IF(AND($C$5&gt;0,Q632&gt;$C$5),"Over trade cap","OK"))))</f>
        <v/>
      </c>
    </row>
    <row r="633" customFormat="false" ht="15" hidden="false" customHeight="false" outlineLevel="0" collapsed="false">
      <c r="A633" s="9"/>
      <c r="B633" s="10"/>
      <c r="C633" s="10"/>
      <c r="D633" s="11"/>
      <c r="E633" s="11"/>
      <c r="F633" s="11"/>
      <c r="G633" s="12"/>
      <c r="H633" s="12"/>
      <c r="I633" s="12"/>
      <c r="J633" s="11"/>
      <c r="K633" s="11"/>
      <c r="L633" s="13"/>
      <c r="M633" s="11"/>
      <c r="N633" s="11"/>
      <c r="O633" s="14" t="str">
        <f aca="false">IF(OR(A633="",B633=""),"",LOOKUP(MOD(B633,1),Lists!$A$5:$A$9,Lists!$B$5:$B$9))</f>
        <v/>
      </c>
      <c r="P633" s="14" t="str">
        <f aca="false">IF(OR(B633="",C633=""),"",ROUND(MOD(C633-B633,1)*1440,0))</f>
        <v/>
      </c>
      <c r="Q633" s="14" t="str">
        <f aca="false">IF(A633="","",COUNTIF($A$7:A633,A633))</f>
        <v/>
      </c>
      <c r="R633" s="15" t="str">
        <f aca="false">IF(OR(G633="",H633="",J633=""),"",ABS(G633-H633)*J633*IF(K633="",1,K633))</f>
        <v/>
      </c>
      <c r="S633" s="15" t="str">
        <f aca="false">IF(OR(G633="",I633="",J633=""),"",(I633-G633)*J633*IF(K633="",1,K633)*IF(E633="Short",-1,1)-N(L633))</f>
        <v/>
      </c>
      <c r="T633" s="16" t="str">
        <f aca="false">IF(OR(S633="",N(R633)=0),"",S633/R633)</f>
        <v/>
      </c>
      <c r="U633" s="15" t="str">
        <f aca="false">IF(S633="","",SUMIFS($S$7:S633,$A$7:A633,A633))</f>
        <v/>
      </c>
      <c r="V633" s="14" t="str">
        <f aca="false">IF(S633="","",IF(AND($C$4&gt;0,U633-S633&lt;=-$C$4),"After loss limit",IF(AND($C$4&gt;0,U633&lt;=-$C$4),"Hit loss limit",IF(AND($C$5&gt;0,Q633&gt;$C$5),"Over trade cap","OK"))))</f>
        <v/>
      </c>
    </row>
    <row r="634" customFormat="false" ht="15" hidden="false" customHeight="false" outlineLevel="0" collapsed="false">
      <c r="A634" s="9"/>
      <c r="B634" s="10"/>
      <c r="C634" s="10"/>
      <c r="D634" s="11"/>
      <c r="E634" s="11"/>
      <c r="F634" s="11"/>
      <c r="G634" s="12"/>
      <c r="H634" s="12"/>
      <c r="I634" s="12"/>
      <c r="J634" s="11"/>
      <c r="K634" s="11"/>
      <c r="L634" s="13"/>
      <c r="M634" s="11"/>
      <c r="N634" s="11"/>
      <c r="O634" s="14" t="str">
        <f aca="false">IF(OR(A634="",B634=""),"",LOOKUP(MOD(B634,1),Lists!$A$5:$A$9,Lists!$B$5:$B$9))</f>
        <v/>
      </c>
      <c r="P634" s="14" t="str">
        <f aca="false">IF(OR(B634="",C634=""),"",ROUND(MOD(C634-B634,1)*1440,0))</f>
        <v/>
      </c>
      <c r="Q634" s="14" t="str">
        <f aca="false">IF(A634="","",COUNTIF($A$7:A634,A634))</f>
        <v/>
      </c>
      <c r="R634" s="15" t="str">
        <f aca="false">IF(OR(G634="",H634="",J634=""),"",ABS(G634-H634)*J634*IF(K634="",1,K634))</f>
        <v/>
      </c>
      <c r="S634" s="15" t="str">
        <f aca="false">IF(OR(G634="",I634="",J634=""),"",(I634-G634)*J634*IF(K634="",1,K634)*IF(E634="Short",-1,1)-N(L634))</f>
        <v/>
      </c>
      <c r="T634" s="16" t="str">
        <f aca="false">IF(OR(S634="",N(R634)=0),"",S634/R634)</f>
        <v/>
      </c>
      <c r="U634" s="15" t="str">
        <f aca="false">IF(S634="","",SUMIFS($S$7:S634,$A$7:A634,A634))</f>
        <v/>
      </c>
      <c r="V634" s="14" t="str">
        <f aca="false">IF(S634="","",IF(AND($C$4&gt;0,U634-S634&lt;=-$C$4),"After loss limit",IF(AND($C$4&gt;0,U634&lt;=-$C$4),"Hit loss limit",IF(AND($C$5&gt;0,Q634&gt;$C$5),"Over trade cap","OK"))))</f>
        <v/>
      </c>
    </row>
    <row r="635" customFormat="false" ht="15" hidden="false" customHeight="false" outlineLevel="0" collapsed="false">
      <c r="A635" s="9"/>
      <c r="B635" s="10"/>
      <c r="C635" s="10"/>
      <c r="D635" s="11"/>
      <c r="E635" s="11"/>
      <c r="F635" s="11"/>
      <c r="G635" s="12"/>
      <c r="H635" s="12"/>
      <c r="I635" s="12"/>
      <c r="J635" s="11"/>
      <c r="K635" s="11"/>
      <c r="L635" s="13"/>
      <c r="M635" s="11"/>
      <c r="N635" s="11"/>
      <c r="O635" s="14" t="str">
        <f aca="false">IF(OR(A635="",B635=""),"",LOOKUP(MOD(B635,1),Lists!$A$5:$A$9,Lists!$B$5:$B$9))</f>
        <v/>
      </c>
      <c r="P635" s="14" t="str">
        <f aca="false">IF(OR(B635="",C635=""),"",ROUND(MOD(C635-B635,1)*1440,0))</f>
        <v/>
      </c>
      <c r="Q635" s="14" t="str">
        <f aca="false">IF(A635="","",COUNTIF($A$7:A635,A635))</f>
        <v/>
      </c>
      <c r="R635" s="15" t="str">
        <f aca="false">IF(OR(G635="",H635="",J635=""),"",ABS(G635-H635)*J635*IF(K635="",1,K635))</f>
        <v/>
      </c>
      <c r="S635" s="15" t="str">
        <f aca="false">IF(OR(G635="",I635="",J635=""),"",(I635-G635)*J635*IF(K635="",1,K635)*IF(E635="Short",-1,1)-N(L635))</f>
        <v/>
      </c>
      <c r="T635" s="16" t="str">
        <f aca="false">IF(OR(S635="",N(R635)=0),"",S635/R635)</f>
        <v/>
      </c>
      <c r="U635" s="15" t="str">
        <f aca="false">IF(S635="","",SUMIFS($S$7:S635,$A$7:A635,A635))</f>
        <v/>
      </c>
      <c r="V635" s="14" t="str">
        <f aca="false">IF(S635="","",IF(AND($C$4&gt;0,U635-S635&lt;=-$C$4),"After loss limit",IF(AND($C$4&gt;0,U635&lt;=-$C$4),"Hit loss limit",IF(AND($C$5&gt;0,Q635&gt;$C$5),"Over trade cap","OK"))))</f>
        <v/>
      </c>
    </row>
    <row r="636" customFormat="false" ht="15" hidden="false" customHeight="false" outlineLevel="0" collapsed="false">
      <c r="A636" s="9"/>
      <c r="B636" s="10"/>
      <c r="C636" s="10"/>
      <c r="D636" s="11"/>
      <c r="E636" s="11"/>
      <c r="F636" s="11"/>
      <c r="G636" s="12"/>
      <c r="H636" s="12"/>
      <c r="I636" s="12"/>
      <c r="J636" s="11"/>
      <c r="K636" s="11"/>
      <c r="L636" s="13"/>
      <c r="M636" s="11"/>
      <c r="N636" s="11"/>
      <c r="O636" s="14" t="str">
        <f aca="false">IF(OR(A636="",B636=""),"",LOOKUP(MOD(B636,1),Lists!$A$5:$A$9,Lists!$B$5:$B$9))</f>
        <v/>
      </c>
      <c r="P636" s="14" t="str">
        <f aca="false">IF(OR(B636="",C636=""),"",ROUND(MOD(C636-B636,1)*1440,0))</f>
        <v/>
      </c>
      <c r="Q636" s="14" t="str">
        <f aca="false">IF(A636="","",COUNTIF($A$7:A636,A636))</f>
        <v/>
      </c>
      <c r="R636" s="15" t="str">
        <f aca="false">IF(OR(G636="",H636="",J636=""),"",ABS(G636-H636)*J636*IF(K636="",1,K636))</f>
        <v/>
      </c>
      <c r="S636" s="15" t="str">
        <f aca="false">IF(OR(G636="",I636="",J636=""),"",(I636-G636)*J636*IF(K636="",1,K636)*IF(E636="Short",-1,1)-N(L636))</f>
        <v/>
      </c>
      <c r="T636" s="16" t="str">
        <f aca="false">IF(OR(S636="",N(R636)=0),"",S636/R636)</f>
        <v/>
      </c>
      <c r="U636" s="15" t="str">
        <f aca="false">IF(S636="","",SUMIFS($S$7:S636,$A$7:A636,A636))</f>
        <v/>
      </c>
      <c r="V636" s="14" t="str">
        <f aca="false">IF(S636="","",IF(AND($C$4&gt;0,U636-S636&lt;=-$C$4),"After loss limit",IF(AND($C$4&gt;0,U636&lt;=-$C$4),"Hit loss limit",IF(AND($C$5&gt;0,Q636&gt;$C$5),"Over trade cap","OK"))))</f>
        <v/>
      </c>
    </row>
    <row r="637" customFormat="false" ht="15" hidden="false" customHeight="false" outlineLevel="0" collapsed="false">
      <c r="A637" s="9"/>
      <c r="B637" s="10"/>
      <c r="C637" s="10"/>
      <c r="D637" s="11"/>
      <c r="E637" s="11"/>
      <c r="F637" s="11"/>
      <c r="G637" s="12"/>
      <c r="H637" s="12"/>
      <c r="I637" s="12"/>
      <c r="J637" s="11"/>
      <c r="K637" s="11"/>
      <c r="L637" s="13"/>
      <c r="M637" s="11"/>
      <c r="N637" s="11"/>
      <c r="O637" s="14" t="str">
        <f aca="false">IF(OR(A637="",B637=""),"",LOOKUP(MOD(B637,1),Lists!$A$5:$A$9,Lists!$B$5:$B$9))</f>
        <v/>
      </c>
      <c r="P637" s="14" t="str">
        <f aca="false">IF(OR(B637="",C637=""),"",ROUND(MOD(C637-B637,1)*1440,0))</f>
        <v/>
      </c>
      <c r="Q637" s="14" t="str">
        <f aca="false">IF(A637="","",COUNTIF($A$7:A637,A637))</f>
        <v/>
      </c>
      <c r="R637" s="15" t="str">
        <f aca="false">IF(OR(G637="",H637="",J637=""),"",ABS(G637-H637)*J637*IF(K637="",1,K637))</f>
        <v/>
      </c>
      <c r="S637" s="15" t="str">
        <f aca="false">IF(OR(G637="",I637="",J637=""),"",(I637-G637)*J637*IF(K637="",1,K637)*IF(E637="Short",-1,1)-N(L637))</f>
        <v/>
      </c>
      <c r="T637" s="16" t="str">
        <f aca="false">IF(OR(S637="",N(R637)=0),"",S637/R637)</f>
        <v/>
      </c>
      <c r="U637" s="15" t="str">
        <f aca="false">IF(S637="","",SUMIFS($S$7:S637,$A$7:A637,A637))</f>
        <v/>
      </c>
      <c r="V637" s="14" t="str">
        <f aca="false">IF(S637="","",IF(AND($C$4&gt;0,U637-S637&lt;=-$C$4),"After loss limit",IF(AND($C$4&gt;0,U637&lt;=-$C$4),"Hit loss limit",IF(AND($C$5&gt;0,Q637&gt;$C$5),"Over trade cap","OK"))))</f>
        <v/>
      </c>
    </row>
    <row r="638" customFormat="false" ht="15" hidden="false" customHeight="false" outlineLevel="0" collapsed="false">
      <c r="A638" s="9"/>
      <c r="B638" s="10"/>
      <c r="C638" s="10"/>
      <c r="D638" s="11"/>
      <c r="E638" s="11"/>
      <c r="F638" s="11"/>
      <c r="G638" s="12"/>
      <c r="H638" s="12"/>
      <c r="I638" s="12"/>
      <c r="J638" s="11"/>
      <c r="K638" s="11"/>
      <c r="L638" s="13"/>
      <c r="M638" s="11"/>
      <c r="N638" s="11"/>
      <c r="O638" s="14" t="str">
        <f aca="false">IF(OR(A638="",B638=""),"",LOOKUP(MOD(B638,1),Lists!$A$5:$A$9,Lists!$B$5:$B$9))</f>
        <v/>
      </c>
      <c r="P638" s="14" t="str">
        <f aca="false">IF(OR(B638="",C638=""),"",ROUND(MOD(C638-B638,1)*1440,0))</f>
        <v/>
      </c>
      <c r="Q638" s="14" t="str">
        <f aca="false">IF(A638="","",COUNTIF($A$7:A638,A638))</f>
        <v/>
      </c>
      <c r="R638" s="15" t="str">
        <f aca="false">IF(OR(G638="",H638="",J638=""),"",ABS(G638-H638)*J638*IF(K638="",1,K638))</f>
        <v/>
      </c>
      <c r="S638" s="15" t="str">
        <f aca="false">IF(OR(G638="",I638="",J638=""),"",(I638-G638)*J638*IF(K638="",1,K638)*IF(E638="Short",-1,1)-N(L638))</f>
        <v/>
      </c>
      <c r="T638" s="16" t="str">
        <f aca="false">IF(OR(S638="",N(R638)=0),"",S638/R638)</f>
        <v/>
      </c>
      <c r="U638" s="15" t="str">
        <f aca="false">IF(S638="","",SUMIFS($S$7:S638,$A$7:A638,A638))</f>
        <v/>
      </c>
      <c r="V638" s="14" t="str">
        <f aca="false">IF(S638="","",IF(AND($C$4&gt;0,U638-S638&lt;=-$C$4),"After loss limit",IF(AND($C$4&gt;0,U638&lt;=-$C$4),"Hit loss limit",IF(AND($C$5&gt;0,Q638&gt;$C$5),"Over trade cap","OK"))))</f>
        <v/>
      </c>
    </row>
    <row r="639" customFormat="false" ht="15" hidden="false" customHeight="false" outlineLevel="0" collapsed="false">
      <c r="A639" s="9"/>
      <c r="B639" s="10"/>
      <c r="C639" s="10"/>
      <c r="D639" s="11"/>
      <c r="E639" s="11"/>
      <c r="F639" s="11"/>
      <c r="G639" s="12"/>
      <c r="H639" s="12"/>
      <c r="I639" s="12"/>
      <c r="J639" s="11"/>
      <c r="K639" s="11"/>
      <c r="L639" s="13"/>
      <c r="M639" s="11"/>
      <c r="N639" s="11"/>
      <c r="O639" s="14" t="str">
        <f aca="false">IF(OR(A639="",B639=""),"",LOOKUP(MOD(B639,1),Lists!$A$5:$A$9,Lists!$B$5:$B$9))</f>
        <v/>
      </c>
      <c r="P639" s="14" t="str">
        <f aca="false">IF(OR(B639="",C639=""),"",ROUND(MOD(C639-B639,1)*1440,0))</f>
        <v/>
      </c>
      <c r="Q639" s="14" t="str">
        <f aca="false">IF(A639="","",COUNTIF($A$7:A639,A639))</f>
        <v/>
      </c>
      <c r="R639" s="15" t="str">
        <f aca="false">IF(OR(G639="",H639="",J639=""),"",ABS(G639-H639)*J639*IF(K639="",1,K639))</f>
        <v/>
      </c>
      <c r="S639" s="15" t="str">
        <f aca="false">IF(OR(G639="",I639="",J639=""),"",(I639-G639)*J639*IF(K639="",1,K639)*IF(E639="Short",-1,1)-N(L639))</f>
        <v/>
      </c>
      <c r="T639" s="16" t="str">
        <f aca="false">IF(OR(S639="",N(R639)=0),"",S639/R639)</f>
        <v/>
      </c>
      <c r="U639" s="15" t="str">
        <f aca="false">IF(S639="","",SUMIFS($S$7:S639,$A$7:A639,A639))</f>
        <v/>
      </c>
      <c r="V639" s="14" t="str">
        <f aca="false">IF(S639="","",IF(AND($C$4&gt;0,U639-S639&lt;=-$C$4),"After loss limit",IF(AND($C$4&gt;0,U639&lt;=-$C$4),"Hit loss limit",IF(AND($C$5&gt;0,Q639&gt;$C$5),"Over trade cap","OK"))))</f>
        <v/>
      </c>
    </row>
    <row r="640" customFormat="false" ht="15" hidden="false" customHeight="false" outlineLevel="0" collapsed="false">
      <c r="A640" s="9"/>
      <c r="B640" s="10"/>
      <c r="C640" s="10"/>
      <c r="D640" s="11"/>
      <c r="E640" s="11"/>
      <c r="F640" s="11"/>
      <c r="G640" s="12"/>
      <c r="H640" s="12"/>
      <c r="I640" s="12"/>
      <c r="J640" s="11"/>
      <c r="K640" s="11"/>
      <c r="L640" s="13"/>
      <c r="M640" s="11"/>
      <c r="N640" s="11"/>
      <c r="O640" s="14" t="str">
        <f aca="false">IF(OR(A640="",B640=""),"",LOOKUP(MOD(B640,1),Lists!$A$5:$A$9,Lists!$B$5:$B$9))</f>
        <v/>
      </c>
      <c r="P640" s="14" t="str">
        <f aca="false">IF(OR(B640="",C640=""),"",ROUND(MOD(C640-B640,1)*1440,0))</f>
        <v/>
      </c>
      <c r="Q640" s="14" t="str">
        <f aca="false">IF(A640="","",COUNTIF($A$7:A640,A640))</f>
        <v/>
      </c>
      <c r="R640" s="15" t="str">
        <f aca="false">IF(OR(G640="",H640="",J640=""),"",ABS(G640-H640)*J640*IF(K640="",1,K640))</f>
        <v/>
      </c>
      <c r="S640" s="15" t="str">
        <f aca="false">IF(OR(G640="",I640="",J640=""),"",(I640-G640)*J640*IF(K640="",1,K640)*IF(E640="Short",-1,1)-N(L640))</f>
        <v/>
      </c>
      <c r="T640" s="16" t="str">
        <f aca="false">IF(OR(S640="",N(R640)=0),"",S640/R640)</f>
        <v/>
      </c>
      <c r="U640" s="15" t="str">
        <f aca="false">IF(S640="","",SUMIFS($S$7:S640,$A$7:A640,A640))</f>
        <v/>
      </c>
      <c r="V640" s="14" t="str">
        <f aca="false">IF(S640="","",IF(AND($C$4&gt;0,U640-S640&lt;=-$C$4),"After loss limit",IF(AND($C$4&gt;0,U640&lt;=-$C$4),"Hit loss limit",IF(AND($C$5&gt;0,Q640&gt;$C$5),"Over trade cap","OK"))))</f>
        <v/>
      </c>
    </row>
    <row r="641" customFormat="false" ht="15" hidden="false" customHeight="false" outlineLevel="0" collapsed="false">
      <c r="A641" s="9"/>
      <c r="B641" s="10"/>
      <c r="C641" s="10"/>
      <c r="D641" s="11"/>
      <c r="E641" s="11"/>
      <c r="F641" s="11"/>
      <c r="G641" s="12"/>
      <c r="H641" s="12"/>
      <c r="I641" s="12"/>
      <c r="J641" s="11"/>
      <c r="K641" s="11"/>
      <c r="L641" s="13"/>
      <c r="M641" s="11"/>
      <c r="N641" s="11"/>
      <c r="O641" s="14" t="str">
        <f aca="false">IF(OR(A641="",B641=""),"",LOOKUP(MOD(B641,1),Lists!$A$5:$A$9,Lists!$B$5:$B$9))</f>
        <v/>
      </c>
      <c r="P641" s="14" t="str">
        <f aca="false">IF(OR(B641="",C641=""),"",ROUND(MOD(C641-B641,1)*1440,0))</f>
        <v/>
      </c>
      <c r="Q641" s="14" t="str">
        <f aca="false">IF(A641="","",COUNTIF($A$7:A641,A641))</f>
        <v/>
      </c>
      <c r="R641" s="15" t="str">
        <f aca="false">IF(OR(G641="",H641="",J641=""),"",ABS(G641-H641)*J641*IF(K641="",1,K641))</f>
        <v/>
      </c>
      <c r="S641" s="15" t="str">
        <f aca="false">IF(OR(G641="",I641="",J641=""),"",(I641-G641)*J641*IF(K641="",1,K641)*IF(E641="Short",-1,1)-N(L641))</f>
        <v/>
      </c>
      <c r="T641" s="16" t="str">
        <f aca="false">IF(OR(S641="",N(R641)=0),"",S641/R641)</f>
        <v/>
      </c>
      <c r="U641" s="15" t="str">
        <f aca="false">IF(S641="","",SUMIFS($S$7:S641,$A$7:A641,A641))</f>
        <v/>
      </c>
      <c r="V641" s="14" t="str">
        <f aca="false">IF(S641="","",IF(AND($C$4&gt;0,U641-S641&lt;=-$C$4),"After loss limit",IF(AND($C$4&gt;0,U641&lt;=-$C$4),"Hit loss limit",IF(AND($C$5&gt;0,Q641&gt;$C$5),"Over trade cap","OK"))))</f>
        <v/>
      </c>
    </row>
    <row r="642" customFormat="false" ht="15" hidden="false" customHeight="false" outlineLevel="0" collapsed="false">
      <c r="A642" s="9"/>
      <c r="B642" s="10"/>
      <c r="C642" s="10"/>
      <c r="D642" s="11"/>
      <c r="E642" s="11"/>
      <c r="F642" s="11"/>
      <c r="G642" s="12"/>
      <c r="H642" s="12"/>
      <c r="I642" s="12"/>
      <c r="J642" s="11"/>
      <c r="K642" s="11"/>
      <c r="L642" s="13"/>
      <c r="M642" s="11"/>
      <c r="N642" s="11"/>
      <c r="O642" s="14" t="str">
        <f aca="false">IF(OR(A642="",B642=""),"",LOOKUP(MOD(B642,1),Lists!$A$5:$A$9,Lists!$B$5:$B$9))</f>
        <v/>
      </c>
      <c r="P642" s="14" t="str">
        <f aca="false">IF(OR(B642="",C642=""),"",ROUND(MOD(C642-B642,1)*1440,0))</f>
        <v/>
      </c>
      <c r="Q642" s="14" t="str">
        <f aca="false">IF(A642="","",COUNTIF($A$7:A642,A642))</f>
        <v/>
      </c>
      <c r="R642" s="15" t="str">
        <f aca="false">IF(OR(G642="",H642="",J642=""),"",ABS(G642-H642)*J642*IF(K642="",1,K642))</f>
        <v/>
      </c>
      <c r="S642" s="15" t="str">
        <f aca="false">IF(OR(G642="",I642="",J642=""),"",(I642-G642)*J642*IF(K642="",1,K642)*IF(E642="Short",-1,1)-N(L642))</f>
        <v/>
      </c>
      <c r="T642" s="16" t="str">
        <f aca="false">IF(OR(S642="",N(R642)=0),"",S642/R642)</f>
        <v/>
      </c>
      <c r="U642" s="15" t="str">
        <f aca="false">IF(S642="","",SUMIFS($S$7:S642,$A$7:A642,A642))</f>
        <v/>
      </c>
      <c r="V642" s="14" t="str">
        <f aca="false">IF(S642="","",IF(AND($C$4&gt;0,U642-S642&lt;=-$C$4),"After loss limit",IF(AND($C$4&gt;0,U642&lt;=-$C$4),"Hit loss limit",IF(AND($C$5&gt;0,Q642&gt;$C$5),"Over trade cap","OK"))))</f>
        <v/>
      </c>
    </row>
    <row r="643" customFormat="false" ht="15" hidden="false" customHeight="false" outlineLevel="0" collapsed="false">
      <c r="A643" s="9"/>
      <c r="B643" s="10"/>
      <c r="C643" s="10"/>
      <c r="D643" s="11"/>
      <c r="E643" s="11"/>
      <c r="F643" s="11"/>
      <c r="G643" s="12"/>
      <c r="H643" s="12"/>
      <c r="I643" s="12"/>
      <c r="J643" s="11"/>
      <c r="K643" s="11"/>
      <c r="L643" s="13"/>
      <c r="M643" s="11"/>
      <c r="N643" s="11"/>
      <c r="O643" s="14" t="str">
        <f aca="false">IF(OR(A643="",B643=""),"",LOOKUP(MOD(B643,1),Lists!$A$5:$A$9,Lists!$B$5:$B$9))</f>
        <v/>
      </c>
      <c r="P643" s="14" t="str">
        <f aca="false">IF(OR(B643="",C643=""),"",ROUND(MOD(C643-B643,1)*1440,0))</f>
        <v/>
      </c>
      <c r="Q643" s="14" t="str">
        <f aca="false">IF(A643="","",COUNTIF($A$7:A643,A643))</f>
        <v/>
      </c>
      <c r="R643" s="15" t="str">
        <f aca="false">IF(OR(G643="",H643="",J643=""),"",ABS(G643-H643)*J643*IF(K643="",1,K643))</f>
        <v/>
      </c>
      <c r="S643" s="15" t="str">
        <f aca="false">IF(OR(G643="",I643="",J643=""),"",(I643-G643)*J643*IF(K643="",1,K643)*IF(E643="Short",-1,1)-N(L643))</f>
        <v/>
      </c>
      <c r="T643" s="16" t="str">
        <f aca="false">IF(OR(S643="",N(R643)=0),"",S643/R643)</f>
        <v/>
      </c>
      <c r="U643" s="15" t="str">
        <f aca="false">IF(S643="","",SUMIFS($S$7:S643,$A$7:A643,A643))</f>
        <v/>
      </c>
      <c r="V643" s="14" t="str">
        <f aca="false">IF(S643="","",IF(AND($C$4&gt;0,U643-S643&lt;=-$C$4),"After loss limit",IF(AND($C$4&gt;0,U643&lt;=-$C$4),"Hit loss limit",IF(AND($C$5&gt;0,Q643&gt;$C$5),"Over trade cap","OK"))))</f>
        <v/>
      </c>
    </row>
    <row r="644" customFormat="false" ht="15" hidden="false" customHeight="false" outlineLevel="0" collapsed="false">
      <c r="A644" s="9"/>
      <c r="B644" s="10"/>
      <c r="C644" s="10"/>
      <c r="D644" s="11"/>
      <c r="E644" s="11"/>
      <c r="F644" s="11"/>
      <c r="G644" s="12"/>
      <c r="H644" s="12"/>
      <c r="I644" s="12"/>
      <c r="J644" s="11"/>
      <c r="K644" s="11"/>
      <c r="L644" s="13"/>
      <c r="M644" s="11"/>
      <c r="N644" s="11"/>
      <c r="O644" s="14" t="str">
        <f aca="false">IF(OR(A644="",B644=""),"",LOOKUP(MOD(B644,1),Lists!$A$5:$A$9,Lists!$B$5:$B$9))</f>
        <v/>
      </c>
      <c r="P644" s="14" t="str">
        <f aca="false">IF(OR(B644="",C644=""),"",ROUND(MOD(C644-B644,1)*1440,0))</f>
        <v/>
      </c>
      <c r="Q644" s="14" t="str">
        <f aca="false">IF(A644="","",COUNTIF($A$7:A644,A644))</f>
        <v/>
      </c>
      <c r="R644" s="15" t="str">
        <f aca="false">IF(OR(G644="",H644="",J644=""),"",ABS(G644-H644)*J644*IF(K644="",1,K644))</f>
        <v/>
      </c>
      <c r="S644" s="15" t="str">
        <f aca="false">IF(OR(G644="",I644="",J644=""),"",(I644-G644)*J644*IF(K644="",1,K644)*IF(E644="Short",-1,1)-N(L644))</f>
        <v/>
      </c>
      <c r="T644" s="16" t="str">
        <f aca="false">IF(OR(S644="",N(R644)=0),"",S644/R644)</f>
        <v/>
      </c>
      <c r="U644" s="15" t="str">
        <f aca="false">IF(S644="","",SUMIFS($S$7:S644,$A$7:A644,A644))</f>
        <v/>
      </c>
      <c r="V644" s="14" t="str">
        <f aca="false">IF(S644="","",IF(AND($C$4&gt;0,U644-S644&lt;=-$C$4),"After loss limit",IF(AND($C$4&gt;0,U644&lt;=-$C$4),"Hit loss limit",IF(AND($C$5&gt;0,Q644&gt;$C$5),"Over trade cap","OK"))))</f>
        <v/>
      </c>
    </row>
    <row r="645" customFormat="false" ht="15" hidden="false" customHeight="false" outlineLevel="0" collapsed="false">
      <c r="A645" s="9"/>
      <c r="B645" s="10"/>
      <c r="C645" s="10"/>
      <c r="D645" s="11"/>
      <c r="E645" s="11"/>
      <c r="F645" s="11"/>
      <c r="G645" s="12"/>
      <c r="H645" s="12"/>
      <c r="I645" s="12"/>
      <c r="J645" s="11"/>
      <c r="K645" s="11"/>
      <c r="L645" s="13"/>
      <c r="M645" s="11"/>
      <c r="N645" s="11"/>
      <c r="O645" s="14" t="str">
        <f aca="false">IF(OR(A645="",B645=""),"",LOOKUP(MOD(B645,1),Lists!$A$5:$A$9,Lists!$B$5:$B$9))</f>
        <v/>
      </c>
      <c r="P645" s="14" t="str">
        <f aca="false">IF(OR(B645="",C645=""),"",ROUND(MOD(C645-B645,1)*1440,0))</f>
        <v/>
      </c>
      <c r="Q645" s="14" t="str">
        <f aca="false">IF(A645="","",COUNTIF($A$7:A645,A645))</f>
        <v/>
      </c>
      <c r="R645" s="15" t="str">
        <f aca="false">IF(OR(G645="",H645="",J645=""),"",ABS(G645-H645)*J645*IF(K645="",1,K645))</f>
        <v/>
      </c>
      <c r="S645" s="15" t="str">
        <f aca="false">IF(OR(G645="",I645="",J645=""),"",(I645-G645)*J645*IF(K645="",1,K645)*IF(E645="Short",-1,1)-N(L645))</f>
        <v/>
      </c>
      <c r="T645" s="16" t="str">
        <f aca="false">IF(OR(S645="",N(R645)=0),"",S645/R645)</f>
        <v/>
      </c>
      <c r="U645" s="15" t="str">
        <f aca="false">IF(S645="","",SUMIFS($S$7:S645,$A$7:A645,A645))</f>
        <v/>
      </c>
      <c r="V645" s="14" t="str">
        <f aca="false">IF(S645="","",IF(AND($C$4&gt;0,U645-S645&lt;=-$C$4),"After loss limit",IF(AND($C$4&gt;0,U645&lt;=-$C$4),"Hit loss limit",IF(AND($C$5&gt;0,Q645&gt;$C$5),"Over trade cap","OK"))))</f>
        <v/>
      </c>
    </row>
    <row r="646" customFormat="false" ht="15" hidden="false" customHeight="false" outlineLevel="0" collapsed="false">
      <c r="A646" s="9"/>
      <c r="B646" s="10"/>
      <c r="C646" s="10"/>
      <c r="D646" s="11"/>
      <c r="E646" s="11"/>
      <c r="F646" s="11"/>
      <c r="G646" s="12"/>
      <c r="H646" s="12"/>
      <c r="I646" s="12"/>
      <c r="J646" s="11"/>
      <c r="K646" s="11"/>
      <c r="L646" s="13"/>
      <c r="M646" s="11"/>
      <c r="N646" s="11"/>
      <c r="O646" s="14" t="str">
        <f aca="false">IF(OR(A646="",B646=""),"",LOOKUP(MOD(B646,1),Lists!$A$5:$A$9,Lists!$B$5:$B$9))</f>
        <v/>
      </c>
      <c r="P646" s="14" t="str">
        <f aca="false">IF(OR(B646="",C646=""),"",ROUND(MOD(C646-B646,1)*1440,0))</f>
        <v/>
      </c>
      <c r="Q646" s="14" t="str">
        <f aca="false">IF(A646="","",COUNTIF($A$7:A646,A646))</f>
        <v/>
      </c>
      <c r="R646" s="15" t="str">
        <f aca="false">IF(OR(G646="",H646="",J646=""),"",ABS(G646-H646)*J646*IF(K646="",1,K646))</f>
        <v/>
      </c>
      <c r="S646" s="15" t="str">
        <f aca="false">IF(OR(G646="",I646="",J646=""),"",(I646-G646)*J646*IF(K646="",1,K646)*IF(E646="Short",-1,1)-N(L646))</f>
        <v/>
      </c>
      <c r="T646" s="16" t="str">
        <f aca="false">IF(OR(S646="",N(R646)=0),"",S646/R646)</f>
        <v/>
      </c>
      <c r="U646" s="15" t="str">
        <f aca="false">IF(S646="","",SUMIFS($S$7:S646,$A$7:A646,A646))</f>
        <v/>
      </c>
      <c r="V646" s="14" t="str">
        <f aca="false">IF(S646="","",IF(AND($C$4&gt;0,U646-S646&lt;=-$C$4),"After loss limit",IF(AND($C$4&gt;0,U646&lt;=-$C$4),"Hit loss limit",IF(AND($C$5&gt;0,Q646&gt;$C$5),"Over trade cap","OK"))))</f>
        <v/>
      </c>
    </row>
    <row r="647" customFormat="false" ht="15" hidden="false" customHeight="false" outlineLevel="0" collapsed="false">
      <c r="A647" s="9"/>
      <c r="B647" s="10"/>
      <c r="C647" s="10"/>
      <c r="D647" s="11"/>
      <c r="E647" s="11"/>
      <c r="F647" s="11"/>
      <c r="G647" s="12"/>
      <c r="H647" s="12"/>
      <c r="I647" s="12"/>
      <c r="J647" s="11"/>
      <c r="K647" s="11"/>
      <c r="L647" s="13"/>
      <c r="M647" s="11"/>
      <c r="N647" s="11"/>
      <c r="O647" s="14" t="str">
        <f aca="false">IF(OR(A647="",B647=""),"",LOOKUP(MOD(B647,1),Lists!$A$5:$A$9,Lists!$B$5:$B$9))</f>
        <v/>
      </c>
      <c r="P647" s="14" t="str">
        <f aca="false">IF(OR(B647="",C647=""),"",ROUND(MOD(C647-B647,1)*1440,0))</f>
        <v/>
      </c>
      <c r="Q647" s="14" t="str">
        <f aca="false">IF(A647="","",COUNTIF($A$7:A647,A647))</f>
        <v/>
      </c>
      <c r="R647" s="15" t="str">
        <f aca="false">IF(OR(G647="",H647="",J647=""),"",ABS(G647-H647)*J647*IF(K647="",1,K647))</f>
        <v/>
      </c>
      <c r="S647" s="15" t="str">
        <f aca="false">IF(OR(G647="",I647="",J647=""),"",(I647-G647)*J647*IF(K647="",1,K647)*IF(E647="Short",-1,1)-N(L647))</f>
        <v/>
      </c>
      <c r="T647" s="16" t="str">
        <f aca="false">IF(OR(S647="",N(R647)=0),"",S647/R647)</f>
        <v/>
      </c>
      <c r="U647" s="15" t="str">
        <f aca="false">IF(S647="","",SUMIFS($S$7:S647,$A$7:A647,A647))</f>
        <v/>
      </c>
      <c r="V647" s="14" t="str">
        <f aca="false">IF(S647="","",IF(AND($C$4&gt;0,U647-S647&lt;=-$C$4),"After loss limit",IF(AND($C$4&gt;0,U647&lt;=-$C$4),"Hit loss limit",IF(AND($C$5&gt;0,Q647&gt;$C$5),"Over trade cap","OK"))))</f>
        <v/>
      </c>
    </row>
    <row r="648" customFormat="false" ht="15" hidden="false" customHeight="false" outlineLevel="0" collapsed="false">
      <c r="A648" s="9"/>
      <c r="B648" s="10"/>
      <c r="C648" s="10"/>
      <c r="D648" s="11"/>
      <c r="E648" s="11"/>
      <c r="F648" s="11"/>
      <c r="G648" s="12"/>
      <c r="H648" s="12"/>
      <c r="I648" s="12"/>
      <c r="J648" s="11"/>
      <c r="K648" s="11"/>
      <c r="L648" s="13"/>
      <c r="M648" s="11"/>
      <c r="N648" s="11"/>
      <c r="O648" s="14" t="str">
        <f aca="false">IF(OR(A648="",B648=""),"",LOOKUP(MOD(B648,1),Lists!$A$5:$A$9,Lists!$B$5:$B$9))</f>
        <v/>
      </c>
      <c r="P648" s="14" t="str">
        <f aca="false">IF(OR(B648="",C648=""),"",ROUND(MOD(C648-B648,1)*1440,0))</f>
        <v/>
      </c>
      <c r="Q648" s="14" t="str">
        <f aca="false">IF(A648="","",COUNTIF($A$7:A648,A648))</f>
        <v/>
      </c>
      <c r="R648" s="15" t="str">
        <f aca="false">IF(OR(G648="",H648="",J648=""),"",ABS(G648-H648)*J648*IF(K648="",1,K648))</f>
        <v/>
      </c>
      <c r="S648" s="15" t="str">
        <f aca="false">IF(OR(G648="",I648="",J648=""),"",(I648-G648)*J648*IF(K648="",1,K648)*IF(E648="Short",-1,1)-N(L648))</f>
        <v/>
      </c>
      <c r="T648" s="16" t="str">
        <f aca="false">IF(OR(S648="",N(R648)=0),"",S648/R648)</f>
        <v/>
      </c>
      <c r="U648" s="15" t="str">
        <f aca="false">IF(S648="","",SUMIFS($S$7:S648,$A$7:A648,A648))</f>
        <v/>
      </c>
      <c r="V648" s="14" t="str">
        <f aca="false">IF(S648="","",IF(AND($C$4&gt;0,U648-S648&lt;=-$C$4),"After loss limit",IF(AND($C$4&gt;0,U648&lt;=-$C$4),"Hit loss limit",IF(AND($C$5&gt;0,Q648&gt;$C$5),"Over trade cap","OK"))))</f>
        <v/>
      </c>
    </row>
    <row r="649" customFormat="false" ht="15" hidden="false" customHeight="false" outlineLevel="0" collapsed="false">
      <c r="A649" s="9"/>
      <c r="B649" s="10"/>
      <c r="C649" s="10"/>
      <c r="D649" s="11"/>
      <c r="E649" s="11"/>
      <c r="F649" s="11"/>
      <c r="G649" s="12"/>
      <c r="H649" s="12"/>
      <c r="I649" s="12"/>
      <c r="J649" s="11"/>
      <c r="K649" s="11"/>
      <c r="L649" s="13"/>
      <c r="M649" s="11"/>
      <c r="N649" s="11"/>
      <c r="O649" s="14" t="str">
        <f aca="false">IF(OR(A649="",B649=""),"",LOOKUP(MOD(B649,1),Lists!$A$5:$A$9,Lists!$B$5:$B$9))</f>
        <v/>
      </c>
      <c r="P649" s="14" t="str">
        <f aca="false">IF(OR(B649="",C649=""),"",ROUND(MOD(C649-B649,1)*1440,0))</f>
        <v/>
      </c>
      <c r="Q649" s="14" t="str">
        <f aca="false">IF(A649="","",COUNTIF($A$7:A649,A649))</f>
        <v/>
      </c>
      <c r="R649" s="15" t="str">
        <f aca="false">IF(OR(G649="",H649="",J649=""),"",ABS(G649-H649)*J649*IF(K649="",1,K649))</f>
        <v/>
      </c>
      <c r="S649" s="15" t="str">
        <f aca="false">IF(OR(G649="",I649="",J649=""),"",(I649-G649)*J649*IF(K649="",1,K649)*IF(E649="Short",-1,1)-N(L649))</f>
        <v/>
      </c>
      <c r="T649" s="16" t="str">
        <f aca="false">IF(OR(S649="",N(R649)=0),"",S649/R649)</f>
        <v/>
      </c>
      <c r="U649" s="15" t="str">
        <f aca="false">IF(S649="","",SUMIFS($S$7:S649,$A$7:A649,A649))</f>
        <v/>
      </c>
      <c r="V649" s="14" t="str">
        <f aca="false">IF(S649="","",IF(AND($C$4&gt;0,U649-S649&lt;=-$C$4),"After loss limit",IF(AND($C$4&gt;0,U649&lt;=-$C$4),"Hit loss limit",IF(AND($C$5&gt;0,Q649&gt;$C$5),"Over trade cap","OK"))))</f>
        <v/>
      </c>
    </row>
    <row r="650" customFormat="false" ht="15" hidden="false" customHeight="false" outlineLevel="0" collapsed="false">
      <c r="A650" s="9"/>
      <c r="B650" s="10"/>
      <c r="C650" s="10"/>
      <c r="D650" s="11"/>
      <c r="E650" s="11"/>
      <c r="F650" s="11"/>
      <c r="G650" s="12"/>
      <c r="H650" s="12"/>
      <c r="I650" s="12"/>
      <c r="J650" s="11"/>
      <c r="K650" s="11"/>
      <c r="L650" s="13"/>
      <c r="M650" s="11"/>
      <c r="N650" s="11"/>
      <c r="O650" s="14" t="str">
        <f aca="false">IF(OR(A650="",B650=""),"",LOOKUP(MOD(B650,1),Lists!$A$5:$A$9,Lists!$B$5:$B$9))</f>
        <v/>
      </c>
      <c r="P650" s="14" t="str">
        <f aca="false">IF(OR(B650="",C650=""),"",ROUND(MOD(C650-B650,1)*1440,0))</f>
        <v/>
      </c>
      <c r="Q650" s="14" t="str">
        <f aca="false">IF(A650="","",COUNTIF($A$7:A650,A650))</f>
        <v/>
      </c>
      <c r="R650" s="15" t="str">
        <f aca="false">IF(OR(G650="",H650="",J650=""),"",ABS(G650-H650)*J650*IF(K650="",1,K650))</f>
        <v/>
      </c>
      <c r="S650" s="15" t="str">
        <f aca="false">IF(OR(G650="",I650="",J650=""),"",(I650-G650)*J650*IF(K650="",1,K650)*IF(E650="Short",-1,1)-N(L650))</f>
        <v/>
      </c>
      <c r="T650" s="16" t="str">
        <f aca="false">IF(OR(S650="",N(R650)=0),"",S650/R650)</f>
        <v/>
      </c>
      <c r="U650" s="15" t="str">
        <f aca="false">IF(S650="","",SUMIFS($S$7:S650,$A$7:A650,A650))</f>
        <v/>
      </c>
      <c r="V650" s="14" t="str">
        <f aca="false">IF(S650="","",IF(AND($C$4&gt;0,U650-S650&lt;=-$C$4),"After loss limit",IF(AND($C$4&gt;0,U650&lt;=-$C$4),"Hit loss limit",IF(AND($C$5&gt;0,Q650&gt;$C$5),"Over trade cap","OK"))))</f>
        <v/>
      </c>
    </row>
    <row r="651" customFormat="false" ht="15" hidden="false" customHeight="false" outlineLevel="0" collapsed="false">
      <c r="A651" s="9"/>
      <c r="B651" s="10"/>
      <c r="C651" s="10"/>
      <c r="D651" s="11"/>
      <c r="E651" s="11"/>
      <c r="F651" s="11"/>
      <c r="G651" s="12"/>
      <c r="H651" s="12"/>
      <c r="I651" s="12"/>
      <c r="J651" s="11"/>
      <c r="K651" s="11"/>
      <c r="L651" s="13"/>
      <c r="M651" s="11"/>
      <c r="N651" s="11"/>
      <c r="O651" s="14" t="str">
        <f aca="false">IF(OR(A651="",B651=""),"",LOOKUP(MOD(B651,1),Lists!$A$5:$A$9,Lists!$B$5:$B$9))</f>
        <v/>
      </c>
      <c r="P651" s="14" t="str">
        <f aca="false">IF(OR(B651="",C651=""),"",ROUND(MOD(C651-B651,1)*1440,0))</f>
        <v/>
      </c>
      <c r="Q651" s="14" t="str">
        <f aca="false">IF(A651="","",COUNTIF($A$7:A651,A651))</f>
        <v/>
      </c>
      <c r="R651" s="15" t="str">
        <f aca="false">IF(OR(G651="",H651="",J651=""),"",ABS(G651-H651)*J651*IF(K651="",1,K651))</f>
        <v/>
      </c>
      <c r="S651" s="15" t="str">
        <f aca="false">IF(OR(G651="",I651="",J651=""),"",(I651-G651)*J651*IF(K651="",1,K651)*IF(E651="Short",-1,1)-N(L651))</f>
        <v/>
      </c>
      <c r="T651" s="16" t="str">
        <f aca="false">IF(OR(S651="",N(R651)=0),"",S651/R651)</f>
        <v/>
      </c>
      <c r="U651" s="15" t="str">
        <f aca="false">IF(S651="","",SUMIFS($S$7:S651,$A$7:A651,A651))</f>
        <v/>
      </c>
      <c r="V651" s="14" t="str">
        <f aca="false">IF(S651="","",IF(AND($C$4&gt;0,U651-S651&lt;=-$C$4),"After loss limit",IF(AND($C$4&gt;0,U651&lt;=-$C$4),"Hit loss limit",IF(AND($C$5&gt;0,Q651&gt;$C$5),"Over trade cap","OK"))))</f>
        <v/>
      </c>
    </row>
    <row r="652" customFormat="false" ht="15" hidden="false" customHeight="false" outlineLevel="0" collapsed="false">
      <c r="A652" s="9"/>
      <c r="B652" s="10"/>
      <c r="C652" s="10"/>
      <c r="D652" s="11"/>
      <c r="E652" s="11"/>
      <c r="F652" s="11"/>
      <c r="G652" s="12"/>
      <c r="H652" s="12"/>
      <c r="I652" s="12"/>
      <c r="J652" s="11"/>
      <c r="K652" s="11"/>
      <c r="L652" s="13"/>
      <c r="M652" s="11"/>
      <c r="N652" s="11"/>
      <c r="O652" s="14" t="str">
        <f aca="false">IF(OR(A652="",B652=""),"",LOOKUP(MOD(B652,1),Lists!$A$5:$A$9,Lists!$B$5:$B$9))</f>
        <v/>
      </c>
      <c r="P652" s="14" t="str">
        <f aca="false">IF(OR(B652="",C652=""),"",ROUND(MOD(C652-B652,1)*1440,0))</f>
        <v/>
      </c>
      <c r="Q652" s="14" t="str">
        <f aca="false">IF(A652="","",COUNTIF($A$7:A652,A652))</f>
        <v/>
      </c>
      <c r="R652" s="15" t="str">
        <f aca="false">IF(OR(G652="",H652="",J652=""),"",ABS(G652-H652)*J652*IF(K652="",1,K652))</f>
        <v/>
      </c>
      <c r="S652" s="15" t="str">
        <f aca="false">IF(OR(G652="",I652="",J652=""),"",(I652-G652)*J652*IF(K652="",1,K652)*IF(E652="Short",-1,1)-N(L652))</f>
        <v/>
      </c>
      <c r="T652" s="16" t="str">
        <f aca="false">IF(OR(S652="",N(R652)=0),"",S652/R652)</f>
        <v/>
      </c>
      <c r="U652" s="15" t="str">
        <f aca="false">IF(S652="","",SUMIFS($S$7:S652,$A$7:A652,A652))</f>
        <v/>
      </c>
      <c r="V652" s="14" t="str">
        <f aca="false">IF(S652="","",IF(AND($C$4&gt;0,U652-S652&lt;=-$C$4),"After loss limit",IF(AND($C$4&gt;0,U652&lt;=-$C$4),"Hit loss limit",IF(AND($C$5&gt;0,Q652&gt;$C$5),"Over trade cap","OK"))))</f>
        <v/>
      </c>
    </row>
    <row r="653" customFormat="false" ht="15" hidden="false" customHeight="false" outlineLevel="0" collapsed="false">
      <c r="A653" s="9"/>
      <c r="B653" s="10"/>
      <c r="C653" s="10"/>
      <c r="D653" s="11"/>
      <c r="E653" s="11"/>
      <c r="F653" s="11"/>
      <c r="G653" s="12"/>
      <c r="H653" s="12"/>
      <c r="I653" s="12"/>
      <c r="J653" s="11"/>
      <c r="K653" s="11"/>
      <c r="L653" s="13"/>
      <c r="M653" s="11"/>
      <c r="N653" s="11"/>
      <c r="O653" s="14" t="str">
        <f aca="false">IF(OR(A653="",B653=""),"",LOOKUP(MOD(B653,1),Lists!$A$5:$A$9,Lists!$B$5:$B$9))</f>
        <v/>
      </c>
      <c r="P653" s="14" t="str">
        <f aca="false">IF(OR(B653="",C653=""),"",ROUND(MOD(C653-B653,1)*1440,0))</f>
        <v/>
      </c>
      <c r="Q653" s="14" t="str">
        <f aca="false">IF(A653="","",COUNTIF($A$7:A653,A653))</f>
        <v/>
      </c>
      <c r="R653" s="15" t="str">
        <f aca="false">IF(OR(G653="",H653="",J653=""),"",ABS(G653-H653)*J653*IF(K653="",1,K653))</f>
        <v/>
      </c>
      <c r="S653" s="15" t="str">
        <f aca="false">IF(OR(G653="",I653="",J653=""),"",(I653-G653)*J653*IF(K653="",1,K653)*IF(E653="Short",-1,1)-N(L653))</f>
        <v/>
      </c>
      <c r="T653" s="16" t="str">
        <f aca="false">IF(OR(S653="",N(R653)=0),"",S653/R653)</f>
        <v/>
      </c>
      <c r="U653" s="15" t="str">
        <f aca="false">IF(S653="","",SUMIFS($S$7:S653,$A$7:A653,A653))</f>
        <v/>
      </c>
      <c r="V653" s="14" t="str">
        <f aca="false">IF(S653="","",IF(AND($C$4&gt;0,U653-S653&lt;=-$C$4),"After loss limit",IF(AND($C$4&gt;0,U653&lt;=-$C$4),"Hit loss limit",IF(AND($C$5&gt;0,Q653&gt;$C$5),"Over trade cap","OK"))))</f>
        <v/>
      </c>
    </row>
    <row r="654" customFormat="false" ht="15" hidden="false" customHeight="false" outlineLevel="0" collapsed="false">
      <c r="A654" s="9"/>
      <c r="B654" s="10"/>
      <c r="C654" s="10"/>
      <c r="D654" s="11"/>
      <c r="E654" s="11"/>
      <c r="F654" s="11"/>
      <c r="G654" s="12"/>
      <c r="H654" s="12"/>
      <c r="I654" s="12"/>
      <c r="J654" s="11"/>
      <c r="K654" s="11"/>
      <c r="L654" s="13"/>
      <c r="M654" s="11"/>
      <c r="N654" s="11"/>
      <c r="O654" s="14" t="str">
        <f aca="false">IF(OR(A654="",B654=""),"",LOOKUP(MOD(B654,1),Lists!$A$5:$A$9,Lists!$B$5:$B$9))</f>
        <v/>
      </c>
      <c r="P654" s="14" t="str">
        <f aca="false">IF(OR(B654="",C654=""),"",ROUND(MOD(C654-B654,1)*1440,0))</f>
        <v/>
      </c>
      <c r="Q654" s="14" t="str">
        <f aca="false">IF(A654="","",COUNTIF($A$7:A654,A654))</f>
        <v/>
      </c>
      <c r="R654" s="15" t="str">
        <f aca="false">IF(OR(G654="",H654="",J654=""),"",ABS(G654-H654)*J654*IF(K654="",1,K654))</f>
        <v/>
      </c>
      <c r="S654" s="15" t="str">
        <f aca="false">IF(OR(G654="",I654="",J654=""),"",(I654-G654)*J654*IF(K654="",1,K654)*IF(E654="Short",-1,1)-N(L654))</f>
        <v/>
      </c>
      <c r="T654" s="16" t="str">
        <f aca="false">IF(OR(S654="",N(R654)=0),"",S654/R654)</f>
        <v/>
      </c>
      <c r="U654" s="15" t="str">
        <f aca="false">IF(S654="","",SUMIFS($S$7:S654,$A$7:A654,A654))</f>
        <v/>
      </c>
      <c r="V654" s="14" t="str">
        <f aca="false">IF(S654="","",IF(AND($C$4&gt;0,U654-S654&lt;=-$C$4),"After loss limit",IF(AND($C$4&gt;0,U654&lt;=-$C$4),"Hit loss limit",IF(AND($C$5&gt;0,Q654&gt;$C$5),"Over trade cap","OK"))))</f>
        <v/>
      </c>
    </row>
    <row r="655" customFormat="false" ht="15" hidden="false" customHeight="false" outlineLevel="0" collapsed="false">
      <c r="A655" s="9"/>
      <c r="B655" s="10"/>
      <c r="C655" s="10"/>
      <c r="D655" s="11"/>
      <c r="E655" s="11"/>
      <c r="F655" s="11"/>
      <c r="G655" s="12"/>
      <c r="H655" s="12"/>
      <c r="I655" s="12"/>
      <c r="J655" s="11"/>
      <c r="K655" s="11"/>
      <c r="L655" s="13"/>
      <c r="M655" s="11"/>
      <c r="N655" s="11"/>
      <c r="O655" s="14" t="str">
        <f aca="false">IF(OR(A655="",B655=""),"",LOOKUP(MOD(B655,1),Lists!$A$5:$A$9,Lists!$B$5:$B$9))</f>
        <v/>
      </c>
      <c r="P655" s="14" t="str">
        <f aca="false">IF(OR(B655="",C655=""),"",ROUND(MOD(C655-B655,1)*1440,0))</f>
        <v/>
      </c>
      <c r="Q655" s="14" t="str">
        <f aca="false">IF(A655="","",COUNTIF($A$7:A655,A655))</f>
        <v/>
      </c>
      <c r="R655" s="15" t="str">
        <f aca="false">IF(OR(G655="",H655="",J655=""),"",ABS(G655-H655)*J655*IF(K655="",1,K655))</f>
        <v/>
      </c>
      <c r="S655" s="15" t="str">
        <f aca="false">IF(OR(G655="",I655="",J655=""),"",(I655-G655)*J655*IF(K655="",1,K655)*IF(E655="Short",-1,1)-N(L655))</f>
        <v/>
      </c>
      <c r="T655" s="16" t="str">
        <f aca="false">IF(OR(S655="",N(R655)=0),"",S655/R655)</f>
        <v/>
      </c>
      <c r="U655" s="15" t="str">
        <f aca="false">IF(S655="","",SUMIFS($S$7:S655,$A$7:A655,A655))</f>
        <v/>
      </c>
      <c r="V655" s="14" t="str">
        <f aca="false">IF(S655="","",IF(AND($C$4&gt;0,U655-S655&lt;=-$C$4),"After loss limit",IF(AND($C$4&gt;0,U655&lt;=-$C$4),"Hit loss limit",IF(AND($C$5&gt;0,Q655&gt;$C$5),"Over trade cap","OK"))))</f>
        <v/>
      </c>
    </row>
    <row r="656" customFormat="false" ht="15" hidden="false" customHeight="false" outlineLevel="0" collapsed="false">
      <c r="A656" s="9"/>
      <c r="B656" s="10"/>
      <c r="C656" s="10"/>
      <c r="D656" s="11"/>
      <c r="E656" s="11"/>
      <c r="F656" s="11"/>
      <c r="G656" s="12"/>
      <c r="H656" s="12"/>
      <c r="I656" s="12"/>
      <c r="J656" s="11"/>
      <c r="K656" s="11"/>
      <c r="L656" s="13"/>
      <c r="M656" s="11"/>
      <c r="N656" s="11"/>
      <c r="O656" s="14" t="str">
        <f aca="false">IF(OR(A656="",B656=""),"",LOOKUP(MOD(B656,1),Lists!$A$5:$A$9,Lists!$B$5:$B$9))</f>
        <v/>
      </c>
      <c r="P656" s="14" t="str">
        <f aca="false">IF(OR(B656="",C656=""),"",ROUND(MOD(C656-B656,1)*1440,0))</f>
        <v/>
      </c>
      <c r="Q656" s="14" t="str">
        <f aca="false">IF(A656="","",COUNTIF($A$7:A656,A656))</f>
        <v/>
      </c>
      <c r="R656" s="15" t="str">
        <f aca="false">IF(OR(G656="",H656="",J656=""),"",ABS(G656-H656)*J656*IF(K656="",1,K656))</f>
        <v/>
      </c>
      <c r="S656" s="15" t="str">
        <f aca="false">IF(OR(G656="",I656="",J656=""),"",(I656-G656)*J656*IF(K656="",1,K656)*IF(E656="Short",-1,1)-N(L656))</f>
        <v/>
      </c>
      <c r="T656" s="16" t="str">
        <f aca="false">IF(OR(S656="",N(R656)=0),"",S656/R656)</f>
        <v/>
      </c>
      <c r="U656" s="15" t="str">
        <f aca="false">IF(S656="","",SUMIFS($S$7:S656,$A$7:A656,A656))</f>
        <v/>
      </c>
      <c r="V656" s="14" t="str">
        <f aca="false">IF(S656="","",IF(AND($C$4&gt;0,U656-S656&lt;=-$C$4),"After loss limit",IF(AND($C$4&gt;0,U656&lt;=-$C$4),"Hit loss limit",IF(AND($C$5&gt;0,Q656&gt;$C$5),"Over trade cap","OK"))))</f>
        <v/>
      </c>
    </row>
    <row r="657" customFormat="false" ht="15" hidden="false" customHeight="false" outlineLevel="0" collapsed="false">
      <c r="A657" s="9"/>
      <c r="B657" s="10"/>
      <c r="C657" s="10"/>
      <c r="D657" s="11"/>
      <c r="E657" s="11"/>
      <c r="F657" s="11"/>
      <c r="G657" s="12"/>
      <c r="H657" s="12"/>
      <c r="I657" s="12"/>
      <c r="J657" s="11"/>
      <c r="K657" s="11"/>
      <c r="L657" s="13"/>
      <c r="M657" s="11"/>
      <c r="N657" s="11"/>
      <c r="O657" s="14" t="str">
        <f aca="false">IF(OR(A657="",B657=""),"",LOOKUP(MOD(B657,1),Lists!$A$5:$A$9,Lists!$B$5:$B$9))</f>
        <v/>
      </c>
      <c r="P657" s="14" t="str">
        <f aca="false">IF(OR(B657="",C657=""),"",ROUND(MOD(C657-B657,1)*1440,0))</f>
        <v/>
      </c>
      <c r="Q657" s="14" t="str">
        <f aca="false">IF(A657="","",COUNTIF($A$7:A657,A657))</f>
        <v/>
      </c>
      <c r="R657" s="15" t="str">
        <f aca="false">IF(OR(G657="",H657="",J657=""),"",ABS(G657-H657)*J657*IF(K657="",1,K657))</f>
        <v/>
      </c>
      <c r="S657" s="15" t="str">
        <f aca="false">IF(OR(G657="",I657="",J657=""),"",(I657-G657)*J657*IF(K657="",1,K657)*IF(E657="Short",-1,1)-N(L657))</f>
        <v/>
      </c>
      <c r="T657" s="16" t="str">
        <f aca="false">IF(OR(S657="",N(R657)=0),"",S657/R657)</f>
        <v/>
      </c>
      <c r="U657" s="15" t="str">
        <f aca="false">IF(S657="","",SUMIFS($S$7:S657,$A$7:A657,A657))</f>
        <v/>
      </c>
      <c r="V657" s="14" t="str">
        <f aca="false">IF(S657="","",IF(AND($C$4&gt;0,U657-S657&lt;=-$C$4),"After loss limit",IF(AND($C$4&gt;0,U657&lt;=-$C$4),"Hit loss limit",IF(AND($C$5&gt;0,Q657&gt;$C$5),"Over trade cap","OK"))))</f>
        <v/>
      </c>
    </row>
    <row r="658" customFormat="false" ht="15" hidden="false" customHeight="false" outlineLevel="0" collapsed="false">
      <c r="A658" s="9"/>
      <c r="B658" s="10"/>
      <c r="C658" s="10"/>
      <c r="D658" s="11"/>
      <c r="E658" s="11"/>
      <c r="F658" s="11"/>
      <c r="G658" s="12"/>
      <c r="H658" s="12"/>
      <c r="I658" s="12"/>
      <c r="J658" s="11"/>
      <c r="K658" s="11"/>
      <c r="L658" s="13"/>
      <c r="M658" s="11"/>
      <c r="N658" s="11"/>
      <c r="O658" s="14" t="str">
        <f aca="false">IF(OR(A658="",B658=""),"",LOOKUP(MOD(B658,1),Lists!$A$5:$A$9,Lists!$B$5:$B$9))</f>
        <v/>
      </c>
      <c r="P658" s="14" t="str">
        <f aca="false">IF(OR(B658="",C658=""),"",ROUND(MOD(C658-B658,1)*1440,0))</f>
        <v/>
      </c>
      <c r="Q658" s="14" t="str">
        <f aca="false">IF(A658="","",COUNTIF($A$7:A658,A658))</f>
        <v/>
      </c>
      <c r="R658" s="15" t="str">
        <f aca="false">IF(OR(G658="",H658="",J658=""),"",ABS(G658-H658)*J658*IF(K658="",1,K658))</f>
        <v/>
      </c>
      <c r="S658" s="15" t="str">
        <f aca="false">IF(OR(G658="",I658="",J658=""),"",(I658-G658)*J658*IF(K658="",1,K658)*IF(E658="Short",-1,1)-N(L658))</f>
        <v/>
      </c>
      <c r="T658" s="16" t="str">
        <f aca="false">IF(OR(S658="",N(R658)=0),"",S658/R658)</f>
        <v/>
      </c>
      <c r="U658" s="15" t="str">
        <f aca="false">IF(S658="","",SUMIFS($S$7:S658,$A$7:A658,A658))</f>
        <v/>
      </c>
      <c r="V658" s="14" t="str">
        <f aca="false">IF(S658="","",IF(AND($C$4&gt;0,U658-S658&lt;=-$C$4),"After loss limit",IF(AND($C$4&gt;0,U658&lt;=-$C$4),"Hit loss limit",IF(AND($C$5&gt;0,Q658&gt;$C$5),"Over trade cap","OK"))))</f>
        <v/>
      </c>
    </row>
    <row r="659" customFormat="false" ht="15" hidden="false" customHeight="false" outlineLevel="0" collapsed="false">
      <c r="A659" s="9"/>
      <c r="B659" s="10"/>
      <c r="C659" s="10"/>
      <c r="D659" s="11"/>
      <c r="E659" s="11"/>
      <c r="F659" s="11"/>
      <c r="G659" s="12"/>
      <c r="H659" s="12"/>
      <c r="I659" s="12"/>
      <c r="J659" s="11"/>
      <c r="K659" s="11"/>
      <c r="L659" s="13"/>
      <c r="M659" s="11"/>
      <c r="N659" s="11"/>
      <c r="O659" s="14" t="str">
        <f aca="false">IF(OR(A659="",B659=""),"",LOOKUP(MOD(B659,1),Lists!$A$5:$A$9,Lists!$B$5:$B$9))</f>
        <v/>
      </c>
      <c r="P659" s="14" t="str">
        <f aca="false">IF(OR(B659="",C659=""),"",ROUND(MOD(C659-B659,1)*1440,0))</f>
        <v/>
      </c>
      <c r="Q659" s="14" t="str">
        <f aca="false">IF(A659="","",COUNTIF($A$7:A659,A659))</f>
        <v/>
      </c>
      <c r="R659" s="15" t="str">
        <f aca="false">IF(OR(G659="",H659="",J659=""),"",ABS(G659-H659)*J659*IF(K659="",1,K659))</f>
        <v/>
      </c>
      <c r="S659" s="15" t="str">
        <f aca="false">IF(OR(G659="",I659="",J659=""),"",(I659-G659)*J659*IF(K659="",1,K659)*IF(E659="Short",-1,1)-N(L659))</f>
        <v/>
      </c>
      <c r="T659" s="16" t="str">
        <f aca="false">IF(OR(S659="",N(R659)=0),"",S659/R659)</f>
        <v/>
      </c>
      <c r="U659" s="15" t="str">
        <f aca="false">IF(S659="","",SUMIFS($S$7:S659,$A$7:A659,A659))</f>
        <v/>
      </c>
      <c r="V659" s="14" t="str">
        <f aca="false">IF(S659="","",IF(AND($C$4&gt;0,U659-S659&lt;=-$C$4),"After loss limit",IF(AND($C$4&gt;0,U659&lt;=-$C$4),"Hit loss limit",IF(AND($C$5&gt;0,Q659&gt;$C$5),"Over trade cap","OK"))))</f>
        <v/>
      </c>
    </row>
    <row r="660" customFormat="false" ht="15" hidden="false" customHeight="false" outlineLevel="0" collapsed="false">
      <c r="A660" s="9"/>
      <c r="B660" s="10"/>
      <c r="C660" s="10"/>
      <c r="D660" s="11"/>
      <c r="E660" s="11"/>
      <c r="F660" s="11"/>
      <c r="G660" s="12"/>
      <c r="H660" s="12"/>
      <c r="I660" s="12"/>
      <c r="J660" s="11"/>
      <c r="K660" s="11"/>
      <c r="L660" s="13"/>
      <c r="M660" s="11"/>
      <c r="N660" s="11"/>
      <c r="O660" s="14" t="str">
        <f aca="false">IF(OR(A660="",B660=""),"",LOOKUP(MOD(B660,1),Lists!$A$5:$A$9,Lists!$B$5:$B$9))</f>
        <v/>
      </c>
      <c r="P660" s="14" t="str">
        <f aca="false">IF(OR(B660="",C660=""),"",ROUND(MOD(C660-B660,1)*1440,0))</f>
        <v/>
      </c>
      <c r="Q660" s="14" t="str">
        <f aca="false">IF(A660="","",COUNTIF($A$7:A660,A660))</f>
        <v/>
      </c>
      <c r="R660" s="15" t="str">
        <f aca="false">IF(OR(G660="",H660="",J660=""),"",ABS(G660-H660)*J660*IF(K660="",1,K660))</f>
        <v/>
      </c>
      <c r="S660" s="15" t="str">
        <f aca="false">IF(OR(G660="",I660="",J660=""),"",(I660-G660)*J660*IF(K660="",1,K660)*IF(E660="Short",-1,1)-N(L660))</f>
        <v/>
      </c>
      <c r="T660" s="16" t="str">
        <f aca="false">IF(OR(S660="",N(R660)=0),"",S660/R660)</f>
        <v/>
      </c>
      <c r="U660" s="15" t="str">
        <f aca="false">IF(S660="","",SUMIFS($S$7:S660,$A$7:A660,A660))</f>
        <v/>
      </c>
      <c r="V660" s="14" t="str">
        <f aca="false">IF(S660="","",IF(AND($C$4&gt;0,U660-S660&lt;=-$C$4),"After loss limit",IF(AND($C$4&gt;0,U660&lt;=-$C$4),"Hit loss limit",IF(AND($C$5&gt;0,Q660&gt;$C$5),"Over trade cap","OK"))))</f>
        <v/>
      </c>
    </row>
    <row r="661" customFormat="false" ht="15" hidden="false" customHeight="false" outlineLevel="0" collapsed="false">
      <c r="A661" s="9"/>
      <c r="B661" s="10"/>
      <c r="C661" s="10"/>
      <c r="D661" s="11"/>
      <c r="E661" s="11"/>
      <c r="F661" s="11"/>
      <c r="G661" s="12"/>
      <c r="H661" s="12"/>
      <c r="I661" s="12"/>
      <c r="J661" s="11"/>
      <c r="K661" s="11"/>
      <c r="L661" s="13"/>
      <c r="M661" s="11"/>
      <c r="N661" s="11"/>
      <c r="O661" s="14" t="str">
        <f aca="false">IF(OR(A661="",B661=""),"",LOOKUP(MOD(B661,1),Lists!$A$5:$A$9,Lists!$B$5:$B$9))</f>
        <v/>
      </c>
      <c r="P661" s="14" t="str">
        <f aca="false">IF(OR(B661="",C661=""),"",ROUND(MOD(C661-B661,1)*1440,0))</f>
        <v/>
      </c>
      <c r="Q661" s="14" t="str">
        <f aca="false">IF(A661="","",COUNTIF($A$7:A661,A661))</f>
        <v/>
      </c>
      <c r="R661" s="15" t="str">
        <f aca="false">IF(OR(G661="",H661="",J661=""),"",ABS(G661-H661)*J661*IF(K661="",1,K661))</f>
        <v/>
      </c>
      <c r="S661" s="15" t="str">
        <f aca="false">IF(OR(G661="",I661="",J661=""),"",(I661-G661)*J661*IF(K661="",1,K661)*IF(E661="Short",-1,1)-N(L661))</f>
        <v/>
      </c>
      <c r="T661" s="16" t="str">
        <f aca="false">IF(OR(S661="",N(R661)=0),"",S661/R661)</f>
        <v/>
      </c>
      <c r="U661" s="15" t="str">
        <f aca="false">IF(S661="","",SUMIFS($S$7:S661,$A$7:A661,A661))</f>
        <v/>
      </c>
      <c r="V661" s="14" t="str">
        <f aca="false">IF(S661="","",IF(AND($C$4&gt;0,U661-S661&lt;=-$C$4),"After loss limit",IF(AND($C$4&gt;0,U661&lt;=-$C$4),"Hit loss limit",IF(AND($C$5&gt;0,Q661&gt;$C$5),"Over trade cap","OK"))))</f>
        <v/>
      </c>
    </row>
    <row r="662" customFormat="false" ht="15" hidden="false" customHeight="false" outlineLevel="0" collapsed="false">
      <c r="A662" s="9"/>
      <c r="B662" s="10"/>
      <c r="C662" s="10"/>
      <c r="D662" s="11"/>
      <c r="E662" s="11"/>
      <c r="F662" s="11"/>
      <c r="G662" s="12"/>
      <c r="H662" s="12"/>
      <c r="I662" s="12"/>
      <c r="J662" s="11"/>
      <c r="K662" s="11"/>
      <c r="L662" s="13"/>
      <c r="M662" s="11"/>
      <c r="N662" s="11"/>
      <c r="O662" s="14" t="str">
        <f aca="false">IF(OR(A662="",B662=""),"",LOOKUP(MOD(B662,1),Lists!$A$5:$A$9,Lists!$B$5:$B$9))</f>
        <v/>
      </c>
      <c r="P662" s="14" t="str">
        <f aca="false">IF(OR(B662="",C662=""),"",ROUND(MOD(C662-B662,1)*1440,0))</f>
        <v/>
      </c>
      <c r="Q662" s="14" t="str">
        <f aca="false">IF(A662="","",COUNTIF($A$7:A662,A662))</f>
        <v/>
      </c>
      <c r="R662" s="15" t="str">
        <f aca="false">IF(OR(G662="",H662="",J662=""),"",ABS(G662-H662)*J662*IF(K662="",1,K662))</f>
        <v/>
      </c>
      <c r="S662" s="15" t="str">
        <f aca="false">IF(OR(G662="",I662="",J662=""),"",(I662-G662)*J662*IF(K662="",1,K662)*IF(E662="Short",-1,1)-N(L662))</f>
        <v/>
      </c>
      <c r="T662" s="16" t="str">
        <f aca="false">IF(OR(S662="",N(R662)=0),"",S662/R662)</f>
        <v/>
      </c>
      <c r="U662" s="15" t="str">
        <f aca="false">IF(S662="","",SUMIFS($S$7:S662,$A$7:A662,A662))</f>
        <v/>
      </c>
      <c r="V662" s="14" t="str">
        <f aca="false">IF(S662="","",IF(AND($C$4&gt;0,U662-S662&lt;=-$C$4),"After loss limit",IF(AND($C$4&gt;0,U662&lt;=-$C$4),"Hit loss limit",IF(AND($C$5&gt;0,Q662&gt;$C$5),"Over trade cap","OK"))))</f>
        <v/>
      </c>
    </row>
    <row r="663" customFormat="false" ht="15" hidden="false" customHeight="false" outlineLevel="0" collapsed="false">
      <c r="A663" s="9"/>
      <c r="B663" s="10"/>
      <c r="C663" s="10"/>
      <c r="D663" s="11"/>
      <c r="E663" s="11"/>
      <c r="F663" s="11"/>
      <c r="G663" s="12"/>
      <c r="H663" s="12"/>
      <c r="I663" s="12"/>
      <c r="J663" s="11"/>
      <c r="K663" s="11"/>
      <c r="L663" s="13"/>
      <c r="M663" s="11"/>
      <c r="N663" s="11"/>
      <c r="O663" s="14" t="str">
        <f aca="false">IF(OR(A663="",B663=""),"",LOOKUP(MOD(B663,1),Lists!$A$5:$A$9,Lists!$B$5:$B$9))</f>
        <v/>
      </c>
      <c r="P663" s="14" t="str">
        <f aca="false">IF(OR(B663="",C663=""),"",ROUND(MOD(C663-B663,1)*1440,0))</f>
        <v/>
      </c>
      <c r="Q663" s="14" t="str">
        <f aca="false">IF(A663="","",COUNTIF($A$7:A663,A663))</f>
        <v/>
      </c>
      <c r="R663" s="15" t="str">
        <f aca="false">IF(OR(G663="",H663="",J663=""),"",ABS(G663-H663)*J663*IF(K663="",1,K663))</f>
        <v/>
      </c>
      <c r="S663" s="15" t="str">
        <f aca="false">IF(OR(G663="",I663="",J663=""),"",(I663-G663)*J663*IF(K663="",1,K663)*IF(E663="Short",-1,1)-N(L663))</f>
        <v/>
      </c>
      <c r="T663" s="16" t="str">
        <f aca="false">IF(OR(S663="",N(R663)=0),"",S663/R663)</f>
        <v/>
      </c>
      <c r="U663" s="15" t="str">
        <f aca="false">IF(S663="","",SUMIFS($S$7:S663,$A$7:A663,A663))</f>
        <v/>
      </c>
      <c r="V663" s="14" t="str">
        <f aca="false">IF(S663="","",IF(AND($C$4&gt;0,U663-S663&lt;=-$C$4),"After loss limit",IF(AND($C$4&gt;0,U663&lt;=-$C$4),"Hit loss limit",IF(AND($C$5&gt;0,Q663&gt;$C$5),"Over trade cap","OK"))))</f>
        <v/>
      </c>
    </row>
    <row r="664" customFormat="false" ht="15" hidden="false" customHeight="false" outlineLevel="0" collapsed="false">
      <c r="A664" s="9"/>
      <c r="B664" s="10"/>
      <c r="C664" s="10"/>
      <c r="D664" s="11"/>
      <c r="E664" s="11"/>
      <c r="F664" s="11"/>
      <c r="G664" s="12"/>
      <c r="H664" s="12"/>
      <c r="I664" s="12"/>
      <c r="J664" s="11"/>
      <c r="K664" s="11"/>
      <c r="L664" s="13"/>
      <c r="M664" s="11"/>
      <c r="N664" s="11"/>
      <c r="O664" s="14" t="str">
        <f aca="false">IF(OR(A664="",B664=""),"",LOOKUP(MOD(B664,1),Lists!$A$5:$A$9,Lists!$B$5:$B$9))</f>
        <v/>
      </c>
      <c r="P664" s="14" t="str">
        <f aca="false">IF(OR(B664="",C664=""),"",ROUND(MOD(C664-B664,1)*1440,0))</f>
        <v/>
      </c>
      <c r="Q664" s="14" t="str">
        <f aca="false">IF(A664="","",COUNTIF($A$7:A664,A664))</f>
        <v/>
      </c>
      <c r="R664" s="15" t="str">
        <f aca="false">IF(OR(G664="",H664="",J664=""),"",ABS(G664-H664)*J664*IF(K664="",1,K664))</f>
        <v/>
      </c>
      <c r="S664" s="15" t="str">
        <f aca="false">IF(OR(G664="",I664="",J664=""),"",(I664-G664)*J664*IF(K664="",1,K664)*IF(E664="Short",-1,1)-N(L664))</f>
        <v/>
      </c>
      <c r="T664" s="16" t="str">
        <f aca="false">IF(OR(S664="",N(R664)=0),"",S664/R664)</f>
        <v/>
      </c>
      <c r="U664" s="15" t="str">
        <f aca="false">IF(S664="","",SUMIFS($S$7:S664,$A$7:A664,A664))</f>
        <v/>
      </c>
      <c r="V664" s="14" t="str">
        <f aca="false">IF(S664="","",IF(AND($C$4&gt;0,U664-S664&lt;=-$C$4),"After loss limit",IF(AND($C$4&gt;0,U664&lt;=-$C$4),"Hit loss limit",IF(AND($C$5&gt;0,Q664&gt;$C$5),"Over trade cap","OK"))))</f>
        <v/>
      </c>
    </row>
    <row r="665" customFormat="false" ht="15" hidden="false" customHeight="false" outlineLevel="0" collapsed="false">
      <c r="A665" s="9"/>
      <c r="B665" s="10"/>
      <c r="C665" s="10"/>
      <c r="D665" s="11"/>
      <c r="E665" s="11"/>
      <c r="F665" s="11"/>
      <c r="G665" s="12"/>
      <c r="H665" s="12"/>
      <c r="I665" s="12"/>
      <c r="J665" s="11"/>
      <c r="K665" s="11"/>
      <c r="L665" s="13"/>
      <c r="M665" s="11"/>
      <c r="N665" s="11"/>
      <c r="O665" s="14" t="str">
        <f aca="false">IF(OR(A665="",B665=""),"",LOOKUP(MOD(B665,1),Lists!$A$5:$A$9,Lists!$B$5:$B$9))</f>
        <v/>
      </c>
      <c r="P665" s="14" t="str">
        <f aca="false">IF(OR(B665="",C665=""),"",ROUND(MOD(C665-B665,1)*1440,0))</f>
        <v/>
      </c>
      <c r="Q665" s="14" t="str">
        <f aca="false">IF(A665="","",COUNTIF($A$7:A665,A665))</f>
        <v/>
      </c>
      <c r="R665" s="15" t="str">
        <f aca="false">IF(OR(G665="",H665="",J665=""),"",ABS(G665-H665)*J665*IF(K665="",1,K665))</f>
        <v/>
      </c>
      <c r="S665" s="15" t="str">
        <f aca="false">IF(OR(G665="",I665="",J665=""),"",(I665-G665)*J665*IF(K665="",1,K665)*IF(E665="Short",-1,1)-N(L665))</f>
        <v/>
      </c>
      <c r="T665" s="16" t="str">
        <f aca="false">IF(OR(S665="",N(R665)=0),"",S665/R665)</f>
        <v/>
      </c>
      <c r="U665" s="15" t="str">
        <f aca="false">IF(S665="","",SUMIFS($S$7:S665,$A$7:A665,A665))</f>
        <v/>
      </c>
      <c r="V665" s="14" t="str">
        <f aca="false">IF(S665="","",IF(AND($C$4&gt;0,U665-S665&lt;=-$C$4),"After loss limit",IF(AND($C$4&gt;0,U665&lt;=-$C$4),"Hit loss limit",IF(AND($C$5&gt;0,Q665&gt;$C$5),"Over trade cap","OK"))))</f>
        <v/>
      </c>
    </row>
    <row r="666" customFormat="false" ht="15" hidden="false" customHeight="false" outlineLevel="0" collapsed="false">
      <c r="A666" s="9"/>
      <c r="B666" s="10"/>
      <c r="C666" s="10"/>
      <c r="D666" s="11"/>
      <c r="E666" s="11"/>
      <c r="F666" s="11"/>
      <c r="G666" s="12"/>
      <c r="H666" s="12"/>
      <c r="I666" s="12"/>
      <c r="J666" s="11"/>
      <c r="K666" s="11"/>
      <c r="L666" s="13"/>
      <c r="M666" s="11"/>
      <c r="N666" s="11"/>
      <c r="O666" s="14" t="str">
        <f aca="false">IF(OR(A666="",B666=""),"",LOOKUP(MOD(B666,1),Lists!$A$5:$A$9,Lists!$B$5:$B$9))</f>
        <v/>
      </c>
      <c r="P666" s="14" t="str">
        <f aca="false">IF(OR(B666="",C666=""),"",ROUND(MOD(C666-B666,1)*1440,0))</f>
        <v/>
      </c>
      <c r="Q666" s="14" t="str">
        <f aca="false">IF(A666="","",COUNTIF($A$7:A666,A666))</f>
        <v/>
      </c>
      <c r="R666" s="15" t="str">
        <f aca="false">IF(OR(G666="",H666="",J666=""),"",ABS(G666-H666)*J666*IF(K666="",1,K666))</f>
        <v/>
      </c>
      <c r="S666" s="15" t="str">
        <f aca="false">IF(OR(G666="",I666="",J666=""),"",(I666-G666)*J666*IF(K666="",1,K666)*IF(E666="Short",-1,1)-N(L666))</f>
        <v/>
      </c>
      <c r="T666" s="16" t="str">
        <f aca="false">IF(OR(S666="",N(R666)=0),"",S666/R666)</f>
        <v/>
      </c>
      <c r="U666" s="15" t="str">
        <f aca="false">IF(S666="","",SUMIFS($S$7:S666,$A$7:A666,A666))</f>
        <v/>
      </c>
      <c r="V666" s="14" t="str">
        <f aca="false">IF(S666="","",IF(AND($C$4&gt;0,U666-S666&lt;=-$C$4),"After loss limit",IF(AND($C$4&gt;0,U666&lt;=-$C$4),"Hit loss limit",IF(AND($C$5&gt;0,Q666&gt;$C$5),"Over trade cap","OK"))))</f>
        <v/>
      </c>
    </row>
    <row r="667" customFormat="false" ht="15" hidden="false" customHeight="false" outlineLevel="0" collapsed="false">
      <c r="A667" s="9"/>
      <c r="B667" s="10"/>
      <c r="C667" s="10"/>
      <c r="D667" s="11"/>
      <c r="E667" s="11"/>
      <c r="F667" s="11"/>
      <c r="G667" s="12"/>
      <c r="H667" s="12"/>
      <c r="I667" s="12"/>
      <c r="J667" s="11"/>
      <c r="K667" s="11"/>
      <c r="L667" s="13"/>
      <c r="M667" s="11"/>
      <c r="N667" s="11"/>
      <c r="O667" s="14" t="str">
        <f aca="false">IF(OR(A667="",B667=""),"",LOOKUP(MOD(B667,1),Lists!$A$5:$A$9,Lists!$B$5:$B$9))</f>
        <v/>
      </c>
      <c r="P667" s="14" t="str">
        <f aca="false">IF(OR(B667="",C667=""),"",ROUND(MOD(C667-B667,1)*1440,0))</f>
        <v/>
      </c>
      <c r="Q667" s="14" t="str">
        <f aca="false">IF(A667="","",COUNTIF($A$7:A667,A667))</f>
        <v/>
      </c>
      <c r="R667" s="15" t="str">
        <f aca="false">IF(OR(G667="",H667="",J667=""),"",ABS(G667-H667)*J667*IF(K667="",1,K667))</f>
        <v/>
      </c>
      <c r="S667" s="15" t="str">
        <f aca="false">IF(OR(G667="",I667="",J667=""),"",(I667-G667)*J667*IF(K667="",1,K667)*IF(E667="Short",-1,1)-N(L667))</f>
        <v/>
      </c>
      <c r="T667" s="16" t="str">
        <f aca="false">IF(OR(S667="",N(R667)=0),"",S667/R667)</f>
        <v/>
      </c>
      <c r="U667" s="15" t="str">
        <f aca="false">IF(S667="","",SUMIFS($S$7:S667,$A$7:A667,A667))</f>
        <v/>
      </c>
      <c r="V667" s="14" t="str">
        <f aca="false">IF(S667="","",IF(AND($C$4&gt;0,U667-S667&lt;=-$C$4),"After loss limit",IF(AND($C$4&gt;0,U667&lt;=-$C$4),"Hit loss limit",IF(AND($C$5&gt;0,Q667&gt;$C$5),"Over trade cap","OK"))))</f>
        <v/>
      </c>
    </row>
    <row r="668" customFormat="false" ht="15" hidden="false" customHeight="false" outlineLevel="0" collapsed="false">
      <c r="A668" s="9"/>
      <c r="B668" s="10"/>
      <c r="C668" s="10"/>
      <c r="D668" s="11"/>
      <c r="E668" s="11"/>
      <c r="F668" s="11"/>
      <c r="G668" s="12"/>
      <c r="H668" s="12"/>
      <c r="I668" s="12"/>
      <c r="J668" s="11"/>
      <c r="K668" s="11"/>
      <c r="L668" s="13"/>
      <c r="M668" s="11"/>
      <c r="N668" s="11"/>
      <c r="O668" s="14" t="str">
        <f aca="false">IF(OR(A668="",B668=""),"",LOOKUP(MOD(B668,1),Lists!$A$5:$A$9,Lists!$B$5:$B$9))</f>
        <v/>
      </c>
      <c r="P668" s="14" t="str">
        <f aca="false">IF(OR(B668="",C668=""),"",ROUND(MOD(C668-B668,1)*1440,0))</f>
        <v/>
      </c>
      <c r="Q668" s="14" t="str">
        <f aca="false">IF(A668="","",COUNTIF($A$7:A668,A668))</f>
        <v/>
      </c>
      <c r="R668" s="15" t="str">
        <f aca="false">IF(OR(G668="",H668="",J668=""),"",ABS(G668-H668)*J668*IF(K668="",1,K668))</f>
        <v/>
      </c>
      <c r="S668" s="15" t="str">
        <f aca="false">IF(OR(G668="",I668="",J668=""),"",(I668-G668)*J668*IF(K668="",1,K668)*IF(E668="Short",-1,1)-N(L668))</f>
        <v/>
      </c>
      <c r="T668" s="16" t="str">
        <f aca="false">IF(OR(S668="",N(R668)=0),"",S668/R668)</f>
        <v/>
      </c>
      <c r="U668" s="15" t="str">
        <f aca="false">IF(S668="","",SUMIFS($S$7:S668,$A$7:A668,A668))</f>
        <v/>
      </c>
      <c r="V668" s="14" t="str">
        <f aca="false">IF(S668="","",IF(AND($C$4&gt;0,U668-S668&lt;=-$C$4),"After loss limit",IF(AND($C$4&gt;0,U668&lt;=-$C$4),"Hit loss limit",IF(AND($C$5&gt;0,Q668&gt;$C$5),"Over trade cap","OK"))))</f>
        <v/>
      </c>
    </row>
    <row r="669" customFormat="false" ht="15" hidden="false" customHeight="false" outlineLevel="0" collapsed="false">
      <c r="A669" s="9"/>
      <c r="B669" s="10"/>
      <c r="C669" s="10"/>
      <c r="D669" s="11"/>
      <c r="E669" s="11"/>
      <c r="F669" s="11"/>
      <c r="G669" s="12"/>
      <c r="H669" s="12"/>
      <c r="I669" s="12"/>
      <c r="J669" s="11"/>
      <c r="K669" s="11"/>
      <c r="L669" s="13"/>
      <c r="M669" s="11"/>
      <c r="N669" s="11"/>
      <c r="O669" s="14" t="str">
        <f aca="false">IF(OR(A669="",B669=""),"",LOOKUP(MOD(B669,1),Lists!$A$5:$A$9,Lists!$B$5:$B$9))</f>
        <v/>
      </c>
      <c r="P669" s="14" t="str">
        <f aca="false">IF(OR(B669="",C669=""),"",ROUND(MOD(C669-B669,1)*1440,0))</f>
        <v/>
      </c>
      <c r="Q669" s="14" t="str">
        <f aca="false">IF(A669="","",COUNTIF($A$7:A669,A669))</f>
        <v/>
      </c>
      <c r="R669" s="15" t="str">
        <f aca="false">IF(OR(G669="",H669="",J669=""),"",ABS(G669-H669)*J669*IF(K669="",1,K669))</f>
        <v/>
      </c>
      <c r="S669" s="15" t="str">
        <f aca="false">IF(OR(G669="",I669="",J669=""),"",(I669-G669)*J669*IF(K669="",1,K669)*IF(E669="Short",-1,1)-N(L669))</f>
        <v/>
      </c>
      <c r="T669" s="16" t="str">
        <f aca="false">IF(OR(S669="",N(R669)=0),"",S669/R669)</f>
        <v/>
      </c>
      <c r="U669" s="15" t="str">
        <f aca="false">IF(S669="","",SUMIFS($S$7:S669,$A$7:A669,A669))</f>
        <v/>
      </c>
      <c r="V669" s="14" t="str">
        <f aca="false">IF(S669="","",IF(AND($C$4&gt;0,U669-S669&lt;=-$C$4),"After loss limit",IF(AND($C$4&gt;0,U669&lt;=-$C$4),"Hit loss limit",IF(AND($C$5&gt;0,Q669&gt;$C$5),"Over trade cap","OK"))))</f>
        <v/>
      </c>
    </row>
    <row r="670" customFormat="false" ht="15" hidden="false" customHeight="false" outlineLevel="0" collapsed="false">
      <c r="A670" s="9"/>
      <c r="B670" s="10"/>
      <c r="C670" s="10"/>
      <c r="D670" s="11"/>
      <c r="E670" s="11"/>
      <c r="F670" s="11"/>
      <c r="G670" s="12"/>
      <c r="H670" s="12"/>
      <c r="I670" s="12"/>
      <c r="J670" s="11"/>
      <c r="K670" s="11"/>
      <c r="L670" s="13"/>
      <c r="M670" s="11"/>
      <c r="N670" s="11"/>
      <c r="O670" s="14" t="str">
        <f aca="false">IF(OR(A670="",B670=""),"",LOOKUP(MOD(B670,1),Lists!$A$5:$A$9,Lists!$B$5:$B$9))</f>
        <v/>
      </c>
      <c r="P670" s="14" t="str">
        <f aca="false">IF(OR(B670="",C670=""),"",ROUND(MOD(C670-B670,1)*1440,0))</f>
        <v/>
      </c>
      <c r="Q670" s="14" t="str">
        <f aca="false">IF(A670="","",COUNTIF($A$7:A670,A670))</f>
        <v/>
      </c>
      <c r="R670" s="15" t="str">
        <f aca="false">IF(OR(G670="",H670="",J670=""),"",ABS(G670-H670)*J670*IF(K670="",1,K670))</f>
        <v/>
      </c>
      <c r="S670" s="15" t="str">
        <f aca="false">IF(OR(G670="",I670="",J670=""),"",(I670-G670)*J670*IF(K670="",1,K670)*IF(E670="Short",-1,1)-N(L670))</f>
        <v/>
      </c>
      <c r="T670" s="16" t="str">
        <f aca="false">IF(OR(S670="",N(R670)=0),"",S670/R670)</f>
        <v/>
      </c>
      <c r="U670" s="15" t="str">
        <f aca="false">IF(S670="","",SUMIFS($S$7:S670,$A$7:A670,A670))</f>
        <v/>
      </c>
      <c r="V670" s="14" t="str">
        <f aca="false">IF(S670="","",IF(AND($C$4&gt;0,U670-S670&lt;=-$C$4),"After loss limit",IF(AND($C$4&gt;0,U670&lt;=-$C$4),"Hit loss limit",IF(AND($C$5&gt;0,Q670&gt;$C$5),"Over trade cap","OK"))))</f>
        <v/>
      </c>
    </row>
    <row r="671" customFormat="false" ht="15" hidden="false" customHeight="false" outlineLevel="0" collapsed="false">
      <c r="A671" s="9"/>
      <c r="B671" s="10"/>
      <c r="C671" s="10"/>
      <c r="D671" s="11"/>
      <c r="E671" s="11"/>
      <c r="F671" s="11"/>
      <c r="G671" s="12"/>
      <c r="H671" s="12"/>
      <c r="I671" s="12"/>
      <c r="J671" s="11"/>
      <c r="K671" s="11"/>
      <c r="L671" s="13"/>
      <c r="M671" s="11"/>
      <c r="N671" s="11"/>
      <c r="O671" s="14" t="str">
        <f aca="false">IF(OR(A671="",B671=""),"",LOOKUP(MOD(B671,1),Lists!$A$5:$A$9,Lists!$B$5:$B$9))</f>
        <v/>
      </c>
      <c r="P671" s="14" t="str">
        <f aca="false">IF(OR(B671="",C671=""),"",ROUND(MOD(C671-B671,1)*1440,0))</f>
        <v/>
      </c>
      <c r="Q671" s="14" t="str">
        <f aca="false">IF(A671="","",COUNTIF($A$7:A671,A671))</f>
        <v/>
      </c>
      <c r="R671" s="15" t="str">
        <f aca="false">IF(OR(G671="",H671="",J671=""),"",ABS(G671-H671)*J671*IF(K671="",1,K671))</f>
        <v/>
      </c>
      <c r="S671" s="15" t="str">
        <f aca="false">IF(OR(G671="",I671="",J671=""),"",(I671-G671)*J671*IF(K671="",1,K671)*IF(E671="Short",-1,1)-N(L671))</f>
        <v/>
      </c>
      <c r="T671" s="16" t="str">
        <f aca="false">IF(OR(S671="",N(R671)=0),"",S671/R671)</f>
        <v/>
      </c>
      <c r="U671" s="15" t="str">
        <f aca="false">IF(S671="","",SUMIFS($S$7:S671,$A$7:A671,A671))</f>
        <v/>
      </c>
      <c r="V671" s="14" t="str">
        <f aca="false">IF(S671="","",IF(AND($C$4&gt;0,U671-S671&lt;=-$C$4),"After loss limit",IF(AND($C$4&gt;0,U671&lt;=-$C$4),"Hit loss limit",IF(AND($C$5&gt;0,Q671&gt;$C$5),"Over trade cap","OK"))))</f>
        <v/>
      </c>
    </row>
    <row r="672" customFormat="false" ht="15" hidden="false" customHeight="false" outlineLevel="0" collapsed="false">
      <c r="A672" s="9"/>
      <c r="B672" s="10"/>
      <c r="C672" s="10"/>
      <c r="D672" s="11"/>
      <c r="E672" s="11"/>
      <c r="F672" s="11"/>
      <c r="G672" s="12"/>
      <c r="H672" s="12"/>
      <c r="I672" s="12"/>
      <c r="J672" s="11"/>
      <c r="K672" s="11"/>
      <c r="L672" s="13"/>
      <c r="M672" s="11"/>
      <c r="N672" s="11"/>
      <c r="O672" s="14" t="str">
        <f aca="false">IF(OR(A672="",B672=""),"",LOOKUP(MOD(B672,1),Lists!$A$5:$A$9,Lists!$B$5:$B$9))</f>
        <v/>
      </c>
      <c r="P672" s="14" t="str">
        <f aca="false">IF(OR(B672="",C672=""),"",ROUND(MOD(C672-B672,1)*1440,0))</f>
        <v/>
      </c>
      <c r="Q672" s="14" t="str">
        <f aca="false">IF(A672="","",COUNTIF($A$7:A672,A672))</f>
        <v/>
      </c>
      <c r="R672" s="15" t="str">
        <f aca="false">IF(OR(G672="",H672="",J672=""),"",ABS(G672-H672)*J672*IF(K672="",1,K672))</f>
        <v/>
      </c>
      <c r="S672" s="15" t="str">
        <f aca="false">IF(OR(G672="",I672="",J672=""),"",(I672-G672)*J672*IF(K672="",1,K672)*IF(E672="Short",-1,1)-N(L672))</f>
        <v/>
      </c>
      <c r="T672" s="16" t="str">
        <f aca="false">IF(OR(S672="",N(R672)=0),"",S672/R672)</f>
        <v/>
      </c>
      <c r="U672" s="15" t="str">
        <f aca="false">IF(S672="","",SUMIFS($S$7:S672,$A$7:A672,A672))</f>
        <v/>
      </c>
      <c r="V672" s="14" t="str">
        <f aca="false">IF(S672="","",IF(AND($C$4&gt;0,U672-S672&lt;=-$C$4),"After loss limit",IF(AND($C$4&gt;0,U672&lt;=-$C$4),"Hit loss limit",IF(AND($C$5&gt;0,Q672&gt;$C$5),"Over trade cap","OK"))))</f>
        <v/>
      </c>
    </row>
    <row r="673" customFormat="false" ht="15" hidden="false" customHeight="false" outlineLevel="0" collapsed="false">
      <c r="A673" s="9"/>
      <c r="B673" s="10"/>
      <c r="C673" s="10"/>
      <c r="D673" s="11"/>
      <c r="E673" s="11"/>
      <c r="F673" s="11"/>
      <c r="G673" s="12"/>
      <c r="H673" s="12"/>
      <c r="I673" s="12"/>
      <c r="J673" s="11"/>
      <c r="K673" s="11"/>
      <c r="L673" s="13"/>
      <c r="M673" s="11"/>
      <c r="N673" s="11"/>
      <c r="O673" s="14" t="str">
        <f aca="false">IF(OR(A673="",B673=""),"",LOOKUP(MOD(B673,1),Lists!$A$5:$A$9,Lists!$B$5:$B$9))</f>
        <v/>
      </c>
      <c r="P673" s="14" t="str">
        <f aca="false">IF(OR(B673="",C673=""),"",ROUND(MOD(C673-B673,1)*1440,0))</f>
        <v/>
      </c>
      <c r="Q673" s="14" t="str">
        <f aca="false">IF(A673="","",COUNTIF($A$7:A673,A673))</f>
        <v/>
      </c>
      <c r="R673" s="15" t="str">
        <f aca="false">IF(OR(G673="",H673="",J673=""),"",ABS(G673-H673)*J673*IF(K673="",1,K673))</f>
        <v/>
      </c>
      <c r="S673" s="15" t="str">
        <f aca="false">IF(OR(G673="",I673="",J673=""),"",(I673-G673)*J673*IF(K673="",1,K673)*IF(E673="Short",-1,1)-N(L673))</f>
        <v/>
      </c>
      <c r="T673" s="16" t="str">
        <f aca="false">IF(OR(S673="",N(R673)=0),"",S673/R673)</f>
        <v/>
      </c>
      <c r="U673" s="15" t="str">
        <f aca="false">IF(S673="","",SUMIFS($S$7:S673,$A$7:A673,A673))</f>
        <v/>
      </c>
      <c r="V673" s="14" t="str">
        <f aca="false">IF(S673="","",IF(AND($C$4&gt;0,U673-S673&lt;=-$C$4),"After loss limit",IF(AND($C$4&gt;0,U673&lt;=-$C$4),"Hit loss limit",IF(AND($C$5&gt;0,Q673&gt;$C$5),"Over trade cap","OK"))))</f>
        <v/>
      </c>
    </row>
    <row r="674" customFormat="false" ht="15" hidden="false" customHeight="false" outlineLevel="0" collapsed="false">
      <c r="A674" s="9"/>
      <c r="B674" s="10"/>
      <c r="C674" s="10"/>
      <c r="D674" s="11"/>
      <c r="E674" s="11"/>
      <c r="F674" s="11"/>
      <c r="G674" s="12"/>
      <c r="H674" s="12"/>
      <c r="I674" s="12"/>
      <c r="J674" s="11"/>
      <c r="K674" s="11"/>
      <c r="L674" s="13"/>
      <c r="M674" s="11"/>
      <c r="N674" s="11"/>
      <c r="O674" s="14" t="str">
        <f aca="false">IF(OR(A674="",B674=""),"",LOOKUP(MOD(B674,1),Lists!$A$5:$A$9,Lists!$B$5:$B$9))</f>
        <v/>
      </c>
      <c r="P674" s="14" t="str">
        <f aca="false">IF(OR(B674="",C674=""),"",ROUND(MOD(C674-B674,1)*1440,0))</f>
        <v/>
      </c>
      <c r="Q674" s="14" t="str">
        <f aca="false">IF(A674="","",COUNTIF($A$7:A674,A674))</f>
        <v/>
      </c>
      <c r="R674" s="15" t="str">
        <f aca="false">IF(OR(G674="",H674="",J674=""),"",ABS(G674-H674)*J674*IF(K674="",1,K674))</f>
        <v/>
      </c>
      <c r="S674" s="15" t="str">
        <f aca="false">IF(OR(G674="",I674="",J674=""),"",(I674-G674)*J674*IF(K674="",1,K674)*IF(E674="Short",-1,1)-N(L674))</f>
        <v/>
      </c>
      <c r="T674" s="16" t="str">
        <f aca="false">IF(OR(S674="",N(R674)=0),"",S674/R674)</f>
        <v/>
      </c>
      <c r="U674" s="15" t="str">
        <f aca="false">IF(S674="","",SUMIFS($S$7:S674,$A$7:A674,A674))</f>
        <v/>
      </c>
      <c r="V674" s="14" t="str">
        <f aca="false">IF(S674="","",IF(AND($C$4&gt;0,U674-S674&lt;=-$C$4),"After loss limit",IF(AND($C$4&gt;0,U674&lt;=-$C$4),"Hit loss limit",IF(AND($C$5&gt;0,Q674&gt;$C$5),"Over trade cap","OK"))))</f>
        <v/>
      </c>
    </row>
    <row r="675" customFormat="false" ht="15" hidden="false" customHeight="false" outlineLevel="0" collapsed="false">
      <c r="A675" s="9"/>
      <c r="B675" s="10"/>
      <c r="C675" s="10"/>
      <c r="D675" s="11"/>
      <c r="E675" s="11"/>
      <c r="F675" s="11"/>
      <c r="G675" s="12"/>
      <c r="H675" s="12"/>
      <c r="I675" s="12"/>
      <c r="J675" s="11"/>
      <c r="K675" s="11"/>
      <c r="L675" s="13"/>
      <c r="M675" s="11"/>
      <c r="N675" s="11"/>
      <c r="O675" s="14" t="str">
        <f aca="false">IF(OR(A675="",B675=""),"",LOOKUP(MOD(B675,1),Lists!$A$5:$A$9,Lists!$B$5:$B$9))</f>
        <v/>
      </c>
      <c r="P675" s="14" t="str">
        <f aca="false">IF(OR(B675="",C675=""),"",ROUND(MOD(C675-B675,1)*1440,0))</f>
        <v/>
      </c>
      <c r="Q675" s="14" t="str">
        <f aca="false">IF(A675="","",COUNTIF($A$7:A675,A675))</f>
        <v/>
      </c>
      <c r="R675" s="15" t="str">
        <f aca="false">IF(OR(G675="",H675="",J675=""),"",ABS(G675-H675)*J675*IF(K675="",1,K675))</f>
        <v/>
      </c>
      <c r="S675" s="15" t="str">
        <f aca="false">IF(OR(G675="",I675="",J675=""),"",(I675-G675)*J675*IF(K675="",1,K675)*IF(E675="Short",-1,1)-N(L675))</f>
        <v/>
      </c>
      <c r="T675" s="16" t="str">
        <f aca="false">IF(OR(S675="",N(R675)=0),"",S675/R675)</f>
        <v/>
      </c>
      <c r="U675" s="15" t="str">
        <f aca="false">IF(S675="","",SUMIFS($S$7:S675,$A$7:A675,A675))</f>
        <v/>
      </c>
      <c r="V675" s="14" t="str">
        <f aca="false">IF(S675="","",IF(AND($C$4&gt;0,U675-S675&lt;=-$C$4),"After loss limit",IF(AND($C$4&gt;0,U675&lt;=-$C$4),"Hit loss limit",IF(AND($C$5&gt;0,Q675&gt;$C$5),"Over trade cap","OK"))))</f>
        <v/>
      </c>
    </row>
    <row r="676" customFormat="false" ht="15" hidden="false" customHeight="false" outlineLevel="0" collapsed="false">
      <c r="A676" s="9"/>
      <c r="B676" s="10"/>
      <c r="C676" s="10"/>
      <c r="D676" s="11"/>
      <c r="E676" s="11"/>
      <c r="F676" s="11"/>
      <c r="G676" s="12"/>
      <c r="H676" s="12"/>
      <c r="I676" s="12"/>
      <c r="J676" s="11"/>
      <c r="K676" s="11"/>
      <c r="L676" s="13"/>
      <c r="M676" s="11"/>
      <c r="N676" s="11"/>
      <c r="O676" s="14" t="str">
        <f aca="false">IF(OR(A676="",B676=""),"",LOOKUP(MOD(B676,1),Lists!$A$5:$A$9,Lists!$B$5:$B$9))</f>
        <v/>
      </c>
      <c r="P676" s="14" t="str">
        <f aca="false">IF(OR(B676="",C676=""),"",ROUND(MOD(C676-B676,1)*1440,0))</f>
        <v/>
      </c>
      <c r="Q676" s="14" t="str">
        <f aca="false">IF(A676="","",COUNTIF($A$7:A676,A676))</f>
        <v/>
      </c>
      <c r="R676" s="15" t="str">
        <f aca="false">IF(OR(G676="",H676="",J676=""),"",ABS(G676-H676)*J676*IF(K676="",1,K676))</f>
        <v/>
      </c>
      <c r="S676" s="15" t="str">
        <f aca="false">IF(OR(G676="",I676="",J676=""),"",(I676-G676)*J676*IF(K676="",1,K676)*IF(E676="Short",-1,1)-N(L676))</f>
        <v/>
      </c>
      <c r="T676" s="16" t="str">
        <f aca="false">IF(OR(S676="",N(R676)=0),"",S676/R676)</f>
        <v/>
      </c>
      <c r="U676" s="15" t="str">
        <f aca="false">IF(S676="","",SUMIFS($S$7:S676,$A$7:A676,A676))</f>
        <v/>
      </c>
      <c r="V676" s="14" t="str">
        <f aca="false">IF(S676="","",IF(AND($C$4&gt;0,U676-S676&lt;=-$C$4),"After loss limit",IF(AND($C$4&gt;0,U676&lt;=-$C$4),"Hit loss limit",IF(AND($C$5&gt;0,Q676&gt;$C$5),"Over trade cap","OK"))))</f>
        <v/>
      </c>
    </row>
    <row r="677" customFormat="false" ht="15" hidden="false" customHeight="false" outlineLevel="0" collapsed="false">
      <c r="A677" s="9"/>
      <c r="B677" s="10"/>
      <c r="C677" s="10"/>
      <c r="D677" s="11"/>
      <c r="E677" s="11"/>
      <c r="F677" s="11"/>
      <c r="G677" s="12"/>
      <c r="H677" s="12"/>
      <c r="I677" s="12"/>
      <c r="J677" s="11"/>
      <c r="K677" s="11"/>
      <c r="L677" s="13"/>
      <c r="M677" s="11"/>
      <c r="N677" s="11"/>
      <c r="O677" s="14" t="str">
        <f aca="false">IF(OR(A677="",B677=""),"",LOOKUP(MOD(B677,1),Lists!$A$5:$A$9,Lists!$B$5:$B$9))</f>
        <v/>
      </c>
      <c r="P677" s="14" t="str">
        <f aca="false">IF(OR(B677="",C677=""),"",ROUND(MOD(C677-B677,1)*1440,0))</f>
        <v/>
      </c>
      <c r="Q677" s="14" t="str">
        <f aca="false">IF(A677="","",COUNTIF($A$7:A677,A677))</f>
        <v/>
      </c>
      <c r="R677" s="15" t="str">
        <f aca="false">IF(OR(G677="",H677="",J677=""),"",ABS(G677-H677)*J677*IF(K677="",1,K677))</f>
        <v/>
      </c>
      <c r="S677" s="15" t="str">
        <f aca="false">IF(OR(G677="",I677="",J677=""),"",(I677-G677)*J677*IF(K677="",1,K677)*IF(E677="Short",-1,1)-N(L677))</f>
        <v/>
      </c>
      <c r="T677" s="16" t="str">
        <f aca="false">IF(OR(S677="",N(R677)=0),"",S677/R677)</f>
        <v/>
      </c>
      <c r="U677" s="15" t="str">
        <f aca="false">IF(S677="","",SUMIFS($S$7:S677,$A$7:A677,A677))</f>
        <v/>
      </c>
      <c r="V677" s="14" t="str">
        <f aca="false">IF(S677="","",IF(AND($C$4&gt;0,U677-S677&lt;=-$C$4),"After loss limit",IF(AND($C$4&gt;0,U677&lt;=-$C$4),"Hit loss limit",IF(AND($C$5&gt;0,Q677&gt;$C$5),"Over trade cap","OK"))))</f>
        <v/>
      </c>
    </row>
    <row r="678" customFormat="false" ht="15" hidden="false" customHeight="false" outlineLevel="0" collapsed="false">
      <c r="A678" s="9"/>
      <c r="B678" s="10"/>
      <c r="C678" s="10"/>
      <c r="D678" s="11"/>
      <c r="E678" s="11"/>
      <c r="F678" s="11"/>
      <c r="G678" s="12"/>
      <c r="H678" s="12"/>
      <c r="I678" s="12"/>
      <c r="J678" s="11"/>
      <c r="K678" s="11"/>
      <c r="L678" s="13"/>
      <c r="M678" s="11"/>
      <c r="N678" s="11"/>
      <c r="O678" s="14" t="str">
        <f aca="false">IF(OR(A678="",B678=""),"",LOOKUP(MOD(B678,1),Lists!$A$5:$A$9,Lists!$B$5:$B$9))</f>
        <v/>
      </c>
      <c r="P678" s="14" t="str">
        <f aca="false">IF(OR(B678="",C678=""),"",ROUND(MOD(C678-B678,1)*1440,0))</f>
        <v/>
      </c>
      <c r="Q678" s="14" t="str">
        <f aca="false">IF(A678="","",COUNTIF($A$7:A678,A678))</f>
        <v/>
      </c>
      <c r="R678" s="15" t="str">
        <f aca="false">IF(OR(G678="",H678="",J678=""),"",ABS(G678-H678)*J678*IF(K678="",1,K678))</f>
        <v/>
      </c>
      <c r="S678" s="15" t="str">
        <f aca="false">IF(OR(G678="",I678="",J678=""),"",(I678-G678)*J678*IF(K678="",1,K678)*IF(E678="Short",-1,1)-N(L678))</f>
        <v/>
      </c>
      <c r="T678" s="16" t="str">
        <f aca="false">IF(OR(S678="",N(R678)=0),"",S678/R678)</f>
        <v/>
      </c>
      <c r="U678" s="15" t="str">
        <f aca="false">IF(S678="","",SUMIFS($S$7:S678,$A$7:A678,A678))</f>
        <v/>
      </c>
      <c r="V678" s="14" t="str">
        <f aca="false">IF(S678="","",IF(AND($C$4&gt;0,U678-S678&lt;=-$C$4),"After loss limit",IF(AND($C$4&gt;0,U678&lt;=-$C$4),"Hit loss limit",IF(AND($C$5&gt;0,Q678&gt;$C$5),"Over trade cap","OK"))))</f>
        <v/>
      </c>
    </row>
    <row r="679" customFormat="false" ht="15" hidden="false" customHeight="false" outlineLevel="0" collapsed="false">
      <c r="A679" s="9"/>
      <c r="B679" s="10"/>
      <c r="C679" s="10"/>
      <c r="D679" s="11"/>
      <c r="E679" s="11"/>
      <c r="F679" s="11"/>
      <c r="G679" s="12"/>
      <c r="H679" s="12"/>
      <c r="I679" s="12"/>
      <c r="J679" s="11"/>
      <c r="K679" s="11"/>
      <c r="L679" s="13"/>
      <c r="M679" s="11"/>
      <c r="N679" s="11"/>
      <c r="O679" s="14" t="str">
        <f aca="false">IF(OR(A679="",B679=""),"",LOOKUP(MOD(B679,1),Lists!$A$5:$A$9,Lists!$B$5:$B$9))</f>
        <v/>
      </c>
      <c r="P679" s="14" t="str">
        <f aca="false">IF(OR(B679="",C679=""),"",ROUND(MOD(C679-B679,1)*1440,0))</f>
        <v/>
      </c>
      <c r="Q679" s="14" t="str">
        <f aca="false">IF(A679="","",COUNTIF($A$7:A679,A679))</f>
        <v/>
      </c>
      <c r="R679" s="15" t="str">
        <f aca="false">IF(OR(G679="",H679="",J679=""),"",ABS(G679-H679)*J679*IF(K679="",1,K679))</f>
        <v/>
      </c>
      <c r="S679" s="15" t="str">
        <f aca="false">IF(OR(G679="",I679="",J679=""),"",(I679-G679)*J679*IF(K679="",1,K679)*IF(E679="Short",-1,1)-N(L679))</f>
        <v/>
      </c>
      <c r="T679" s="16" t="str">
        <f aca="false">IF(OR(S679="",N(R679)=0),"",S679/R679)</f>
        <v/>
      </c>
      <c r="U679" s="15" t="str">
        <f aca="false">IF(S679="","",SUMIFS($S$7:S679,$A$7:A679,A679))</f>
        <v/>
      </c>
      <c r="V679" s="14" t="str">
        <f aca="false">IF(S679="","",IF(AND($C$4&gt;0,U679-S679&lt;=-$C$4),"After loss limit",IF(AND($C$4&gt;0,U679&lt;=-$C$4),"Hit loss limit",IF(AND($C$5&gt;0,Q679&gt;$C$5),"Over trade cap","OK"))))</f>
        <v/>
      </c>
    </row>
    <row r="680" customFormat="false" ht="15" hidden="false" customHeight="false" outlineLevel="0" collapsed="false">
      <c r="A680" s="9"/>
      <c r="B680" s="10"/>
      <c r="C680" s="10"/>
      <c r="D680" s="11"/>
      <c r="E680" s="11"/>
      <c r="F680" s="11"/>
      <c r="G680" s="12"/>
      <c r="H680" s="12"/>
      <c r="I680" s="12"/>
      <c r="J680" s="11"/>
      <c r="K680" s="11"/>
      <c r="L680" s="13"/>
      <c r="M680" s="11"/>
      <c r="N680" s="11"/>
      <c r="O680" s="14" t="str">
        <f aca="false">IF(OR(A680="",B680=""),"",LOOKUP(MOD(B680,1),Lists!$A$5:$A$9,Lists!$B$5:$B$9))</f>
        <v/>
      </c>
      <c r="P680" s="14" t="str">
        <f aca="false">IF(OR(B680="",C680=""),"",ROUND(MOD(C680-B680,1)*1440,0))</f>
        <v/>
      </c>
      <c r="Q680" s="14" t="str">
        <f aca="false">IF(A680="","",COUNTIF($A$7:A680,A680))</f>
        <v/>
      </c>
      <c r="R680" s="15" t="str">
        <f aca="false">IF(OR(G680="",H680="",J680=""),"",ABS(G680-H680)*J680*IF(K680="",1,K680))</f>
        <v/>
      </c>
      <c r="S680" s="15" t="str">
        <f aca="false">IF(OR(G680="",I680="",J680=""),"",(I680-G680)*J680*IF(K680="",1,K680)*IF(E680="Short",-1,1)-N(L680))</f>
        <v/>
      </c>
      <c r="T680" s="16" t="str">
        <f aca="false">IF(OR(S680="",N(R680)=0),"",S680/R680)</f>
        <v/>
      </c>
      <c r="U680" s="15" t="str">
        <f aca="false">IF(S680="","",SUMIFS($S$7:S680,$A$7:A680,A680))</f>
        <v/>
      </c>
      <c r="V680" s="14" t="str">
        <f aca="false">IF(S680="","",IF(AND($C$4&gt;0,U680-S680&lt;=-$C$4),"After loss limit",IF(AND($C$4&gt;0,U680&lt;=-$C$4),"Hit loss limit",IF(AND($C$5&gt;0,Q680&gt;$C$5),"Over trade cap","OK"))))</f>
        <v/>
      </c>
    </row>
    <row r="681" customFormat="false" ht="15" hidden="false" customHeight="false" outlineLevel="0" collapsed="false">
      <c r="A681" s="9"/>
      <c r="B681" s="10"/>
      <c r="C681" s="10"/>
      <c r="D681" s="11"/>
      <c r="E681" s="11"/>
      <c r="F681" s="11"/>
      <c r="G681" s="12"/>
      <c r="H681" s="12"/>
      <c r="I681" s="12"/>
      <c r="J681" s="11"/>
      <c r="K681" s="11"/>
      <c r="L681" s="13"/>
      <c r="M681" s="11"/>
      <c r="N681" s="11"/>
      <c r="O681" s="14" t="str">
        <f aca="false">IF(OR(A681="",B681=""),"",LOOKUP(MOD(B681,1),Lists!$A$5:$A$9,Lists!$B$5:$B$9))</f>
        <v/>
      </c>
      <c r="P681" s="14" t="str">
        <f aca="false">IF(OR(B681="",C681=""),"",ROUND(MOD(C681-B681,1)*1440,0))</f>
        <v/>
      </c>
      <c r="Q681" s="14" t="str">
        <f aca="false">IF(A681="","",COUNTIF($A$7:A681,A681))</f>
        <v/>
      </c>
      <c r="R681" s="15" t="str">
        <f aca="false">IF(OR(G681="",H681="",J681=""),"",ABS(G681-H681)*J681*IF(K681="",1,K681))</f>
        <v/>
      </c>
      <c r="S681" s="15" t="str">
        <f aca="false">IF(OR(G681="",I681="",J681=""),"",(I681-G681)*J681*IF(K681="",1,K681)*IF(E681="Short",-1,1)-N(L681))</f>
        <v/>
      </c>
      <c r="T681" s="16" t="str">
        <f aca="false">IF(OR(S681="",N(R681)=0),"",S681/R681)</f>
        <v/>
      </c>
      <c r="U681" s="15" t="str">
        <f aca="false">IF(S681="","",SUMIFS($S$7:S681,$A$7:A681,A681))</f>
        <v/>
      </c>
      <c r="V681" s="14" t="str">
        <f aca="false">IF(S681="","",IF(AND($C$4&gt;0,U681-S681&lt;=-$C$4),"After loss limit",IF(AND($C$4&gt;0,U681&lt;=-$C$4),"Hit loss limit",IF(AND($C$5&gt;0,Q681&gt;$C$5),"Over trade cap","OK"))))</f>
        <v/>
      </c>
    </row>
    <row r="682" customFormat="false" ht="15" hidden="false" customHeight="false" outlineLevel="0" collapsed="false">
      <c r="A682" s="9"/>
      <c r="B682" s="10"/>
      <c r="C682" s="10"/>
      <c r="D682" s="11"/>
      <c r="E682" s="11"/>
      <c r="F682" s="11"/>
      <c r="G682" s="12"/>
      <c r="H682" s="12"/>
      <c r="I682" s="12"/>
      <c r="J682" s="11"/>
      <c r="K682" s="11"/>
      <c r="L682" s="13"/>
      <c r="M682" s="11"/>
      <c r="N682" s="11"/>
      <c r="O682" s="14" t="str">
        <f aca="false">IF(OR(A682="",B682=""),"",LOOKUP(MOD(B682,1),Lists!$A$5:$A$9,Lists!$B$5:$B$9))</f>
        <v/>
      </c>
      <c r="P682" s="14" t="str">
        <f aca="false">IF(OR(B682="",C682=""),"",ROUND(MOD(C682-B682,1)*1440,0))</f>
        <v/>
      </c>
      <c r="Q682" s="14" t="str">
        <f aca="false">IF(A682="","",COUNTIF($A$7:A682,A682))</f>
        <v/>
      </c>
      <c r="R682" s="15" t="str">
        <f aca="false">IF(OR(G682="",H682="",J682=""),"",ABS(G682-H682)*J682*IF(K682="",1,K682))</f>
        <v/>
      </c>
      <c r="S682" s="15" t="str">
        <f aca="false">IF(OR(G682="",I682="",J682=""),"",(I682-G682)*J682*IF(K682="",1,K682)*IF(E682="Short",-1,1)-N(L682))</f>
        <v/>
      </c>
      <c r="T682" s="16" t="str">
        <f aca="false">IF(OR(S682="",N(R682)=0),"",S682/R682)</f>
        <v/>
      </c>
      <c r="U682" s="15" t="str">
        <f aca="false">IF(S682="","",SUMIFS($S$7:S682,$A$7:A682,A682))</f>
        <v/>
      </c>
      <c r="V682" s="14" t="str">
        <f aca="false">IF(S682="","",IF(AND($C$4&gt;0,U682-S682&lt;=-$C$4),"After loss limit",IF(AND($C$4&gt;0,U682&lt;=-$C$4),"Hit loss limit",IF(AND($C$5&gt;0,Q682&gt;$C$5),"Over trade cap","OK"))))</f>
        <v/>
      </c>
    </row>
    <row r="683" customFormat="false" ht="15" hidden="false" customHeight="false" outlineLevel="0" collapsed="false">
      <c r="A683" s="9"/>
      <c r="B683" s="10"/>
      <c r="C683" s="10"/>
      <c r="D683" s="11"/>
      <c r="E683" s="11"/>
      <c r="F683" s="11"/>
      <c r="G683" s="12"/>
      <c r="H683" s="12"/>
      <c r="I683" s="12"/>
      <c r="J683" s="11"/>
      <c r="K683" s="11"/>
      <c r="L683" s="13"/>
      <c r="M683" s="11"/>
      <c r="N683" s="11"/>
      <c r="O683" s="14" t="str">
        <f aca="false">IF(OR(A683="",B683=""),"",LOOKUP(MOD(B683,1),Lists!$A$5:$A$9,Lists!$B$5:$B$9))</f>
        <v/>
      </c>
      <c r="P683" s="14" t="str">
        <f aca="false">IF(OR(B683="",C683=""),"",ROUND(MOD(C683-B683,1)*1440,0))</f>
        <v/>
      </c>
      <c r="Q683" s="14" t="str">
        <f aca="false">IF(A683="","",COUNTIF($A$7:A683,A683))</f>
        <v/>
      </c>
      <c r="R683" s="15" t="str">
        <f aca="false">IF(OR(G683="",H683="",J683=""),"",ABS(G683-H683)*J683*IF(K683="",1,K683))</f>
        <v/>
      </c>
      <c r="S683" s="15" t="str">
        <f aca="false">IF(OR(G683="",I683="",J683=""),"",(I683-G683)*J683*IF(K683="",1,K683)*IF(E683="Short",-1,1)-N(L683))</f>
        <v/>
      </c>
      <c r="T683" s="16" t="str">
        <f aca="false">IF(OR(S683="",N(R683)=0),"",S683/R683)</f>
        <v/>
      </c>
      <c r="U683" s="15" t="str">
        <f aca="false">IF(S683="","",SUMIFS($S$7:S683,$A$7:A683,A683))</f>
        <v/>
      </c>
      <c r="V683" s="14" t="str">
        <f aca="false">IF(S683="","",IF(AND($C$4&gt;0,U683-S683&lt;=-$C$4),"After loss limit",IF(AND($C$4&gt;0,U683&lt;=-$C$4),"Hit loss limit",IF(AND($C$5&gt;0,Q683&gt;$C$5),"Over trade cap","OK"))))</f>
        <v/>
      </c>
    </row>
    <row r="684" customFormat="false" ht="15" hidden="false" customHeight="false" outlineLevel="0" collapsed="false">
      <c r="A684" s="9"/>
      <c r="B684" s="10"/>
      <c r="C684" s="10"/>
      <c r="D684" s="11"/>
      <c r="E684" s="11"/>
      <c r="F684" s="11"/>
      <c r="G684" s="12"/>
      <c r="H684" s="12"/>
      <c r="I684" s="12"/>
      <c r="J684" s="11"/>
      <c r="K684" s="11"/>
      <c r="L684" s="13"/>
      <c r="M684" s="11"/>
      <c r="N684" s="11"/>
      <c r="O684" s="14" t="str">
        <f aca="false">IF(OR(A684="",B684=""),"",LOOKUP(MOD(B684,1),Lists!$A$5:$A$9,Lists!$B$5:$B$9))</f>
        <v/>
      </c>
      <c r="P684" s="14" t="str">
        <f aca="false">IF(OR(B684="",C684=""),"",ROUND(MOD(C684-B684,1)*1440,0))</f>
        <v/>
      </c>
      <c r="Q684" s="14" t="str">
        <f aca="false">IF(A684="","",COUNTIF($A$7:A684,A684))</f>
        <v/>
      </c>
      <c r="R684" s="15" t="str">
        <f aca="false">IF(OR(G684="",H684="",J684=""),"",ABS(G684-H684)*J684*IF(K684="",1,K684))</f>
        <v/>
      </c>
      <c r="S684" s="15" t="str">
        <f aca="false">IF(OR(G684="",I684="",J684=""),"",(I684-G684)*J684*IF(K684="",1,K684)*IF(E684="Short",-1,1)-N(L684))</f>
        <v/>
      </c>
      <c r="T684" s="16" t="str">
        <f aca="false">IF(OR(S684="",N(R684)=0),"",S684/R684)</f>
        <v/>
      </c>
      <c r="U684" s="15" t="str">
        <f aca="false">IF(S684="","",SUMIFS($S$7:S684,$A$7:A684,A684))</f>
        <v/>
      </c>
      <c r="V684" s="14" t="str">
        <f aca="false">IF(S684="","",IF(AND($C$4&gt;0,U684-S684&lt;=-$C$4),"After loss limit",IF(AND($C$4&gt;0,U684&lt;=-$C$4),"Hit loss limit",IF(AND($C$5&gt;0,Q684&gt;$C$5),"Over trade cap","OK"))))</f>
        <v/>
      </c>
    </row>
    <row r="685" customFormat="false" ht="15" hidden="false" customHeight="false" outlineLevel="0" collapsed="false">
      <c r="A685" s="9"/>
      <c r="B685" s="10"/>
      <c r="C685" s="10"/>
      <c r="D685" s="11"/>
      <c r="E685" s="11"/>
      <c r="F685" s="11"/>
      <c r="G685" s="12"/>
      <c r="H685" s="12"/>
      <c r="I685" s="12"/>
      <c r="J685" s="11"/>
      <c r="K685" s="11"/>
      <c r="L685" s="13"/>
      <c r="M685" s="11"/>
      <c r="N685" s="11"/>
      <c r="O685" s="14" t="str">
        <f aca="false">IF(OR(A685="",B685=""),"",LOOKUP(MOD(B685,1),Lists!$A$5:$A$9,Lists!$B$5:$B$9))</f>
        <v/>
      </c>
      <c r="P685" s="14" t="str">
        <f aca="false">IF(OR(B685="",C685=""),"",ROUND(MOD(C685-B685,1)*1440,0))</f>
        <v/>
      </c>
      <c r="Q685" s="14" t="str">
        <f aca="false">IF(A685="","",COUNTIF($A$7:A685,A685))</f>
        <v/>
      </c>
      <c r="R685" s="15" t="str">
        <f aca="false">IF(OR(G685="",H685="",J685=""),"",ABS(G685-H685)*J685*IF(K685="",1,K685))</f>
        <v/>
      </c>
      <c r="S685" s="15" t="str">
        <f aca="false">IF(OR(G685="",I685="",J685=""),"",(I685-G685)*J685*IF(K685="",1,K685)*IF(E685="Short",-1,1)-N(L685))</f>
        <v/>
      </c>
      <c r="T685" s="16" t="str">
        <f aca="false">IF(OR(S685="",N(R685)=0),"",S685/R685)</f>
        <v/>
      </c>
      <c r="U685" s="15" t="str">
        <f aca="false">IF(S685="","",SUMIFS($S$7:S685,$A$7:A685,A685))</f>
        <v/>
      </c>
      <c r="V685" s="14" t="str">
        <f aca="false">IF(S685="","",IF(AND($C$4&gt;0,U685-S685&lt;=-$C$4),"After loss limit",IF(AND($C$4&gt;0,U685&lt;=-$C$4),"Hit loss limit",IF(AND($C$5&gt;0,Q685&gt;$C$5),"Over trade cap","OK"))))</f>
        <v/>
      </c>
    </row>
    <row r="686" customFormat="false" ht="15" hidden="false" customHeight="false" outlineLevel="0" collapsed="false">
      <c r="A686" s="9"/>
      <c r="B686" s="10"/>
      <c r="C686" s="10"/>
      <c r="D686" s="11"/>
      <c r="E686" s="11"/>
      <c r="F686" s="11"/>
      <c r="G686" s="12"/>
      <c r="H686" s="12"/>
      <c r="I686" s="12"/>
      <c r="J686" s="11"/>
      <c r="K686" s="11"/>
      <c r="L686" s="13"/>
      <c r="M686" s="11"/>
      <c r="N686" s="11"/>
      <c r="O686" s="14" t="str">
        <f aca="false">IF(OR(A686="",B686=""),"",LOOKUP(MOD(B686,1),Lists!$A$5:$A$9,Lists!$B$5:$B$9))</f>
        <v/>
      </c>
      <c r="P686" s="14" t="str">
        <f aca="false">IF(OR(B686="",C686=""),"",ROUND(MOD(C686-B686,1)*1440,0))</f>
        <v/>
      </c>
      <c r="Q686" s="14" t="str">
        <f aca="false">IF(A686="","",COUNTIF($A$7:A686,A686))</f>
        <v/>
      </c>
      <c r="R686" s="15" t="str">
        <f aca="false">IF(OR(G686="",H686="",J686=""),"",ABS(G686-H686)*J686*IF(K686="",1,K686))</f>
        <v/>
      </c>
      <c r="S686" s="15" t="str">
        <f aca="false">IF(OR(G686="",I686="",J686=""),"",(I686-G686)*J686*IF(K686="",1,K686)*IF(E686="Short",-1,1)-N(L686))</f>
        <v/>
      </c>
      <c r="T686" s="16" t="str">
        <f aca="false">IF(OR(S686="",N(R686)=0),"",S686/R686)</f>
        <v/>
      </c>
      <c r="U686" s="15" t="str">
        <f aca="false">IF(S686="","",SUMIFS($S$7:S686,$A$7:A686,A686))</f>
        <v/>
      </c>
      <c r="V686" s="14" t="str">
        <f aca="false">IF(S686="","",IF(AND($C$4&gt;0,U686-S686&lt;=-$C$4),"After loss limit",IF(AND($C$4&gt;0,U686&lt;=-$C$4),"Hit loss limit",IF(AND($C$5&gt;0,Q686&gt;$C$5),"Over trade cap","OK"))))</f>
        <v/>
      </c>
    </row>
    <row r="687" customFormat="false" ht="15" hidden="false" customHeight="false" outlineLevel="0" collapsed="false">
      <c r="A687" s="9"/>
      <c r="B687" s="10"/>
      <c r="C687" s="10"/>
      <c r="D687" s="11"/>
      <c r="E687" s="11"/>
      <c r="F687" s="11"/>
      <c r="G687" s="12"/>
      <c r="H687" s="12"/>
      <c r="I687" s="12"/>
      <c r="J687" s="11"/>
      <c r="K687" s="11"/>
      <c r="L687" s="13"/>
      <c r="M687" s="11"/>
      <c r="N687" s="11"/>
      <c r="O687" s="14" t="str">
        <f aca="false">IF(OR(A687="",B687=""),"",LOOKUP(MOD(B687,1),Lists!$A$5:$A$9,Lists!$B$5:$B$9))</f>
        <v/>
      </c>
      <c r="P687" s="14" t="str">
        <f aca="false">IF(OR(B687="",C687=""),"",ROUND(MOD(C687-B687,1)*1440,0))</f>
        <v/>
      </c>
      <c r="Q687" s="14" t="str">
        <f aca="false">IF(A687="","",COUNTIF($A$7:A687,A687))</f>
        <v/>
      </c>
      <c r="R687" s="15" t="str">
        <f aca="false">IF(OR(G687="",H687="",J687=""),"",ABS(G687-H687)*J687*IF(K687="",1,K687))</f>
        <v/>
      </c>
      <c r="S687" s="15" t="str">
        <f aca="false">IF(OR(G687="",I687="",J687=""),"",(I687-G687)*J687*IF(K687="",1,K687)*IF(E687="Short",-1,1)-N(L687))</f>
        <v/>
      </c>
      <c r="T687" s="16" t="str">
        <f aca="false">IF(OR(S687="",N(R687)=0),"",S687/R687)</f>
        <v/>
      </c>
      <c r="U687" s="15" t="str">
        <f aca="false">IF(S687="","",SUMIFS($S$7:S687,$A$7:A687,A687))</f>
        <v/>
      </c>
      <c r="V687" s="14" t="str">
        <f aca="false">IF(S687="","",IF(AND($C$4&gt;0,U687-S687&lt;=-$C$4),"After loss limit",IF(AND($C$4&gt;0,U687&lt;=-$C$4),"Hit loss limit",IF(AND($C$5&gt;0,Q687&gt;$C$5),"Over trade cap","OK"))))</f>
        <v/>
      </c>
    </row>
    <row r="688" customFormat="false" ht="15" hidden="false" customHeight="false" outlineLevel="0" collapsed="false">
      <c r="A688" s="9"/>
      <c r="B688" s="10"/>
      <c r="C688" s="10"/>
      <c r="D688" s="11"/>
      <c r="E688" s="11"/>
      <c r="F688" s="11"/>
      <c r="G688" s="12"/>
      <c r="H688" s="12"/>
      <c r="I688" s="12"/>
      <c r="J688" s="11"/>
      <c r="K688" s="11"/>
      <c r="L688" s="13"/>
      <c r="M688" s="11"/>
      <c r="N688" s="11"/>
      <c r="O688" s="14" t="str">
        <f aca="false">IF(OR(A688="",B688=""),"",LOOKUP(MOD(B688,1),Lists!$A$5:$A$9,Lists!$B$5:$B$9))</f>
        <v/>
      </c>
      <c r="P688" s="14" t="str">
        <f aca="false">IF(OR(B688="",C688=""),"",ROUND(MOD(C688-B688,1)*1440,0))</f>
        <v/>
      </c>
      <c r="Q688" s="14" t="str">
        <f aca="false">IF(A688="","",COUNTIF($A$7:A688,A688))</f>
        <v/>
      </c>
      <c r="R688" s="15" t="str">
        <f aca="false">IF(OR(G688="",H688="",J688=""),"",ABS(G688-H688)*J688*IF(K688="",1,K688))</f>
        <v/>
      </c>
      <c r="S688" s="15" t="str">
        <f aca="false">IF(OR(G688="",I688="",J688=""),"",(I688-G688)*J688*IF(K688="",1,K688)*IF(E688="Short",-1,1)-N(L688))</f>
        <v/>
      </c>
      <c r="T688" s="16" t="str">
        <f aca="false">IF(OR(S688="",N(R688)=0),"",S688/R688)</f>
        <v/>
      </c>
      <c r="U688" s="15" t="str">
        <f aca="false">IF(S688="","",SUMIFS($S$7:S688,$A$7:A688,A688))</f>
        <v/>
      </c>
      <c r="V688" s="14" t="str">
        <f aca="false">IF(S688="","",IF(AND($C$4&gt;0,U688-S688&lt;=-$C$4),"After loss limit",IF(AND($C$4&gt;0,U688&lt;=-$C$4),"Hit loss limit",IF(AND($C$5&gt;0,Q688&gt;$C$5),"Over trade cap","OK"))))</f>
        <v/>
      </c>
    </row>
    <row r="689" customFormat="false" ht="15" hidden="false" customHeight="false" outlineLevel="0" collapsed="false">
      <c r="A689" s="9"/>
      <c r="B689" s="10"/>
      <c r="C689" s="10"/>
      <c r="D689" s="11"/>
      <c r="E689" s="11"/>
      <c r="F689" s="11"/>
      <c r="G689" s="12"/>
      <c r="H689" s="12"/>
      <c r="I689" s="12"/>
      <c r="J689" s="11"/>
      <c r="K689" s="11"/>
      <c r="L689" s="13"/>
      <c r="M689" s="11"/>
      <c r="N689" s="11"/>
      <c r="O689" s="14" t="str">
        <f aca="false">IF(OR(A689="",B689=""),"",LOOKUP(MOD(B689,1),Lists!$A$5:$A$9,Lists!$B$5:$B$9))</f>
        <v/>
      </c>
      <c r="P689" s="14" t="str">
        <f aca="false">IF(OR(B689="",C689=""),"",ROUND(MOD(C689-B689,1)*1440,0))</f>
        <v/>
      </c>
      <c r="Q689" s="14" t="str">
        <f aca="false">IF(A689="","",COUNTIF($A$7:A689,A689))</f>
        <v/>
      </c>
      <c r="R689" s="15" t="str">
        <f aca="false">IF(OR(G689="",H689="",J689=""),"",ABS(G689-H689)*J689*IF(K689="",1,K689))</f>
        <v/>
      </c>
      <c r="S689" s="15" t="str">
        <f aca="false">IF(OR(G689="",I689="",J689=""),"",(I689-G689)*J689*IF(K689="",1,K689)*IF(E689="Short",-1,1)-N(L689))</f>
        <v/>
      </c>
      <c r="T689" s="16" t="str">
        <f aca="false">IF(OR(S689="",N(R689)=0),"",S689/R689)</f>
        <v/>
      </c>
      <c r="U689" s="15" t="str">
        <f aca="false">IF(S689="","",SUMIFS($S$7:S689,$A$7:A689,A689))</f>
        <v/>
      </c>
      <c r="V689" s="14" t="str">
        <f aca="false">IF(S689="","",IF(AND($C$4&gt;0,U689-S689&lt;=-$C$4),"After loss limit",IF(AND($C$4&gt;0,U689&lt;=-$C$4),"Hit loss limit",IF(AND($C$5&gt;0,Q689&gt;$C$5),"Over trade cap","OK"))))</f>
        <v/>
      </c>
    </row>
    <row r="690" customFormat="false" ht="15" hidden="false" customHeight="false" outlineLevel="0" collapsed="false">
      <c r="A690" s="9"/>
      <c r="B690" s="10"/>
      <c r="C690" s="10"/>
      <c r="D690" s="11"/>
      <c r="E690" s="11"/>
      <c r="F690" s="11"/>
      <c r="G690" s="12"/>
      <c r="H690" s="12"/>
      <c r="I690" s="12"/>
      <c r="J690" s="11"/>
      <c r="K690" s="11"/>
      <c r="L690" s="13"/>
      <c r="M690" s="11"/>
      <c r="N690" s="11"/>
      <c r="O690" s="14" t="str">
        <f aca="false">IF(OR(A690="",B690=""),"",LOOKUP(MOD(B690,1),Lists!$A$5:$A$9,Lists!$B$5:$B$9))</f>
        <v/>
      </c>
      <c r="P690" s="14" t="str">
        <f aca="false">IF(OR(B690="",C690=""),"",ROUND(MOD(C690-B690,1)*1440,0))</f>
        <v/>
      </c>
      <c r="Q690" s="14" t="str">
        <f aca="false">IF(A690="","",COUNTIF($A$7:A690,A690))</f>
        <v/>
      </c>
      <c r="R690" s="15" t="str">
        <f aca="false">IF(OR(G690="",H690="",J690=""),"",ABS(G690-H690)*J690*IF(K690="",1,K690))</f>
        <v/>
      </c>
      <c r="S690" s="15" t="str">
        <f aca="false">IF(OR(G690="",I690="",J690=""),"",(I690-G690)*J690*IF(K690="",1,K690)*IF(E690="Short",-1,1)-N(L690))</f>
        <v/>
      </c>
      <c r="T690" s="16" t="str">
        <f aca="false">IF(OR(S690="",N(R690)=0),"",S690/R690)</f>
        <v/>
      </c>
      <c r="U690" s="15" t="str">
        <f aca="false">IF(S690="","",SUMIFS($S$7:S690,$A$7:A690,A690))</f>
        <v/>
      </c>
      <c r="V690" s="14" t="str">
        <f aca="false">IF(S690="","",IF(AND($C$4&gt;0,U690-S690&lt;=-$C$4),"After loss limit",IF(AND($C$4&gt;0,U690&lt;=-$C$4),"Hit loss limit",IF(AND($C$5&gt;0,Q690&gt;$C$5),"Over trade cap","OK"))))</f>
        <v/>
      </c>
    </row>
    <row r="691" customFormat="false" ht="15" hidden="false" customHeight="false" outlineLevel="0" collapsed="false">
      <c r="A691" s="9"/>
      <c r="B691" s="10"/>
      <c r="C691" s="10"/>
      <c r="D691" s="11"/>
      <c r="E691" s="11"/>
      <c r="F691" s="11"/>
      <c r="G691" s="12"/>
      <c r="H691" s="12"/>
      <c r="I691" s="12"/>
      <c r="J691" s="11"/>
      <c r="K691" s="11"/>
      <c r="L691" s="13"/>
      <c r="M691" s="11"/>
      <c r="N691" s="11"/>
      <c r="O691" s="14" t="str">
        <f aca="false">IF(OR(A691="",B691=""),"",LOOKUP(MOD(B691,1),Lists!$A$5:$A$9,Lists!$B$5:$B$9))</f>
        <v/>
      </c>
      <c r="P691" s="14" t="str">
        <f aca="false">IF(OR(B691="",C691=""),"",ROUND(MOD(C691-B691,1)*1440,0))</f>
        <v/>
      </c>
      <c r="Q691" s="14" t="str">
        <f aca="false">IF(A691="","",COUNTIF($A$7:A691,A691))</f>
        <v/>
      </c>
      <c r="R691" s="15" t="str">
        <f aca="false">IF(OR(G691="",H691="",J691=""),"",ABS(G691-H691)*J691*IF(K691="",1,K691))</f>
        <v/>
      </c>
      <c r="S691" s="15" t="str">
        <f aca="false">IF(OR(G691="",I691="",J691=""),"",(I691-G691)*J691*IF(K691="",1,K691)*IF(E691="Short",-1,1)-N(L691))</f>
        <v/>
      </c>
      <c r="T691" s="16" t="str">
        <f aca="false">IF(OR(S691="",N(R691)=0),"",S691/R691)</f>
        <v/>
      </c>
      <c r="U691" s="15" t="str">
        <f aca="false">IF(S691="","",SUMIFS($S$7:S691,$A$7:A691,A691))</f>
        <v/>
      </c>
      <c r="V691" s="14" t="str">
        <f aca="false">IF(S691="","",IF(AND($C$4&gt;0,U691-S691&lt;=-$C$4),"After loss limit",IF(AND($C$4&gt;0,U691&lt;=-$C$4),"Hit loss limit",IF(AND($C$5&gt;0,Q691&gt;$C$5),"Over trade cap","OK"))))</f>
        <v/>
      </c>
    </row>
    <row r="692" customFormat="false" ht="15" hidden="false" customHeight="false" outlineLevel="0" collapsed="false">
      <c r="A692" s="9"/>
      <c r="B692" s="10"/>
      <c r="C692" s="10"/>
      <c r="D692" s="11"/>
      <c r="E692" s="11"/>
      <c r="F692" s="11"/>
      <c r="G692" s="12"/>
      <c r="H692" s="12"/>
      <c r="I692" s="12"/>
      <c r="J692" s="11"/>
      <c r="K692" s="11"/>
      <c r="L692" s="13"/>
      <c r="M692" s="11"/>
      <c r="N692" s="11"/>
      <c r="O692" s="14" t="str">
        <f aca="false">IF(OR(A692="",B692=""),"",LOOKUP(MOD(B692,1),Lists!$A$5:$A$9,Lists!$B$5:$B$9))</f>
        <v/>
      </c>
      <c r="P692" s="14" t="str">
        <f aca="false">IF(OR(B692="",C692=""),"",ROUND(MOD(C692-B692,1)*1440,0))</f>
        <v/>
      </c>
      <c r="Q692" s="14" t="str">
        <f aca="false">IF(A692="","",COUNTIF($A$7:A692,A692))</f>
        <v/>
      </c>
      <c r="R692" s="15" t="str">
        <f aca="false">IF(OR(G692="",H692="",J692=""),"",ABS(G692-H692)*J692*IF(K692="",1,K692))</f>
        <v/>
      </c>
      <c r="S692" s="15" t="str">
        <f aca="false">IF(OR(G692="",I692="",J692=""),"",(I692-G692)*J692*IF(K692="",1,K692)*IF(E692="Short",-1,1)-N(L692))</f>
        <v/>
      </c>
      <c r="T692" s="16" t="str">
        <f aca="false">IF(OR(S692="",N(R692)=0),"",S692/R692)</f>
        <v/>
      </c>
      <c r="U692" s="15" t="str">
        <f aca="false">IF(S692="","",SUMIFS($S$7:S692,$A$7:A692,A692))</f>
        <v/>
      </c>
      <c r="V692" s="14" t="str">
        <f aca="false">IF(S692="","",IF(AND($C$4&gt;0,U692-S692&lt;=-$C$4),"After loss limit",IF(AND($C$4&gt;0,U692&lt;=-$C$4),"Hit loss limit",IF(AND($C$5&gt;0,Q692&gt;$C$5),"Over trade cap","OK"))))</f>
        <v/>
      </c>
    </row>
    <row r="693" customFormat="false" ht="15" hidden="false" customHeight="false" outlineLevel="0" collapsed="false">
      <c r="A693" s="9"/>
      <c r="B693" s="10"/>
      <c r="C693" s="10"/>
      <c r="D693" s="11"/>
      <c r="E693" s="11"/>
      <c r="F693" s="11"/>
      <c r="G693" s="12"/>
      <c r="H693" s="12"/>
      <c r="I693" s="12"/>
      <c r="J693" s="11"/>
      <c r="K693" s="11"/>
      <c r="L693" s="13"/>
      <c r="M693" s="11"/>
      <c r="N693" s="11"/>
      <c r="O693" s="14" t="str">
        <f aca="false">IF(OR(A693="",B693=""),"",LOOKUP(MOD(B693,1),Lists!$A$5:$A$9,Lists!$B$5:$B$9))</f>
        <v/>
      </c>
      <c r="P693" s="14" t="str">
        <f aca="false">IF(OR(B693="",C693=""),"",ROUND(MOD(C693-B693,1)*1440,0))</f>
        <v/>
      </c>
      <c r="Q693" s="14" t="str">
        <f aca="false">IF(A693="","",COUNTIF($A$7:A693,A693))</f>
        <v/>
      </c>
      <c r="R693" s="15" t="str">
        <f aca="false">IF(OR(G693="",H693="",J693=""),"",ABS(G693-H693)*J693*IF(K693="",1,K693))</f>
        <v/>
      </c>
      <c r="S693" s="15" t="str">
        <f aca="false">IF(OR(G693="",I693="",J693=""),"",(I693-G693)*J693*IF(K693="",1,K693)*IF(E693="Short",-1,1)-N(L693))</f>
        <v/>
      </c>
      <c r="T693" s="16" t="str">
        <f aca="false">IF(OR(S693="",N(R693)=0),"",S693/R693)</f>
        <v/>
      </c>
      <c r="U693" s="15" t="str">
        <f aca="false">IF(S693="","",SUMIFS($S$7:S693,$A$7:A693,A693))</f>
        <v/>
      </c>
      <c r="V693" s="14" t="str">
        <f aca="false">IF(S693="","",IF(AND($C$4&gt;0,U693-S693&lt;=-$C$4),"After loss limit",IF(AND($C$4&gt;0,U693&lt;=-$C$4),"Hit loss limit",IF(AND($C$5&gt;0,Q693&gt;$C$5),"Over trade cap","OK"))))</f>
        <v/>
      </c>
    </row>
    <row r="694" customFormat="false" ht="15" hidden="false" customHeight="false" outlineLevel="0" collapsed="false">
      <c r="A694" s="9"/>
      <c r="B694" s="10"/>
      <c r="C694" s="10"/>
      <c r="D694" s="11"/>
      <c r="E694" s="11"/>
      <c r="F694" s="11"/>
      <c r="G694" s="12"/>
      <c r="H694" s="12"/>
      <c r="I694" s="12"/>
      <c r="J694" s="11"/>
      <c r="K694" s="11"/>
      <c r="L694" s="13"/>
      <c r="M694" s="11"/>
      <c r="N694" s="11"/>
      <c r="O694" s="14" t="str">
        <f aca="false">IF(OR(A694="",B694=""),"",LOOKUP(MOD(B694,1),Lists!$A$5:$A$9,Lists!$B$5:$B$9))</f>
        <v/>
      </c>
      <c r="P694" s="14" t="str">
        <f aca="false">IF(OR(B694="",C694=""),"",ROUND(MOD(C694-B694,1)*1440,0))</f>
        <v/>
      </c>
      <c r="Q694" s="14" t="str">
        <f aca="false">IF(A694="","",COUNTIF($A$7:A694,A694))</f>
        <v/>
      </c>
      <c r="R694" s="15" t="str">
        <f aca="false">IF(OR(G694="",H694="",J694=""),"",ABS(G694-H694)*J694*IF(K694="",1,K694))</f>
        <v/>
      </c>
      <c r="S694" s="15" t="str">
        <f aca="false">IF(OR(G694="",I694="",J694=""),"",(I694-G694)*J694*IF(K694="",1,K694)*IF(E694="Short",-1,1)-N(L694))</f>
        <v/>
      </c>
      <c r="T694" s="16" t="str">
        <f aca="false">IF(OR(S694="",N(R694)=0),"",S694/R694)</f>
        <v/>
      </c>
      <c r="U694" s="15" t="str">
        <f aca="false">IF(S694="","",SUMIFS($S$7:S694,$A$7:A694,A694))</f>
        <v/>
      </c>
      <c r="V694" s="14" t="str">
        <f aca="false">IF(S694="","",IF(AND($C$4&gt;0,U694-S694&lt;=-$C$4),"After loss limit",IF(AND($C$4&gt;0,U694&lt;=-$C$4),"Hit loss limit",IF(AND($C$5&gt;0,Q694&gt;$C$5),"Over trade cap","OK"))))</f>
        <v/>
      </c>
    </row>
    <row r="695" customFormat="false" ht="15" hidden="false" customHeight="false" outlineLevel="0" collapsed="false">
      <c r="A695" s="9"/>
      <c r="B695" s="10"/>
      <c r="C695" s="10"/>
      <c r="D695" s="11"/>
      <c r="E695" s="11"/>
      <c r="F695" s="11"/>
      <c r="G695" s="12"/>
      <c r="H695" s="12"/>
      <c r="I695" s="12"/>
      <c r="J695" s="11"/>
      <c r="K695" s="11"/>
      <c r="L695" s="13"/>
      <c r="M695" s="11"/>
      <c r="N695" s="11"/>
      <c r="O695" s="14" t="str">
        <f aca="false">IF(OR(A695="",B695=""),"",LOOKUP(MOD(B695,1),Lists!$A$5:$A$9,Lists!$B$5:$B$9))</f>
        <v/>
      </c>
      <c r="P695" s="14" t="str">
        <f aca="false">IF(OR(B695="",C695=""),"",ROUND(MOD(C695-B695,1)*1440,0))</f>
        <v/>
      </c>
      <c r="Q695" s="14" t="str">
        <f aca="false">IF(A695="","",COUNTIF($A$7:A695,A695))</f>
        <v/>
      </c>
      <c r="R695" s="15" t="str">
        <f aca="false">IF(OR(G695="",H695="",J695=""),"",ABS(G695-H695)*J695*IF(K695="",1,K695))</f>
        <v/>
      </c>
      <c r="S695" s="15" t="str">
        <f aca="false">IF(OR(G695="",I695="",J695=""),"",(I695-G695)*J695*IF(K695="",1,K695)*IF(E695="Short",-1,1)-N(L695))</f>
        <v/>
      </c>
      <c r="T695" s="16" t="str">
        <f aca="false">IF(OR(S695="",N(R695)=0),"",S695/R695)</f>
        <v/>
      </c>
      <c r="U695" s="15" t="str">
        <f aca="false">IF(S695="","",SUMIFS($S$7:S695,$A$7:A695,A695))</f>
        <v/>
      </c>
      <c r="V695" s="14" t="str">
        <f aca="false">IF(S695="","",IF(AND($C$4&gt;0,U695-S695&lt;=-$C$4),"After loss limit",IF(AND($C$4&gt;0,U695&lt;=-$C$4),"Hit loss limit",IF(AND($C$5&gt;0,Q695&gt;$C$5),"Over trade cap","OK"))))</f>
        <v/>
      </c>
    </row>
    <row r="696" customFormat="false" ht="15" hidden="false" customHeight="false" outlineLevel="0" collapsed="false">
      <c r="A696" s="9"/>
      <c r="B696" s="10"/>
      <c r="C696" s="10"/>
      <c r="D696" s="11"/>
      <c r="E696" s="11"/>
      <c r="F696" s="11"/>
      <c r="G696" s="12"/>
      <c r="H696" s="12"/>
      <c r="I696" s="12"/>
      <c r="J696" s="11"/>
      <c r="K696" s="11"/>
      <c r="L696" s="13"/>
      <c r="M696" s="11"/>
      <c r="N696" s="11"/>
      <c r="O696" s="14" t="str">
        <f aca="false">IF(OR(A696="",B696=""),"",LOOKUP(MOD(B696,1),Lists!$A$5:$A$9,Lists!$B$5:$B$9))</f>
        <v/>
      </c>
      <c r="P696" s="14" t="str">
        <f aca="false">IF(OR(B696="",C696=""),"",ROUND(MOD(C696-B696,1)*1440,0))</f>
        <v/>
      </c>
      <c r="Q696" s="14" t="str">
        <f aca="false">IF(A696="","",COUNTIF($A$7:A696,A696))</f>
        <v/>
      </c>
      <c r="R696" s="15" t="str">
        <f aca="false">IF(OR(G696="",H696="",J696=""),"",ABS(G696-H696)*J696*IF(K696="",1,K696))</f>
        <v/>
      </c>
      <c r="S696" s="15" t="str">
        <f aca="false">IF(OR(G696="",I696="",J696=""),"",(I696-G696)*J696*IF(K696="",1,K696)*IF(E696="Short",-1,1)-N(L696))</f>
        <v/>
      </c>
      <c r="T696" s="16" t="str">
        <f aca="false">IF(OR(S696="",N(R696)=0),"",S696/R696)</f>
        <v/>
      </c>
      <c r="U696" s="15" t="str">
        <f aca="false">IF(S696="","",SUMIFS($S$7:S696,$A$7:A696,A696))</f>
        <v/>
      </c>
      <c r="V696" s="14" t="str">
        <f aca="false">IF(S696="","",IF(AND($C$4&gt;0,U696-S696&lt;=-$C$4),"After loss limit",IF(AND($C$4&gt;0,U696&lt;=-$C$4),"Hit loss limit",IF(AND($C$5&gt;0,Q696&gt;$C$5),"Over trade cap","OK"))))</f>
        <v/>
      </c>
    </row>
    <row r="697" customFormat="false" ht="15" hidden="false" customHeight="false" outlineLevel="0" collapsed="false">
      <c r="A697" s="9"/>
      <c r="B697" s="10"/>
      <c r="C697" s="10"/>
      <c r="D697" s="11"/>
      <c r="E697" s="11"/>
      <c r="F697" s="11"/>
      <c r="G697" s="12"/>
      <c r="H697" s="12"/>
      <c r="I697" s="12"/>
      <c r="J697" s="11"/>
      <c r="K697" s="11"/>
      <c r="L697" s="13"/>
      <c r="M697" s="11"/>
      <c r="N697" s="11"/>
      <c r="O697" s="14" t="str">
        <f aca="false">IF(OR(A697="",B697=""),"",LOOKUP(MOD(B697,1),Lists!$A$5:$A$9,Lists!$B$5:$B$9))</f>
        <v/>
      </c>
      <c r="P697" s="14" t="str">
        <f aca="false">IF(OR(B697="",C697=""),"",ROUND(MOD(C697-B697,1)*1440,0))</f>
        <v/>
      </c>
      <c r="Q697" s="14" t="str">
        <f aca="false">IF(A697="","",COUNTIF($A$7:A697,A697))</f>
        <v/>
      </c>
      <c r="R697" s="15" t="str">
        <f aca="false">IF(OR(G697="",H697="",J697=""),"",ABS(G697-H697)*J697*IF(K697="",1,K697))</f>
        <v/>
      </c>
      <c r="S697" s="15" t="str">
        <f aca="false">IF(OR(G697="",I697="",J697=""),"",(I697-G697)*J697*IF(K697="",1,K697)*IF(E697="Short",-1,1)-N(L697))</f>
        <v/>
      </c>
      <c r="T697" s="16" t="str">
        <f aca="false">IF(OR(S697="",N(R697)=0),"",S697/R697)</f>
        <v/>
      </c>
      <c r="U697" s="15" t="str">
        <f aca="false">IF(S697="","",SUMIFS($S$7:S697,$A$7:A697,A697))</f>
        <v/>
      </c>
      <c r="V697" s="14" t="str">
        <f aca="false">IF(S697="","",IF(AND($C$4&gt;0,U697-S697&lt;=-$C$4),"After loss limit",IF(AND($C$4&gt;0,U697&lt;=-$C$4),"Hit loss limit",IF(AND($C$5&gt;0,Q697&gt;$C$5),"Over trade cap","OK"))))</f>
        <v/>
      </c>
    </row>
    <row r="698" customFormat="false" ht="15" hidden="false" customHeight="false" outlineLevel="0" collapsed="false">
      <c r="A698" s="9"/>
      <c r="B698" s="10"/>
      <c r="C698" s="10"/>
      <c r="D698" s="11"/>
      <c r="E698" s="11"/>
      <c r="F698" s="11"/>
      <c r="G698" s="12"/>
      <c r="H698" s="12"/>
      <c r="I698" s="12"/>
      <c r="J698" s="11"/>
      <c r="K698" s="11"/>
      <c r="L698" s="13"/>
      <c r="M698" s="11"/>
      <c r="N698" s="11"/>
      <c r="O698" s="14" t="str">
        <f aca="false">IF(OR(A698="",B698=""),"",LOOKUP(MOD(B698,1),Lists!$A$5:$A$9,Lists!$B$5:$B$9))</f>
        <v/>
      </c>
      <c r="P698" s="14" t="str">
        <f aca="false">IF(OR(B698="",C698=""),"",ROUND(MOD(C698-B698,1)*1440,0))</f>
        <v/>
      </c>
      <c r="Q698" s="14" t="str">
        <f aca="false">IF(A698="","",COUNTIF($A$7:A698,A698))</f>
        <v/>
      </c>
      <c r="R698" s="15" t="str">
        <f aca="false">IF(OR(G698="",H698="",J698=""),"",ABS(G698-H698)*J698*IF(K698="",1,K698))</f>
        <v/>
      </c>
      <c r="S698" s="15" t="str">
        <f aca="false">IF(OR(G698="",I698="",J698=""),"",(I698-G698)*J698*IF(K698="",1,K698)*IF(E698="Short",-1,1)-N(L698))</f>
        <v/>
      </c>
      <c r="T698" s="16" t="str">
        <f aca="false">IF(OR(S698="",N(R698)=0),"",S698/R698)</f>
        <v/>
      </c>
      <c r="U698" s="15" t="str">
        <f aca="false">IF(S698="","",SUMIFS($S$7:S698,$A$7:A698,A698))</f>
        <v/>
      </c>
      <c r="V698" s="14" t="str">
        <f aca="false">IF(S698="","",IF(AND($C$4&gt;0,U698-S698&lt;=-$C$4),"After loss limit",IF(AND($C$4&gt;0,U698&lt;=-$C$4),"Hit loss limit",IF(AND($C$5&gt;0,Q698&gt;$C$5),"Over trade cap","OK"))))</f>
        <v/>
      </c>
    </row>
    <row r="699" customFormat="false" ht="15" hidden="false" customHeight="false" outlineLevel="0" collapsed="false">
      <c r="A699" s="9"/>
      <c r="B699" s="10"/>
      <c r="C699" s="10"/>
      <c r="D699" s="11"/>
      <c r="E699" s="11"/>
      <c r="F699" s="11"/>
      <c r="G699" s="12"/>
      <c r="H699" s="12"/>
      <c r="I699" s="12"/>
      <c r="J699" s="11"/>
      <c r="K699" s="11"/>
      <c r="L699" s="13"/>
      <c r="M699" s="11"/>
      <c r="N699" s="11"/>
      <c r="O699" s="14" t="str">
        <f aca="false">IF(OR(A699="",B699=""),"",LOOKUP(MOD(B699,1),Lists!$A$5:$A$9,Lists!$B$5:$B$9))</f>
        <v/>
      </c>
      <c r="P699" s="14" t="str">
        <f aca="false">IF(OR(B699="",C699=""),"",ROUND(MOD(C699-B699,1)*1440,0))</f>
        <v/>
      </c>
      <c r="Q699" s="14" t="str">
        <f aca="false">IF(A699="","",COUNTIF($A$7:A699,A699))</f>
        <v/>
      </c>
      <c r="R699" s="15" t="str">
        <f aca="false">IF(OR(G699="",H699="",J699=""),"",ABS(G699-H699)*J699*IF(K699="",1,K699))</f>
        <v/>
      </c>
      <c r="S699" s="15" t="str">
        <f aca="false">IF(OR(G699="",I699="",J699=""),"",(I699-G699)*J699*IF(K699="",1,K699)*IF(E699="Short",-1,1)-N(L699))</f>
        <v/>
      </c>
      <c r="T699" s="16" t="str">
        <f aca="false">IF(OR(S699="",N(R699)=0),"",S699/R699)</f>
        <v/>
      </c>
      <c r="U699" s="15" t="str">
        <f aca="false">IF(S699="","",SUMIFS($S$7:S699,$A$7:A699,A699))</f>
        <v/>
      </c>
      <c r="V699" s="14" t="str">
        <f aca="false">IF(S699="","",IF(AND($C$4&gt;0,U699-S699&lt;=-$C$4),"After loss limit",IF(AND($C$4&gt;0,U699&lt;=-$C$4),"Hit loss limit",IF(AND($C$5&gt;0,Q699&gt;$C$5),"Over trade cap","OK"))))</f>
        <v/>
      </c>
    </row>
    <row r="700" customFormat="false" ht="15" hidden="false" customHeight="false" outlineLevel="0" collapsed="false">
      <c r="A700" s="9"/>
      <c r="B700" s="10"/>
      <c r="C700" s="10"/>
      <c r="D700" s="11"/>
      <c r="E700" s="11"/>
      <c r="F700" s="11"/>
      <c r="G700" s="12"/>
      <c r="H700" s="12"/>
      <c r="I700" s="12"/>
      <c r="J700" s="11"/>
      <c r="K700" s="11"/>
      <c r="L700" s="13"/>
      <c r="M700" s="11"/>
      <c r="N700" s="11"/>
      <c r="O700" s="14" t="str">
        <f aca="false">IF(OR(A700="",B700=""),"",LOOKUP(MOD(B700,1),Lists!$A$5:$A$9,Lists!$B$5:$B$9))</f>
        <v/>
      </c>
      <c r="P700" s="14" t="str">
        <f aca="false">IF(OR(B700="",C700=""),"",ROUND(MOD(C700-B700,1)*1440,0))</f>
        <v/>
      </c>
      <c r="Q700" s="14" t="str">
        <f aca="false">IF(A700="","",COUNTIF($A$7:A700,A700))</f>
        <v/>
      </c>
      <c r="R700" s="15" t="str">
        <f aca="false">IF(OR(G700="",H700="",J700=""),"",ABS(G700-H700)*J700*IF(K700="",1,K700))</f>
        <v/>
      </c>
      <c r="S700" s="15" t="str">
        <f aca="false">IF(OR(G700="",I700="",J700=""),"",(I700-G700)*J700*IF(K700="",1,K700)*IF(E700="Short",-1,1)-N(L700))</f>
        <v/>
      </c>
      <c r="T700" s="16" t="str">
        <f aca="false">IF(OR(S700="",N(R700)=0),"",S700/R700)</f>
        <v/>
      </c>
      <c r="U700" s="15" t="str">
        <f aca="false">IF(S700="","",SUMIFS($S$7:S700,$A$7:A700,A700))</f>
        <v/>
      </c>
      <c r="V700" s="14" t="str">
        <f aca="false">IF(S700="","",IF(AND($C$4&gt;0,U700-S700&lt;=-$C$4),"After loss limit",IF(AND($C$4&gt;0,U700&lt;=-$C$4),"Hit loss limit",IF(AND($C$5&gt;0,Q700&gt;$C$5),"Over trade cap","OK"))))</f>
        <v/>
      </c>
    </row>
    <row r="701" customFormat="false" ht="15" hidden="false" customHeight="false" outlineLevel="0" collapsed="false">
      <c r="A701" s="9"/>
      <c r="B701" s="10"/>
      <c r="C701" s="10"/>
      <c r="D701" s="11"/>
      <c r="E701" s="11"/>
      <c r="F701" s="11"/>
      <c r="G701" s="12"/>
      <c r="H701" s="12"/>
      <c r="I701" s="12"/>
      <c r="J701" s="11"/>
      <c r="K701" s="11"/>
      <c r="L701" s="13"/>
      <c r="M701" s="11"/>
      <c r="N701" s="11"/>
      <c r="O701" s="14" t="str">
        <f aca="false">IF(OR(A701="",B701=""),"",LOOKUP(MOD(B701,1),Lists!$A$5:$A$9,Lists!$B$5:$B$9))</f>
        <v/>
      </c>
      <c r="P701" s="14" t="str">
        <f aca="false">IF(OR(B701="",C701=""),"",ROUND(MOD(C701-B701,1)*1440,0))</f>
        <v/>
      </c>
      <c r="Q701" s="14" t="str">
        <f aca="false">IF(A701="","",COUNTIF($A$7:A701,A701))</f>
        <v/>
      </c>
      <c r="R701" s="15" t="str">
        <f aca="false">IF(OR(G701="",H701="",J701=""),"",ABS(G701-H701)*J701*IF(K701="",1,K701))</f>
        <v/>
      </c>
      <c r="S701" s="15" t="str">
        <f aca="false">IF(OR(G701="",I701="",J701=""),"",(I701-G701)*J701*IF(K701="",1,K701)*IF(E701="Short",-1,1)-N(L701))</f>
        <v/>
      </c>
      <c r="T701" s="16" t="str">
        <f aca="false">IF(OR(S701="",N(R701)=0),"",S701/R701)</f>
        <v/>
      </c>
      <c r="U701" s="15" t="str">
        <f aca="false">IF(S701="","",SUMIFS($S$7:S701,$A$7:A701,A701))</f>
        <v/>
      </c>
      <c r="V701" s="14" t="str">
        <f aca="false">IF(S701="","",IF(AND($C$4&gt;0,U701-S701&lt;=-$C$4),"After loss limit",IF(AND($C$4&gt;0,U701&lt;=-$C$4),"Hit loss limit",IF(AND($C$5&gt;0,Q701&gt;$C$5),"Over trade cap","OK"))))</f>
        <v/>
      </c>
    </row>
    <row r="702" customFormat="false" ht="15" hidden="false" customHeight="false" outlineLevel="0" collapsed="false">
      <c r="A702" s="9"/>
      <c r="B702" s="10"/>
      <c r="C702" s="10"/>
      <c r="D702" s="11"/>
      <c r="E702" s="11"/>
      <c r="F702" s="11"/>
      <c r="G702" s="12"/>
      <c r="H702" s="12"/>
      <c r="I702" s="12"/>
      <c r="J702" s="11"/>
      <c r="K702" s="11"/>
      <c r="L702" s="13"/>
      <c r="M702" s="11"/>
      <c r="N702" s="11"/>
      <c r="O702" s="14" t="str">
        <f aca="false">IF(OR(A702="",B702=""),"",LOOKUP(MOD(B702,1),Lists!$A$5:$A$9,Lists!$B$5:$B$9))</f>
        <v/>
      </c>
      <c r="P702" s="14" t="str">
        <f aca="false">IF(OR(B702="",C702=""),"",ROUND(MOD(C702-B702,1)*1440,0))</f>
        <v/>
      </c>
      <c r="Q702" s="14" t="str">
        <f aca="false">IF(A702="","",COUNTIF($A$7:A702,A702))</f>
        <v/>
      </c>
      <c r="R702" s="15" t="str">
        <f aca="false">IF(OR(G702="",H702="",J702=""),"",ABS(G702-H702)*J702*IF(K702="",1,K702))</f>
        <v/>
      </c>
      <c r="S702" s="15" t="str">
        <f aca="false">IF(OR(G702="",I702="",J702=""),"",(I702-G702)*J702*IF(K702="",1,K702)*IF(E702="Short",-1,1)-N(L702))</f>
        <v/>
      </c>
      <c r="T702" s="16" t="str">
        <f aca="false">IF(OR(S702="",N(R702)=0),"",S702/R702)</f>
        <v/>
      </c>
      <c r="U702" s="15" t="str">
        <f aca="false">IF(S702="","",SUMIFS($S$7:S702,$A$7:A702,A702))</f>
        <v/>
      </c>
      <c r="V702" s="14" t="str">
        <f aca="false">IF(S702="","",IF(AND($C$4&gt;0,U702-S702&lt;=-$C$4),"After loss limit",IF(AND($C$4&gt;0,U702&lt;=-$C$4),"Hit loss limit",IF(AND($C$5&gt;0,Q702&gt;$C$5),"Over trade cap","OK"))))</f>
        <v/>
      </c>
    </row>
    <row r="703" customFormat="false" ht="15" hidden="false" customHeight="false" outlineLevel="0" collapsed="false">
      <c r="A703" s="9"/>
      <c r="B703" s="10"/>
      <c r="C703" s="10"/>
      <c r="D703" s="11"/>
      <c r="E703" s="11"/>
      <c r="F703" s="11"/>
      <c r="G703" s="12"/>
      <c r="H703" s="12"/>
      <c r="I703" s="12"/>
      <c r="J703" s="11"/>
      <c r="K703" s="11"/>
      <c r="L703" s="13"/>
      <c r="M703" s="11"/>
      <c r="N703" s="11"/>
      <c r="O703" s="14" t="str">
        <f aca="false">IF(OR(A703="",B703=""),"",LOOKUP(MOD(B703,1),Lists!$A$5:$A$9,Lists!$B$5:$B$9))</f>
        <v/>
      </c>
      <c r="P703" s="14" t="str">
        <f aca="false">IF(OR(B703="",C703=""),"",ROUND(MOD(C703-B703,1)*1440,0))</f>
        <v/>
      </c>
      <c r="Q703" s="14" t="str">
        <f aca="false">IF(A703="","",COUNTIF($A$7:A703,A703))</f>
        <v/>
      </c>
      <c r="R703" s="15" t="str">
        <f aca="false">IF(OR(G703="",H703="",J703=""),"",ABS(G703-H703)*J703*IF(K703="",1,K703))</f>
        <v/>
      </c>
      <c r="S703" s="15" t="str">
        <f aca="false">IF(OR(G703="",I703="",J703=""),"",(I703-G703)*J703*IF(K703="",1,K703)*IF(E703="Short",-1,1)-N(L703))</f>
        <v/>
      </c>
      <c r="T703" s="16" t="str">
        <f aca="false">IF(OR(S703="",N(R703)=0),"",S703/R703)</f>
        <v/>
      </c>
      <c r="U703" s="15" t="str">
        <f aca="false">IF(S703="","",SUMIFS($S$7:S703,$A$7:A703,A703))</f>
        <v/>
      </c>
      <c r="V703" s="14" t="str">
        <f aca="false">IF(S703="","",IF(AND($C$4&gt;0,U703-S703&lt;=-$C$4),"After loss limit",IF(AND($C$4&gt;0,U703&lt;=-$C$4),"Hit loss limit",IF(AND($C$5&gt;0,Q703&gt;$C$5),"Over trade cap","OK"))))</f>
        <v/>
      </c>
    </row>
    <row r="704" customFormat="false" ht="15" hidden="false" customHeight="false" outlineLevel="0" collapsed="false">
      <c r="A704" s="9"/>
      <c r="B704" s="10"/>
      <c r="C704" s="10"/>
      <c r="D704" s="11"/>
      <c r="E704" s="11"/>
      <c r="F704" s="11"/>
      <c r="G704" s="12"/>
      <c r="H704" s="12"/>
      <c r="I704" s="12"/>
      <c r="J704" s="11"/>
      <c r="K704" s="11"/>
      <c r="L704" s="13"/>
      <c r="M704" s="11"/>
      <c r="N704" s="11"/>
      <c r="O704" s="14" t="str">
        <f aca="false">IF(OR(A704="",B704=""),"",LOOKUP(MOD(B704,1),Lists!$A$5:$A$9,Lists!$B$5:$B$9))</f>
        <v/>
      </c>
      <c r="P704" s="14" t="str">
        <f aca="false">IF(OR(B704="",C704=""),"",ROUND(MOD(C704-B704,1)*1440,0))</f>
        <v/>
      </c>
      <c r="Q704" s="14" t="str">
        <f aca="false">IF(A704="","",COUNTIF($A$7:A704,A704))</f>
        <v/>
      </c>
      <c r="R704" s="15" t="str">
        <f aca="false">IF(OR(G704="",H704="",J704=""),"",ABS(G704-H704)*J704*IF(K704="",1,K704))</f>
        <v/>
      </c>
      <c r="S704" s="15" t="str">
        <f aca="false">IF(OR(G704="",I704="",J704=""),"",(I704-G704)*J704*IF(K704="",1,K704)*IF(E704="Short",-1,1)-N(L704))</f>
        <v/>
      </c>
      <c r="T704" s="16" t="str">
        <f aca="false">IF(OR(S704="",N(R704)=0),"",S704/R704)</f>
        <v/>
      </c>
      <c r="U704" s="15" t="str">
        <f aca="false">IF(S704="","",SUMIFS($S$7:S704,$A$7:A704,A704))</f>
        <v/>
      </c>
      <c r="V704" s="14" t="str">
        <f aca="false">IF(S704="","",IF(AND($C$4&gt;0,U704-S704&lt;=-$C$4),"After loss limit",IF(AND($C$4&gt;0,U704&lt;=-$C$4),"Hit loss limit",IF(AND($C$5&gt;0,Q704&gt;$C$5),"Over trade cap","OK"))))</f>
        <v/>
      </c>
    </row>
    <row r="705" customFormat="false" ht="15" hidden="false" customHeight="false" outlineLevel="0" collapsed="false">
      <c r="A705" s="9"/>
      <c r="B705" s="10"/>
      <c r="C705" s="10"/>
      <c r="D705" s="11"/>
      <c r="E705" s="11"/>
      <c r="F705" s="11"/>
      <c r="G705" s="12"/>
      <c r="H705" s="12"/>
      <c r="I705" s="12"/>
      <c r="J705" s="11"/>
      <c r="K705" s="11"/>
      <c r="L705" s="13"/>
      <c r="M705" s="11"/>
      <c r="N705" s="11"/>
      <c r="O705" s="14" t="str">
        <f aca="false">IF(OR(A705="",B705=""),"",LOOKUP(MOD(B705,1),Lists!$A$5:$A$9,Lists!$B$5:$B$9))</f>
        <v/>
      </c>
      <c r="P705" s="14" t="str">
        <f aca="false">IF(OR(B705="",C705=""),"",ROUND(MOD(C705-B705,1)*1440,0))</f>
        <v/>
      </c>
      <c r="Q705" s="14" t="str">
        <f aca="false">IF(A705="","",COUNTIF($A$7:A705,A705))</f>
        <v/>
      </c>
      <c r="R705" s="15" t="str">
        <f aca="false">IF(OR(G705="",H705="",J705=""),"",ABS(G705-H705)*J705*IF(K705="",1,K705))</f>
        <v/>
      </c>
      <c r="S705" s="15" t="str">
        <f aca="false">IF(OR(G705="",I705="",J705=""),"",(I705-G705)*J705*IF(K705="",1,K705)*IF(E705="Short",-1,1)-N(L705))</f>
        <v/>
      </c>
      <c r="T705" s="16" t="str">
        <f aca="false">IF(OR(S705="",N(R705)=0),"",S705/R705)</f>
        <v/>
      </c>
      <c r="U705" s="15" t="str">
        <f aca="false">IF(S705="","",SUMIFS($S$7:S705,$A$7:A705,A705))</f>
        <v/>
      </c>
      <c r="V705" s="14" t="str">
        <f aca="false">IF(S705="","",IF(AND($C$4&gt;0,U705-S705&lt;=-$C$4),"After loss limit",IF(AND($C$4&gt;0,U705&lt;=-$C$4),"Hit loss limit",IF(AND($C$5&gt;0,Q705&gt;$C$5),"Over trade cap","OK"))))</f>
        <v/>
      </c>
    </row>
    <row r="706" customFormat="false" ht="15" hidden="false" customHeight="false" outlineLevel="0" collapsed="false">
      <c r="A706" s="9"/>
      <c r="B706" s="10"/>
      <c r="C706" s="10"/>
      <c r="D706" s="11"/>
      <c r="E706" s="11"/>
      <c r="F706" s="11"/>
      <c r="G706" s="12"/>
      <c r="H706" s="12"/>
      <c r="I706" s="12"/>
      <c r="J706" s="11"/>
      <c r="K706" s="11"/>
      <c r="L706" s="13"/>
      <c r="M706" s="11"/>
      <c r="N706" s="11"/>
      <c r="O706" s="14" t="str">
        <f aca="false">IF(OR(A706="",B706=""),"",LOOKUP(MOD(B706,1),Lists!$A$5:$A$9,Lists!$B$5:$B$9))</f>
        <v/>
      </c>
      <c r="P706" s="14" t="str">
        <f aca="false">IF(OR(B706="",C706=""),"",ROUND(MOD(C706-B706,1)*1440,0))</f>
        <v/>
      </c>
      <c r="Q706" s="14" t="str">
        <f aca="false">IF(A706="","",COUNTIF($A$7:A706,A706))</f>
        <v/>
      </c>
      <c r="R706" s="15" t="str">
        <f aca="false">IF(OR(G706="",H706="",J706=""),"",ABS(G706-H706)*J706*IF(K706="",1,K706))</f>
        <v/>
      </c>
      <c r="S706" s="15" t="str">
        <f aca="false">IF(OR(G706="",I706="",J706=""),"",(I706-G706)*J706*IF(K706="",1,K706)*IF(E706="Short",-1,1)-N(L706))</f>
        <v/>
      </c>
      <c r="T706" s="16" t="str">
        <f aca="false">IF(OR(S706="",N(R706)=0),"",S706/R706)</f>
        <v/>
      </c>
      <c r="U706" s="15" t="str">
        <f aca="false">IF(S706="","",SUMIFS($S$7:S706,$A$7:A706,A706))</f>
        <v/>
      </c>
      <c r="V706" s="14" t="str">
        <f aca="false">IF(S706="","",IF(AND($C$4&gt;0,U706-S706&lt;=-$C$4),"After loss limit",IF(AND($C$4&gt;0,U706&lt;=-$C$4),"Hit loss limit",IF(AND($C$5&gt;0,Q706&gt;$C$5),"Over trade cap","OK"))))</f>
        <v/>
      </c>
    </row>
    <row r="707" customFormat="false" ht="15" hidden="false" customHeight="false" outlineLevel="0" collapsed="false">
      <c r="A707" s="9"/>
      <c r="B707" s="10"/>
      <c r="C707" s="10"/>
      <c r="D707" s="11"/>
      <c r="E707" s="11"/>
      <c r="F707" s="11"/>
      <c r="G707" s="12"/>
      <c r="H707" s="12"/>
      <c r="I707" s="12"/>
      <c r="J707" s="11"/>
      <c r="K707" s="11"/>
      <c r="L707" s="13"/>
      <c r="M707" s="11"/>
      <c r="N707" s="11"/>
      <c r="O707" s="14" t="str">
        <f aca="false">IF(OR(A707="",B707=""),"",LOOKUP(MOD(B707,1),Lists!$A$5:$A$9,Lists!$B$5:$B$9))</f>
        <v/>
      </c>
      <c r="P707" s="14" t="str">
        <f aca="false">IF(OR(B707="",C707=""),"",ROUND(MOD(C707-B707,1)*1440,0))</f>
        <v/>
      </c>
      <c r="Q707" s="14" t="str">
        <f aca="false">IF(A707="","",COUNTIF($A$7:A707,A707))</f>
        <v/>
      </c>
      <c r="R707" s="15" t="str">
        <f aca="false">IF(OR(G707="",H707="",J707=""),"",ABS(G707-H707)*J707*IF(K707="",1,K707))</f>
        <v/>
      </c>
      <c r="S707" s="15" t="str">
        <f aca="false">IF(OR(G707="",I707="",J707=""),"",(I707-G707)*J707*IF(K707="",1,K707)*IF(E707="Short",-1,1)-N(L707))</f>
        <v/>
      </c>
      <c r="T707" s="16" t="str">
        <f aca="false">IF(OR(S707="",N(R707)=0),"",S707/R707)</f>
        <v/>
      </c>
      <c r="U707" s="15" t="str">
        <f aca="false">IF(S707="","",SUMIFS($S$7:S707,$A$7:A707,A707))</f>
        <v/>
      </c>
      <c r="V707" s="14" t="str">
        <f aca="false">IF(S707="","",IF(AND($C$4&gt;0,U707-S707&lt;=-$C$4),"After loss limit",IF(AND($C$4&gt;0,U707&lt;=-$C$4),"Hit loss limit",IF(AND($C$5&gt;0,Q707&gt;$C$5),"Over trade cap","OK"))))</f>
        <v/>
      </c>
    </row>
    <row r="708" customFormat="false" ht="15" hidden="false" customHeight="false" outlineLevel="0" collapsed="false">
      <c r="A708" s="9"/>
      <c r="B708" s="10"/>
      <c r="C708" s="10"/>
      <c r="D708" s="11"/>
      <c r="E708" s="11"/>
      <c r="F708" s="11"/>
      <c r="G708" s="12"/>
      <c r="H708" s="12"/>
      <c r="I708" s="12"/>
      <c r="J708" s="11"/>
      <c r="K708" s="11"/>
      <c r="L708" s="13"/>
      <c r="M708" s="11"/>
      <c r="N708" s="11"/>
      <c r="O708" s="14" t="str">
        <f aca="false">IF(OR(A708="",B708=""),"",LOOKUP(MOD(B708,1),Lists!$A$5:$A$9,Lists!$B$5:$B$9))</f>
        <v/>
      </c>
      <c r="P708" s="14" t="str">
        <f aca="false">IF(OR(B708="",C708=""),"",ROUND(MOD(C708-B708,1)*1440,0))</f>
        <v/>
      </c>
      <c r="Q708" s="14" t="str">
        <f aca="false">IF(A708="","",COUNTIF($A$7:A708,A708))</f>
        <v/>
      </c>
      <c r="R708" s="15" t="str">
        <f aca="false">IF(OR(G708="",H708="",J708=""),"",ABS(G708-H708)*J708*IF(K708="",1,K708))</f>
        <v/>
      </c>
      <c r="S708" s="15" t="str">
        <f aca="false">IF(OR(G708="",I708="",J708=""),"",(I708-G708)*J708*IF(K708="",1,K708)*IF(E708="Short",-1,1)-N(L708))</f>
        <v/>
      </c>
      <c r="T708" s="16" t="str">
        <f aca="false">IF(OR(S708="",N(R708)=0),"",S708/R708)</f>
        <v/>
      </c>
      <c r="U708" s="15" t="str">
        <f aca="false">IF(S708="","",SUMIFS($S$7:S708,$A$7:A708,A708))</f>
        <v/>
      </c>
      <c r="V708" s="14" t="str">
        <f aca="false">IF(S708="","",IF(AND($C$4&gt;0,U708-S708&lt;=-$C$4),"After loss limit",IF(AND($C$4&gt;0,U708&lt;=-$C$4),"Hit loss limit",IF(AND($C$5&gt;0,Q708&gt;$C$5),"Over trade cap","OK"))))</f>
        <v/>
      </c>
    </row>
    <row r="709" customFormat="false" ht="15" hidden="false" customHeight="false" outlineLevel="0" collapsed="false">
      <c r="A709" s="9"/>
      <c r="B709" s="10"/>
      <c r="C709" s="10"/>
      <c r="D709" s="11"/>
      <c r="E709" s="11"/>
      <c r="F709" s="11"/>
      <c r="G709" s="12"/>
      <c r="H709" s="12"/>
      <c r="I709" s="12"/>
      <c r="J709" s="11"/>
      <c r="K709" s="11"/>
      <c r="L709" s="13"/>
      <c r="M709" s="11"/>
      <c r="N709" s="11"/>
      <c r="O709" s="14" t="str">
        <f aca="false">IF(OR(A709="",B709=""),"",LOOKUP(MOD(B709,1),Lists!$A$5:$A$9,Lists!$B$5:$B$9))</f>
        <v/>
      </c>
      <c r="P709" s="14" t="str">
        <f aca="false">IF(OR(B709="",C709=""),"",ROUND(MOD(C709-B709,1)*1440,0))</f>
        <v/>
      </c>
      <c r="Q709" s="14" t="str">
        <f aca="false">IF(A709="","",COUNTIF($A$7:A709,A709))</f>
        <v/>
      </c>
      <c r="R709" s="15" t="str">
        <f aca="false">IF(OR(G709="",H709="",J709=""),"",ABS(G709-H709)*J709*IF(K709="",1,K709))</f>
        <v/>
      </c>
      <c r="S709" s="15" t="str">
        <f aca="false">IF(OR(G709="",I709="",J709=""),"",(I709-G709)*J709*IF(K709="",1,K709)*IF(E709="Short",-1,1)-N(L709))</f>
        <v/>
      </c>
      <c r="T709" s="16" t="str">
        <f aca="false">IF(OR(S709="",N(R709)=0),"",S709/R709)</f>
        <v/>
      </c>
      <c r="U709" s="15" t="str">
        <f aca="false">IF(S709="","",SUMIFS($S$7:S709,$A$7:A709,A709))</f>
        <v/>
      </c>
      <c r="V709" s="14" t="str">
        <f aca="false">IF(S709="","",IF(AND($C$4&gt;0,U709-S709&lt;=-$C$4),"After loss limit",IF(AND($C$4&gt;0,U709&lt;=-$C$4),"Hit loss limit",IF(AND($C$5&gt;0,Q709&gt;$C$5),"Over trade cap","OK"))))</f>
        <v/>
      </c>
    </row>
    <row r="710" customFormat="false" ht="15" hidden="false" customHeight="false" outlineLevel="0" collapsed="false">
      <c r="A710" s="9"/>
      <c r="B710" s="10"/>
      <c r="C710" s="10"/>
      <c r="D710" s="11"/>
      <c r="E710" s="11"/>
      <c r="F710" s="11"/>
      <c r="G710" s="12"/>
      <c r="H710" s="12"/>
      <c r="I710" s="12"/>
      <c r="J710" s="11"/>
      <c r="K710" s="11"/>
      <c r="L710" s="13"/>
      <c r="M710" s="11"/>
      <c r="N710" s="11"/>
      <c r="O710" s="14" t="str">
        <f aca="false">IF(OR(A710="",B710=""),"",LOOKUP(MOD(B710,1),Lists!$A$5:$A$9,Lists!$B$5:$B$9))</f>
        <v/>
      </c>
      <c r="P710" s="14" t="str">
        <f aca="false">IF(OR(B710="",C710=""),"",ROUND(MOD(C710-B710,1)*1440,0))</f>
        <v/>
      </c>
      <c r="Q710" s="14" t="str">
        <f aca="false">IF(A710="","",COUNTIF($A$7:A710,A710))</f>
        <v/>
      </c>
      <c r="R710" s="15" t="str">
        <f aca="false">IF(OR(G710="",H710="",J710=""),"",ABS(G710-H710)*J710*IF(K710="",1,K710))</f>
        <v/>
      </c>
      <c r="S710" s="15" t="str">
        <f aca="false">IF(OR(G710="",I710="",J710=""),"",(I710-G710)*J710*IF(K710="",1,K710)*IF(E710="Short",-1,1)-N(L710))</f>
        <v/>
      </c>
      <c r="T710" s="16" t="str">
        <f aca="false">IF(OR(S710="",N(R710)=0),"",S710/R710)</f>
        <v/>
      </c>
      <c r="U710" s="15" t="str">
        <f aca="false">IF(S710="","",SUMIFS($S$7:S710,$A$7:A710,A710))</f>
        <v/>
      </c>
      <c r="V710" s="14" t="str">
        <f aca="false">IF(S710="","",IF(AND($C$4&gt;0,U710-S710&lt;=-$C$4),"After loss limit",IF(AND($C$4&gt;0,U710&lt;=-$C$4),"Hit loss limit",IF(AND($C$5&gt;0,Q710&gt;$C$5),"Over trade cap","OK"))))</f>
        <v/>
      </c>
    </row>
    <row r="711" customFormat="false" ht="15" hidden="false" customHeight="false" outlineLevel="0" collapsed="false">
      <c r="A711" s="9"/>
      <c r="B711" s="10"/>
      <c r="C711" s="10"/>
      <c r="D711" s="11"/>
      <c r="E711" s="11"/>
      <c r="F711" s="11"/>
      <c r="G711" s="12"/>
      <c r="H711" s="12"/>
      <c r="I711" s="12"/>
      <c r="J711" s="11"/>
      <c r="K711" s="11"/>
      <c r="L711" s="13"/>
      <c r="M711" s="11"/>
      <c r="N711" s="11"/>
      <c r="O711" s="14" t="str">
        <f aca="false">IF(OR(A711="",B711=""),"",LOOKUP(MOD(B711,1),Lists!$A$5:$A$9,Lists!$B$5:$B$9))</f>
        <v/>
      </c>
      <c r="P711" s="14" t="str">
        <f aca="false">IF(OR(B711="",C711=""),"",ROUND(MOD(C711-B711,1)*1440,0))</f>
        <v/>
      </c>
      <c r="Q711" s="14" t="str">
        <f aca="false">IF(A711="","",COUNTIF($A$7:A711,A711))</f>
        <v/>
      </c>
      <c r="R711" s="15" t="str">
        <f aca="false">IF(OR(G711="",H711="",J711=""),"",ABS(G711-H711)*J711*IF(K711="",1,K711))</f>
        <v/>
      </c>
      <c r="S711" s="15" t="str">
        <f aca="false">IF(OR(G711="",I711="",J711=""),"",(I711-G711)*J711*IF(K711="",1,K711)*IF(E711="Short",-1,1)-N(L711))</f>
        <v/>
      </c>
      <c r="T711" s="16" t="str">
        <f aca="false">IF(OR(S711="",N(R711)=0),"",S711/R711)</f>
        <v/>
      </c>
      <c r="U711" s="15" t="str">
        <f aca="false">IF(S711="","",SUMIFS($S$7:S711,$A$7:A711,A711))</f>
        <v/>
      </c>
      <c r="V711" s="14" t="str">
        <f aca="false">IF(S711="","",IF(AND($C$4&gt;0,U711-S711&lt;=-$C$4),"After loss limit",IF(AND($C$4&gt;0,U711&lt;=-$C$4),"Hit loss limit",IF(AND($C$5&gt;0,Q711&gt;$C$5),"Over trade cap","OK"))))</f>
        <v/>
      </c>
    </row>
    <row r="712" customFormat="false" ht="15" hidden="false" customHeight="false" outlineLevel="0" collapsed="false">
      <c r="A712" s="9"/>
      <c r="B712" s="10"/>
      <c r="C712" s="10"/>
      <c r="D712" s="11"/>
      <c r="E712" s="11"/>
      <c r="F712" s="11"/>
      <c r="G712" s="12"/>
      <c r="H712" s="12"/>
      <c r="I712" s="12"/>
      <c r="J712" s="11"/>
      <c r="K712" s="11"/>
      <c r="L712" s="13"/>
      <c r="M712" s="11"/>
      <c r="N712" s="11"/>
      <c r="O712" s="14" t="str">
        <f aca="false">IF(OR(A712="",B712=""),"",LOOKUP(MOD(B712,1),Lists!$A$5:$A$9,Lists!$B$5:$B$9))</f>
        <v/>
      </c>
      <c r="P712" s="14" t="str">
        <f aca="false">IF(OR(B712="",C712=""),"",ROUND(MOD(C712-B712,1)*1440,0))</f>
        <v/>
      </c>
      <c r="Q712" s="14" t="str">
        <f aca="false">IF(A712="","",COUNTIF($A$7:A712,A712))</f>
        <v/>
      </c>
      <c r="R712" s="15" t="str">
        <f aca="false">IF(OR(G712="",H712="",J712=""),"",ABS(G712-H712)*J712*IF(K712="",1,K712))</f>
        <v/>
      </c>
      <c r="S712" s="15" t="str">
        <f aca="false">IF(OR(G712="",I712="",J712=""),"",(I712-G712)*J712*IF(K712="",1,K712)*IF(E712="Short",-1,1)-N(L712))</f>
        <v/>
      </c>
      <c r="T712" s="16" t="str">
        <f aca="false">IF(OR(S712="",N(R712)=0),"",S712/R712)</f>
        <v/>
      </c>
      <c r="U712" s="15" t="str">
        <f aca="false">IF(S712="","",SUMIFS($S$7:S712,$A$7:A712,A712))</f>
        <v/>
      </c>
      <c r="V712" s="14" t="str">
        <f aca="false">IF(S712="","",IF(AND($C$4&gt;0,U712-S712&lt;=-$C$4),"After loss limit",IF(AND($C$4&gt;0,U712&lt;=-$C$4),"Hit loss limit",IF(AND($C$5&gt;0,Q712&gt;$C$5),"Over trade cap","OK"))))</f>
        <v/>
      </c>
    </row>
    <row r="713" customFormat="false" ht="15" hidden="false" customHeight="false" outlineLevel="0" collapsed="false">
      <c r="A713" s="9"/>
      <c r="B713" s="10"/>
      <c r="C713" s="10"/>
      <c r="D713" s="11"/>
      <c r="E713" s="11"/>
      <c r="F713" s="11"/>
      <c r="G713" s="12"/>
      <c r="H713" s="12"/>
      <c r="I713" s="12"/>
      <c r="J713" s="11"/>
      <c r="K713" s="11"/>
      <c r="L713" s="13"/>
      <c r="M713" s="11"/>
      <c r="N713" s="11"/>
      <c r="O713" s="14" t="str">
        <f aca="false">IF(OR(A713="",B713=""),"",LOOKUP(MOD(B713,1),Lists!$A$5:$A$9,Lists!$B$5:$B$9))</f>
        <v/>
      </c>
      <c r="P713" s="14" t="str">
        <f aca="false">IF(OR(B713="",C713=""),"",ROUND(MOD(C713-B713,1)*1440,0))</f>
        <v/>
      </c>
      <c r="Q713" s="14" t="str">
        <f aca="false">IF(A713="","",COUNTIF($A$7:A713,A713))</f>
        <v/>
      </c>
      <c r="R713" s="15" t="str">
        <f aca="false">IF(OR(G713="",H713="",J713=""),"",ABS(G713-H713)*J713*IF(K713="",1,K713))</f>
        <v/>
      </c>
      <c r="S713" s="15" t="str">
        <f aca="false">IF(OR(G713="",I713="",J713=""),"",(I713-G713)*J713*IF(K713="",1,K713)*IF(E713="Short",-1,1)-N(L713))</f>
        <v/>
      </c>
      <c r="T713" s="16" t="str">
        <f aca="false">IF(OR(S713="",N(R713)=0),"",S713/R713)</f>
        <v/>
      </c>
      <c r="U713" s="15" t="str">
        <f aca="false">IF(S713="","",SUMIFS($S$7:S713,$A$7:A713,A713))</f>
        <v/>
      </c>
      <c r="V713" s="14" t="str">
        <f aca="false">IF(S713="","",IF(AND($C$4&gt;0,U713-S713&lt;=-$C$4),"After loss limit",IF(AND($C$4&gt;0,U713&lt;=-$C$4),"Hit loss limit",IF(AND($C$5&gt;0,Q713&gt;$C$5),"Over trade cap","OK"))))</f>
        <v/>
      </c>
    </row>
    <row r="714" customFormat="false" ht="15" hidden="false" customHeight="false" outlineLevel="0" collapsed="false">
      <c r="A714" s="9"/>
      <c r="B714" s="10"/>
      <c r="C714" s="10"/>
      <c r="D714" s="11"/>
      <c r="E714" s="11"/>
      <c r="F714" s="11"/>
      <c r="G714" s="12"/>
      <c r="H714" s="12"/>
      <c r="I714" s="12"/>
      <c r="J714" s="11"/>
      <c r="K714" s="11"/>
      <c r="L714" s="13"/>
      <c r="M714" s="11"/>
      <c r="N714" s="11"/>
      <c r="O714" s="14" t="str">
        <f aca="false">IF(OR(A714="",B714=""),"",LOOKUP(MOD(B714,1),Lists!$A$5:$A$9,Lists!$B$5:$B$9))</f>
        <v/>
      </c>
      <c r="P714" s="14" t="str">
        <f aca="false">IF(OR(B714="",C714=""),"",ROUND(MOD(C714-B714,1)*1440,0))</f>
        <v/>
      </c>
      <c r="Q714" s="14" t="str">
        <f aca="false">IF(A714="","",COUNTIF($A$7:A714,A714))</f>
        <v/>
      </c>
      <c r="R714" s="15" t="str">
        <f aca="false">IF(OR(G714="",H714="",J714=""),"",ABS(G714-H714)*J714*IF(K714="",1,K714))</f>
        <v/>
      </c>
      <c r="S714" s="15" t="str">
        <f aca="false">IF(OR(G714="",I714="",J714=""),"",(I714-G714)*J714*IF(K714="",1,K714)*IF(E714="Short",-1,1)-N(L714))</f>
        <v/>
      </c>
      <c r="T714" s="16" t="str">
        <f aca="false">IF(OR(S714="",N(R714)=0),"",S714/R714)</f>
        <v/>
      </c>
      <c r="U714" s="15" t="str">
        <f aca="false">IF(S714="","",SUMIFS($S$7:S714,$A$7:A714,A714))</f>
        <v/>
      </c>
      <c r="V714" s="14" t="str">
        <f aca="false">IF(S714="","",IF(AND($C$4&gt;0,U714-S714&lt;=-$C$4),"After loss limit",IF(AND($C$4&gt;0,U714&lt;=-$C$4),"Hit loss limit",IF(AND($C$5&gt;0,Q714&gt;$C$5),"Over trade cap","OK"))))</f>
        <v/>
      </c>
    </row>
    <row r="715" customFormat="false" ht="15" hidden="false" customHeight="false" outlineLevel="0" collapsed="false">
      <c r="A715" s="9"/>
      <c r="B715" s="10"/>
      <c r="C715" s="10"/>
      <c r="D715" s="11"/>
      <c r="E715" s="11"/>
      <c r="F715" s="11"/>
      <c r="G715" s="12"/>
      <c r="H715" s="12"/>
      <c r="I715" s="12"/>
      <c r="J715" s="11"/>
      <c r="K715" s="11"/>
      <c r="L715" s="13"/>
      <c r="M715" s="11"/>
      <c r="N715" s="11"/>
      <c r="O715" s="14" t="str">
        <f aca="false">IF(OR(A715="",B715=""),"",LOOKUP(MOD(B715,1),Lists!$A$5:$A$9,Lists!$B$5:$B$9))</f>
        <v/>
      </c>
      <c r="P715" s="14" t="str">
        <f aca="false">IF(OR(B715="",C715=""),"",ROUND(MOD(C715-B715,1)*1440,0))</f>
        <v/>
      </c>
      <c r="Q715" s="14" t="str">
        <f aca="false">IF(A715="","",COUNTIF($A$7:A715,A715))</f>
        <v/>
      </c>
      <c r="R715" s="15" t="str">
        <f aca="false">IF(OR(G715="",H715="",J715=""),"",ABS(G715-H715)*J715*IF(K715="",1,K715))</f>
        <v/>
      </c>
      <c r="S715" s="15" t="str">
        <f aca="false">IF(OR(G715="",I715="",J715=""),"",(I715-G715)*J715*IF(K715="",1,K715)*IF(E715="Short",-1,1)-N(L715))</f>
        <v/>
      </c>
      <c r="T715" s="16" t="str">
        <f aca="false">IF(OR(S715="",N(R715)=0),"",S715/R715)</f>
        <v/>
      </c>
      <c r="U715" s="15" t="str">
        <f aca="false">IF(S715="","",SUMIFS($S$7:S715,$A$7:A715,A715))</f>
        <v/>
      </c>
      <c r="V715" s="14" t="str">
        <f aca="false">IF(S715="","",IF(AND($C$4&gt;0,U715-S715&lt;=-$C$4),"After loss limit",IF(AND($C$4&gt;0,U715&lt;=-$C$4),"Hit loss limit",IF(AND($C$5&gt;0,Q715&gt;$C$5),"Over trade cap","OK"))))</f>
        <v/>
      </c>
    </row>
    <row r="716" customFormat="false" ht="15" hidden="false" customHeight="false" outlineLevel="0" collapsed="false">
      <c r="A716" s="9"/>
      <c r="B716" s="10"/>
      <c r="C716" s="10"/>
      <c r="D716" s="11"/>
      <c r="E716" s="11"/>
      <c r="F716" s="11"/>
      <c r="G716" s="12"/>
      <c r="H716" s="12"/>
      <c r="I716" s="12"/>
      <c r="J716" s="11"/>
      <c r="K716" s="11"/>
      <c r="L716" s="13"/>
      <c r="M716" s="11"/>
      <c r="N716" s="11"/>
      <c r="O716" s="14" t="str">
        <f aca="false">IF(OR(A716="",B716=""),"",LOOKUP(MOD(B716,1),Lists!$A$5:$A$9,Lists!$B$5:$B$9))</f>
        <v/>
      </c>
      <c r="P716" s="14" t="str">
        <f aca="false">IF(OR(B716="",C716=""),"",ROUND(MOD(C716-B716,1)*1440,0))</f>
        <v/>
      </c>
      <c r="Q716" s="14" t="str">
        <f aca="false">IF(A716="","",COUNTIF($A$7:A716,A716))</f>
        <v/>
      </c>
      <c r="R716" s="15" t="str">
        <f aca="false">IF(OR(G716="",H716="",J716=""),"",ABS(G716-H716)*J716*IF(K716="",1,K716))</f>
        <v/>
      </c>
      <c r="S716" s="15" t="str">
        <f aca="false">IF(OR(G716="",I716="",J716=""),"",(I716-G716)*J716*IF(K716="",1,K716)*IF(E716="Short",-1,1)-N(L716))</f>
        <v/>
      </c>
      <c r="T716" s="16" t="str">
        <f aca="false">IF(OR(S716="",N(R716)=0),"",S716/R716)</f>
        <v/>
      </c>
      <c r="U716" s="15" t="str">
        <f aca="false">IF(S716="","",SUMIFS($S$7:S716,$A$7:A716,A716))</f>
        <v/>
      </c>
      <c r="V716" s="14" t="str">
        <f aca="false">IF(S716="","",IF(AND($C$4&gt;0,U716-S716&lt;=-$C$4),"After loss limit",IF(AND($C$4&gt;0,U716&lt;=-$C$4),"Hit loss limit",IF(AND($C$5&gt;0,Q716&gt;$C$5),"Over trade cap","OK"))))</f>
        <v/>
      </c>
    </row>
    <row r="717" customFormat="false" ht="15" hidden="false" customHeight="false" outlineLevel="0" collapsed="false">
      <c r="A717" s="9"/>
      <c r="B717" s="10"/>
      <c r="C717" s="10"/>
      <c r="D717" s="11"/>
      <c r="E717" s="11"/>
      <c r="F717" s="11"/>
      <c r="G717" s="12"/>
      <c r="H717" s="12"/>
      <c r="I717" s="12"/>
      <c r="J717" s="11"/>
      <c r="K717" s="11"/>
      <c r="L717" s="13"/>
      <c r="M717" s="11"/>
      <c r="N717" s="11"/>
      <c r="O717" s="14" t="str">
        <f aca="false">IF(OR(A717="",B717=""),"",LOOKUP(MOD(B717,1),Lists!$A$5:$A$9,Lists!$B$5:$B$9))</f>
        <v/>
      </c>
      <c r="P717" s="14" t="str">
        <f aca="false">IF(OR(B717="",C717=""),"",ROUND(MOD(C717-B717,1)*1440,0))</f>
        <v/>
      </c>
      <c r="Q717" s="14" t="str">
        <f aca="false">IF(A717="","",COUNTIF($A$7:A717,A717))</f>
        <v/>
      </c>
      <c r="R717" s="15" t="str">
        <f aca="false">IF(OR(G717="",H717="",J717=""),"",ABS(G717-H717)*J717*IF(K717="",1,K717))</f>
        <v/>
      </c>
      <c r="S717" s="15" t="str">
        <f aca="false">IF(OR(G717="",I717="",J717=""),"",(I717-G717)*J717*IF(K717="",1,K717)*IF(E717="Short",-1,1)-N(L717))</f>
        <v/>
      </c>
      <c r="T717" s="16" t="str">
        <f aca="false">IF(OR(S717="",N(R717)=0),"",S717/R717)</f>
        <v/>
      </c>
      <c r="U717" s="15" t="str">
        <f aca="false">IF(S717="","",SUMIFS($S$7:S717,$A$7:A717,A717))</f>
        <v/>
      </c>
      <c r="V717" s="14" t="str">
        <f aca="false">IF(S717="","",IF(AND($C$4&gt;0,U717-S717&lt;=-$C$4),"After loss limit",IF(AND($C$4&gt;0,U717&lt;=-$C$4),"Hit loss limit",IF(AND($C$5&gt;0,Q717&gt;$C$5),"Over trade cap","OK"))))</f>
        <v/>
      </c>
    </row>
    <row r="718" customFormat="false" ht="15" hidden="false" customHeight="false" outlineLevel="0" collapsed="false">
      <c r="A718" s="9"/>
      <c r="B718" s="10"/>
      <c r="C718" s="10"/>
      <c r="D718" s="11"/>
      <c r="E718" s="11"/>
      <c r="F718" s="11"/>
      <c r="G718" s="12"/>
      <c r="H718" s="12"/>
      <c r="I718" s="12"/>
      <c r="J718" s="11"/>
      <c r="K718" s="11"/>
      <c r="L718" s="13"/>
      <c r="M718" s="11"/>
      <c r="N718" s="11"/>
      <c r="O718" s="14" t="str">
        <f aca="false">IF(OR(A718="",B718=""),"",LOOKUP(MOD(B718,1),Lists!$A$5:$A$9,Lists!$B$5:$B$9))</f>
        <v/>
      </c>
      <c r="P718" s="14" t="str">
        <f aca="false">IF(OR(B718="",C718=""),"",ROUND(MOD(C718-B718,1)*1440,0))</f>
        <v/>
      </c>
      <c r="Q718" s="14" t="str">
        <f aca="false">IF(A718="","",COUNTIF($A$7:A718,A718))</f>
        <v/>
      </c>
      <c r="R718" s="15" t="str">
        <f aca="false">IF(OR(G718="",H718="",J718=""),"",ABS(G718-H718)*J718*IF(K718="",1,K718))</f>
        <v/>
      </c>
      <c r="S718" s="15" t="str">
        <f aca="false">IF(OR(G718="",I718="",J718=""),"",(I718-G718)*J718*IF(K718="",1,K718)*IF(E718="Short",-1,1)-N(L718))</f>
        <v/>
      </c>
      <c r="T718" s="16" t="str">
        <f aca="false">IF(OR(S718="",N(R718)=0),"",S718/R718)</f>
        <v/>
      </c>
      <c r="U718" s="15" t="str">
        <f aca="false">IF(S718="","",SUMIFS($S$7:S718,$A$7:A718,A718))</f>
        <v/>
      </c>
      <c r="V718" s="14" t="str">
        <f aca="false">IF(S718="","",IF(AND($C$4&gt;0,U718-S718&lt;=-$C$4),"After loss limit",IF(AND($C$4&gt;0,U718&lt;=-$C$4),"Hit loss limit",IF(AND($C$5&gt;0,Q718&gt;$C$5),"Over trade cap","OK"))))</f>
        <v/>
      </c>
    </row>
    <row r="719" customFormat="false" ht="15" hidden="false" customHeight="false" outlineLevel="0" collapsed="false">
      <c r="A719" s="9"/>
      <c r="B719" s="10"/>
      <c r="C719" s="10"/>
      <c r="D719" s="11"/>
      <c r="E719" s="11"/>
      <c r="F719" s="11"/>
      <c r="G719" s="12"/>
      <c r="H719" s="12"/>
      <c r="I719" s="12"/>
      <c r="J719" s="11"/>
      <c r="K719" s="11"/>
      <c r="L719" s="13"/>
      <c r="M719" s="11"/>
      <c r="N719" s="11"/>
      <c r="O719" s="14" t="str">
        <f aca="false">IF(OR(A719="",B719=""),"",LOOKUP(MOD(B719,1),Lists!$A$5:$A$9,Lists!$B$5:$B$9))</f>
        <v/>
      </c>
      <c r="P719" s="14" t="str">
        <f aca="false">IF(OR(B719="",C719=""),"",ROUND(MOD(C719-B719,1)*1440,0))</f>
        <v/>
      </c>
      <c r="Q719" s="14" t="str">
        <f aca="false">IF(A719="","",COUNTIF($A$7:A719,A719))</f>
        <v/>
      </c>
      <c r="R719" s="15" t="str">
        <f aca="false">IF(OR(G719="",H719="",J719=""),"",ABS(G719-H719)*J719*IF(K719="",1,K719))</f>
        <v/>
      </c>
      <c r="S719" s="15" t="str">
        <f aca="false">IF(OR(G719="",I719="",J719=""),"",(I719-G719)*J719*IF(K719="",1,K719)*IF(E719="Short",-1,1)-N(L719))</f>
        <v/>
      </c>
      <c r="T719" s="16" t="str">
        <f aca="false">IF(OR(S719="",N(R719)=0),"",S719/R719)</f>
        <v/>
      </c>
      <c r="U719" s="15" t="str">
        <f aca="false">IF(S719="","",SUMIFS($S$7:S719,$A$7:A719,A719))</f>
        <v/>
      </c>
      <c r="V719" s="14" t="str">
        <f aca="false">IF(S719="","",IF(AND($C$4&gt;0,U719-S719&lt;=-$C$4),"After loss limit",IF(AND($C$4&gt;0,U719&lt;=-$C$4),"Hit loss limit",IF(AND($C$5&gt;0,Q719&gt;$C$5),"Over trade cap","OK"))))</f>
        <v/>
      </c>
    </row>
    <row r="720" customFormat="false" ht="15" hidden="false" customHeight="false" outlineLevel="0" collapsed="false">
      <c r="A720" s="9"/>
      <c r="B720" s="10"/>
      <c r="C720" s="10"/>
      <c r="D720" s="11"/>
      <c r="E720" s="11"/>
      <c r="F720" s="11"/>
      <c r="G720" s="12"/>
      <c r="H720" s="12"/>
      <c r="I720" s="12"/>
      <c r="J720" s="11"/>
      <c r="K720" s="11"/>
      <c r="L720" s="13"/>
      <c r="M720" s="11"/>
      <c r="N720" s="11"/>
      <c r="O720" s="14" t="str">
        <f aca="false">IF(OR(A720="",B720=""),"",LOOKUP(MOD(B720,1),Lists!$A$5:$A$9,Lists!$B$5:$B$9))</f>
        <v/>
      </c>
      <c r="P720" s="14" t="str">
        <f aca="false">IF(OR(B720="",C720=""),"",ROUND(MOD(C720-B720,1)*1440,0))</f>
        <v/>
      </c>
      <c r="Q720" s="14" t="str">
        <f aca="false">IF(A720="","",COUNTIF($A$7:A720,A720))</f>
        <v/>
      </c>
      <c r="R720" s="15" t="str">
        <f aca="false">IF(OR(G720="",H720="",J720=""),"",ABS(G720-H720)*J720*IF(K720="",1,K720))</f>
        <v/>
      </c>
      <c r="S720" s="15" t="str">
        <f aca="false">IF(OR(G720="",I720="",J720=""),"",(I720-G720)*J720*IF(K720="",1,K720)*IF(E720="Short",-1,1)-N(L720))</f>
        <v/>
      </c>
      <c r="T720" s="16" t="str">
        <f aca="false">IF(OR(S720="",N(R720)=0),"",S720/R720)</f>
        <v/>
      </c>
      <c r="U720" s="15" t="str">
        <f aca="false">IF(S720="","",SUMIFS($S$7:S720,$A$7:A720,A720))</f>
        <v/>
      </c>
      <c r="V720" s="14" t="str">
        <f aca="false">IF(S720="","",IF(AND($C$4&gt;0,U720-S720&lt;=-$C$4),"After loss limit",IF(AND($C$4&gt;0,U720&lt;=-$C$4),"Hit loss limit",IF(AND($C$5&gt;0,Q720&gt;$C$5),"Over trade cap","OK"))))</f>
        <v/>
      </c>
    </row>
    <row r="721" customFormat="false" ht="15" hidden="false" customHeight="false" outlineLevel="0" collapsed="false">
      <c r="A721" s="9"/>
      <c r="B721" s="10"/>
      <c r="C721" s="10"/>
      <c r="D721" s="11"/>
      <c r="E721" s="11"/>
      <c r="F721" s="11"/>
      <c r="G721" s="12"/>
      <c r="H721" s="12"/>
      <c r="I721" s="12"/>
      <c r="J721" s="11"/>
      <c r="K721" s="11"/>
      <c r="L721" s="13"/>
      <c r="M721" s="11"/>
      <c r="N721" s="11"/>
      <c r="O721" s="14" t="str">
        <f aca="false">IF(OR(A721="",B721=""),"",LOOKUP(MOD(B721,1),Lists!$A$5:$A$9,Lists!$B$5:$B$9))</f>
        <v/>
      </c>
      <c r="P721" s="14" t="str">
        <f aca="false">IF(OR(B721="",C721=""),"",ROUND(MOD(C721-B721,1)*1440,0))</f>
        <v/>
      </c>
      <c r="Q721" s="14" t="str">
        <f aca="false">IF(A721="","",COUNTIF($A$7:A721,A721))</f>
        <v/>
      </c>
      <c r="R721" s="15" t="str">
        <f aca="false">IF(OR(G721="",H721="",J721=""),"",ABS(G721-H721)*J721*IF(K721="",1,K721))</f>
        <v/>
      </c>
      <c r="S721" s="15" t="str">
        <f aca="false">IF(OR(G721="",I721="",J721=""),"",(I721-G721)*J721*IF(K721="",1,K721)*IF(E721="Short",-1,1)-N(L721))</f>
        <v/>
      </c>
      <c r="T721" s="16" t="str">
        <f aca="false">IF(OR(S721="",N(R721)=0),"",S721/R721)</f>
        <v/>
      </c>
      <c r="U721" s="15" t="str">
        <f aca="false">IF(S721="","",SUMIFS($S$7:S721,$A$7:A721,A721))</f>
        <v/>
      </c>
      <c r="V721" s="14" t="str">
        <f aca="false">IF(S721="","",IF(AND($C$4&gt;0,U721-S721&lt;=-$C$4),"After loss limit",IF(AND($C$4&gt;0,U721&lt;=-$C$4),"Hit loss limit",IF(AND($C$5&gt;0,Q721&gt;$C$5),"Over trade cap","OK"))))</f>
        <v/>
      </c>
    </row>
    <row r="722" customFormat="false" ht="15" hidden="false" customHeight="false" outlineLevel="0" collapsed="false">
      <c r="A722" s="9"/>
      <c r="B722" s="10"/>
      <c r="C722" s="10"/>
      <c r="D722" s="11"/>
      <c r="E722" s="11"/>
      <c r="F722" s="11"/>
      <c r="G722" s="12"/>
      <c r="H722" s="12"/>
      <c r="I722" s="12"/>
      <c r="J722" s="11"/>
      <c r="K722" s="11"/>
      <c r="L722" s="13"/>
      <c r="M722" s="11"/>
      <c r="N722" s="11"/>
      <c r="O722" s="14" t="str">
        <f aca="false">IF(OR(A722="",B722=""),"",LOOKUP(MOD(B722,1),Lists!$A$5:$A$9,Lists!$B$5:$B$9))</f>
        <v/>
      </c>
      <c r="P722" s="14" t="str">
        <f aca="false">IF(OR(B722="",C722=""),"",ROUND(MOD(C722-B722,1)*1440,0))</f>
        <v/>
      </c>
      <c r="Q722" s="14" t="str">
        <f aca="false">IF(A722="","",COUNTIF($A$7:A722,A722))</f>
        <v/>
      </c>
      <c r="R722" s="15" t="str">
        <f aca="false">IF(OR(G722="",H722="",J722=""),"",ABS(G722-H722)*J722*IF(K722="",1,K722))</f>
        <v/>
      </c>
      <c r="S722" s="15" t="str">
        <f aca="false">IF(OR(G722="",I722="",J722=""),"",(I722-G722)*J722*IF(K722="",1,K722)*IF(E722="Short",-1,1)-N(L722))</f>
        <v/>
      </c>
      <c r="T722" s="16" t="str">
        <f aca="false">IF(OR(S722="",N(R722)=0),"",S722/R722)</f>
        <v/>
      </c>
      <c r="U722" s="15" t="str">
        <f aca="false">IF(S722="","",SUMIFS($S$7:S722,$A$7:A722,A722))</f>
        <v/>
      </c>
      <c r="V722" s="14" t="str">
        <f aca="false">IF(S722="","",IF(AND($C$4&gt;0,U722-S722&lt;=-$C$4),"After loss limit",IF(AND($C$4&gt;0,U722&lt;=-$C$4),"Hit loss limit",IF(AND($C$5&gt;0,Q722&gt;$C$5),"Over trade cap","OK"))))</f>
        <v/>
      </c>
    </row>
    <row r="723" customFormat="false" ht="15" hidden="false" customHeight="false" outlineLevel="0" collapsed="false">
      <c r="A723" s="9"/>
      <c r="B723" s="10"/>
      <c r="C723" s="10"/>
      <c r="D723" s="11"/>
      <c r="E723" s="11"/>
      <c r="F723" s="11"/>
      <c r="G723" s="12"/>
      <c r="H723" s="12"/>
      <c r="I723" s="12"/>
      <c r="J723" s="11"/>
      <c r="K723" s="11"/>
      <c r="L723" s="13"/>
      <c r="M723" s="11"/>
      <c r="N723" s="11"/>
      <c r="O723" s="14" t="str">
        <f aca="false">IF(OR(A723="",B723=""),"",LOOKUP(MOD(B723,1),Lists!$A$5:$A$9,Lists!$B$5:$B$9))</f>
        <v/>
      </c>
      <c r="P723" s="14" t="str">
        <f aca="false">IF(OR(B723="",C723=""),"",ROUND(MOD(C723-B723,1)*1440,0))</f>
        <v/>
      </c>
      <c r="Q723" s="14" t="str">
        <f aca="false">IF(A723="","",COUNTIF($A$7:A723,A723))</f>
        <v/>
      </c>
      <c r="R723" s="15" t="str">
        <f aca="false">IF(OR(G723="",H723="",J723=""),"",ABS(G723-H723)*J723*IF(K723="",1,K723))</f>
        <v/>
      </c>
      <c r="S723" s="15" t="str">
        <f aca="false">IF(OR(G723="",I723="",J723=""),"",(I723-G723)*J723*IF(K723="",1,K723)*IF(E723="Short",-1,1)-N(L723))</f>
        <v/>
      </c>
      <c r="T723" s="16" t="str">
        <f aca="false">IF(OR(S723="",N(R723)=0),"",S723/R723)</f>
        <v/>
      </c>
      <c r="U723" s="15" t="str">
        <f aca="false">IF(S723="","",SUMIFS($S$7:S723,$A$7:A723,A723))</f>
        <v/>
      </c>
      <c r="V723" s="14" t="str">
        <f aca="false">IF(S723="","",IF(AND($C$4&gt;0,U723-S723&lt;=-$C$4),"After loss limit",IF(AND($C$4&gt;0,U723&lt;=-$C$4),"Hit loss limit",IF(AND($C$5&gt;0,Q723&gt;$C$5),"Over trade cap","OK"))))</f>
        <v/>
      </c>
    </row>
    <row r="724" customFormat="false" ht="15" hidden="false" customHeight="false" outlineLevel="0" collapsed="false">
      <c r="A724" s="9"/>
      <c r="B724" s="10"/>
      <c r="C724" s="10"/>
      <c r="D724" s="11"/>
      <c r="E724" s="11"/>
      <c r="F724" s="11"/>
      <c r="G724" s="12"/>
      <c r="H724" s="12"/>
      <c r="I724" s="12"/>
      <c r="J724" s="11"/>
      <c r="K724" s="11"/>
      <c r="L724" s="13"/>
      <c r="M724" s="11"/>
      <c r="N724" s="11"/>
      <c r="O724" s="14" t="str">
        <f aca="false">IF(OR(A724="",B724=""),"",LOOKUP(MOD(B724,1),Lists!$A$5:$A$9,Lists!$B$5:$B$9))</f>
        <v/>
      </c>
      <c r="P724" s="14" t="str">
        <f aca="false">IF(OR(B724="",C724=""),"",ROUND(MOD(C724-B724,1)*1440,0))</f>
        <v/>
      </c>
      <c r="Q724" s="14" t="str">
        <f aca="false">IF(A724="","",COUNTIF($A$7:A724,A724))</f>
        <v/>
      </c>
      <c r="R724" s="15" t="str">
        <f aca="false">IF(OR(G724="",H724="",J724=""),"",ABS(G724-H724)*J724*IF(K724="",1,K724))</f>
        <v/>
      </c>
      <c r="S724" s="15" t="str">
        <f aca="false">IF(OR(G724="",I724="",J724=""),"",(I724-G724)*J724*IF(K724="",1,K724)*IF(E724="Short",-1,1)-N(L724))</f>
        <v/>
      </c>
      <c r="T724" s="16" t="str">
        <f aca="false">IF(OR(S724="",N(R724)=0),"",S724/R724)</f>
        <v/>
      </c>
      <c r="U724" s="15" t="str">
        <f aca="false">IF(S724="","",SUMIFS($S$7:S724,$A$7:A724,A724))</f>
        <v/>
      </c>
      <c r="V724" s="14" t="str">
        <f aca="false">IF(S724="","",IF(AND($C$4&gt;0,U724-S724&lt;=-$C$4),"After loss limit",IF(AND($C$4&gt;0,U724&lt;=-$C$4),"Hit loss limit",IF(AND($C$5&gt;0,Q724&gt;$C$5),"Over trade cap","OK"))))</f>
        <v/>
      </c>
    </row>
    <row r="725" customFormat="false" ht="15" hidden="false" customHeight="false" outlineLevel="0" collapsed="false">
      <c r="A725" s="9"/>
      <c r="B725" s="10"/>
      <c r="C725" s="10"/>
      <c r="D725" s="11"/>
      <c r="E725" s="11"/>
      <c r="F725" s="11"/>
      <c r="G725" s="12"/>
      <c r="H725" s="12"/>
      <c r="I725" s="12"/>
      <c r="J725" s="11"/>
      <c r="K725" s="11"/>
      <c r="L725" s="13"/>
      <c r="M725" s="11"/>
      <c r="N725" s="11"/>
      <c r="O725" s="14" t="str">
        <f aca="false">IF(OR(A725="",B725=""),"",LOOKUP(MOD(B725,1),Lists!$A$5:$A$9,Lists!$B$5:$B$9))</f>
        <v/>
      </c>
      <c r="P725" s="14" t="str">
        <f aca="false">IF(OR(B725="",C725=""),"",ROUND(MOD(C725-B725,1)*1440,0))</f>
        <v/>
      </c>
      <c r="Q725" s="14" t="str">
        <f aca="false">IF(A725="","",COUNTIF($A$7:A725,A725))</f>
        <v/>
      </c>
      <c r="R725" s="15" t="str">
        <f aca="false">IF(OR(G725="",H725="",J725=""),"",ABS(G725-H725)*J725*IF(K725="",1,K725))</f>
        <v/>
      </c>
      <c r="S725" s="15" t="str">
        <f aca="false">IF(OR(G725="",I725="",J725=""),"",(I725-G725)*J725*IF(K725="",1,K725)*IF(E725="Short",-1,1)-N(L725))</f>
        <v/>
      </c>
      <c r="T725" s="16" t="str">
        <f aca="false">IF(OR(S725="",N(R725)=0),"",S725/R725)</f>
        <v/>
      </c>
      <c r="U725" s="15" t="str">
        <f aca="false">IF(S725="","",SUMIFS($S$7:S725,$A$7:A725,A725))</f>
        <v/>
      </c>
      <c r="V725" s="14" t="str">
        <f aca="false">IF(S725="","",IF(AND($C$4&gt;0,U725-S725&lt;=-$C$4),"After loss limit",IF(AND($C$4&gt;0,U725&lt;=-$C$4),"Hit loss limit",IF(AND($C$5&gt;0,Q725&gt;$C$5),"Over trade cap","OK"))))</f>
        <v/>
      </c>
    </row>
    <row r="726" customFormat="false" ht="15" hidden="false" customHeight="false" outlineLevel="0" collapsed="false">
      <c r="A726" s="9"/>
      <c r="B726" s="10"/>
      <c r="C726" s="10"/>
      <c r="D726" s="11"/>
      <c r="E726" s="11"/>
      <c r="F726" s="11"/>
      <c r="G726" s="12"/>
      <c r="H726" s="12"/>
      <c r="I726" s="12"/>
      <c r="J726" s="11"/>
      <c r="K726" s="11"/>
      <c r="L726" s="13"/>
      <c r="M726" s="11"/>
      <c r="N726" s="11"/>
      <c r="O726" s="14" t="str">
        <f aca="false">IF(OR(A726="",B726=""),"",LOOKUP(MOD(B726,1),Lists!$A$5:$A$9,Lists!$B$5:$B$9))</f>
        <v/>
      </c>
      <c r="P726" s="14" t="str">
        <f aca="false">IF(OR(B726="",C726=""),"",ROUND(MOD(C726-B726,1)*1440,0))</f>
        <v/>
      </c>
      <c r="Q726" s="14" t="str">
        <f aca="false">IF(A726="","",COUNTIF($A$7:A726,A726))</f>
        <v/>
      </c>
      <c r="R726" s="15" t="str">
        <f aca="false">IF(OR(G726="",H726="",J726=""),"",ABS(G726-H726)*J726*IF(K726="",1,K726))</f>
        <v/>
      </c>
      <c r="S726" s="15" t="str">
        <f aca="false">IF(OR(G726="",I726="",J726=""),"",(I726-G726)*J726*IF(K726="",1,K726)*IF(E726="Short",-1,1)-N(L726))</f>
        <v/>
      </c>
      <c r="T726" s="16" t="str">
        <f aca="false">IF(OR(S726="",N(R726)=0),"",S726/R726)</f>
        <v/>
      </c>
      <c r="U726" s="15" t="str">
        <f aca="false">IF(S726="","",SUMIFS($S$7:S726,$A$7:A726,A726))</f>
        <v/>
      </c>
      <c r="V726" s="14" t="str">
        <f aca="false">IF(S726="","",IF(AND($C$4&gt;0,U726-S726&lt;=-$C$4),"After loss limit",IF(AND($C$4&gt;0,U726&lt;=-$C$4),"Hit loss limit",IF(AND($C$5&gt;0,Q726&gt;$C$5),"Over trade cap","OK"))))</f>
        <v/>
      </c>
    </row>
    <row r="727" customFormat="false" ht="15" hidden="false" customHeight="false" outlineLevel="0" collapsed="false">
      <c r="A727" s="9"/>
      <c r="B727" s="10"/>
      <c r="C727" s="10"/>
      <c r="D727" s="11"/>
      <c r="E727" s="11"/>
      <c r="F727" s="11"/>
      <c r="G727" s="12"/>
      <c r="H727" s="12"/>
      <c r="I727" s="12"/>
      <c r="J727" s="11"/>
      <c r="K727" s="11"/>
      <c r="L727" s="13"/>
      <c r="M727" s="11"/>
      <c r="N727" s="11"/>
      <c r="O727" s="14" t="str">
        <f aca="false">IF(OR(A727="",B727=""),"",LOOKUP(MOD(B727,1),Lists!$A$5:$A$9,Lists!$B$5:$B$9))</f>
        <v/>
      </c>
      <c r="P727" s="14" t="str">
        <f aca="false">IF(OR(B727="",C727=""),"",ROUND(MOD(C727-B727,1)*1440,0))</f>
        <v/>
      </c>
      <c r="Q727" s="14" t="str">
        <f aca="false">IF(A727="","",COUNTIF($A$7:A727,A727))</f>
        <v/>
      </c>
      <c r="R727" s="15" t="str">
        <f aca="false">IF(OR(G727="",H727="",J727=""),"",ABS(G727-H727)*J727*IF(K727="",1,K727))</f>
        <v/>
      </c>
      <c r="S727" s="15" t="str">
        <f aca="false">IF(OR(G727="",I727="",J727=""),"",(I727-G727)*J727*IF(K727="",1,K727)*IF(E727="Short",-1,1)-N(L727))</f>
        <v/>
      </c>
      <c r="T727" s="16" t="str">
        <f aca="false">IF(OR(S727="",N(R727)=0),"",S727/R727)</f>
        <v/>
      </c>
      <c r="U727" s="15" t="str">
        <f aca="false">IF(S727="","",SUMIFS($S$7:S727,$A$7:A727,A727))</f>
        <v/>
      </c>
      <c r="V727" s="14" t="str">
        <f aca="false">IF(S727="","",IF(AND($C$4&gt;0,U727-S727&lt;=-$C$4),"After loss limit",IF(AND($C$4&gt;0,U727&lt;=-$C$4),"Hit loss limit",IF(AND($C$5&gt;0,Q727&gt;$C$5),"Over trade cap","OK"))))</f>
        <v/>
      </c>
    </row>
    <row r="728" customFormat="false" ht="15" hidden="false" customHeight="false" outlineLevel="0" collapsed="false">
      <c r="A728" s="9"/>
      <c r="B728" s="10"/>
      <c r="C728" s="10"/>
      <c r="D728" s="11"/>
      <c r="E728" s="11"/>
      <c r="F728" s="11"/>
      <c r="G728" s="12"/>
      <c r="H728" s="12"/>
      <c r="I728" s="12"/>
      <c r="J728" s="11"/>
      <c r="K728" s="11"/>
      <c r="L728" s="13"/>
      <c r="M728" s="11"/>
      <c r="N728" s="11"/>
      <c r="O728" s="14" t="str">
        <f aca="false">IF(OR(A728="",B728=""),"",LOOKUP(MOD(B728,1),Lists!$A$5:$A$9,Lists!$B$5:$B$9))</f>
        <v/>
      </c>
      <c r="P728" s="14" t="str">
        <f aca="false">IF(OR(B728="",C728=""),"",ROUND(MOD(C728-B728,1)*1440,0))</f>
        <v/>
      </c>
      <c r="Q728" s="14" t="str">
        <f aca="false">IF(A728="","",COUNTIF($A$7:A728,A728))</f>
        <v/>
      </c>
      <c r="R728" s="15" t="str">
        <f aca="false">IF(OR(G728="",H728="",J728=""),"",ABS(G728-H728)*J728*IF(K728="",1,K728))</f>
        <v/>
      </c>
      <c r="S728" s="15" t="str">
        <f aca="false">IF(OR(G728="",I728="",J728=""),"",(I728-G728)*J728*IF(K728="",1,K728)*IF(E728="Short",-1,1)-N(L728))</f>
        <v/>
      </c>
      <c r="T728" s="16" t="str">
        <f aca="false">IF(OR(S728="",N(R728)=0),"",S728/R728)</f>
        <v/>
      </c>
      <c r="U728" s="15" t="str">
        <f aca="false">IF(S728="","",SUMIFS($S$7:S728,$A$7:A728,A728))</f>
        <v/>
      </c>
      <c r="V728" s="14" t="str">
        <f aca="false">IF(S728="","",IF(AND($C$4&gt;0,U728-S728&lt;=-$C$4),"After loss limit",IF(AND($C$4&gt;0,U728&lt;=-$C$4),"Hit loss limit",IF(AND($C$5&gt;0,Q728&gt;$C$5),"Over trade cap","OK"))))</f>
        <v/>
      </c>
    </row>
    <row r="729" customFormat="false" ht="15" hidden="false" customHeight="false" outlineLevel="0" collapsed="false">
      <c r="A729" s="9"/>
      <c r="B729" s="10"/>
      <c r="C729" s="10"/>
      <c r="D729" s="11"/>
      <c r="E729" s="11"/>
      <c r="F729" s="11"/>
      <c r="G729" s="12"/>
      <c r="H729" s="12"/>
      <c r="I729" s="12"/>
      <c r="J729" s="11"/>
      <c r="K729" s="11"/>
      <c r="L729" s="13"/>
      <c r="M729" s="11"/>
      <c r="N729" s="11"/>
      <c r="O729" s="14" t="str">
        <f aca="false">IF(OR(A729="",B729=""),"",LOOKUP(MOD(B729,1),Lists!$A$5:$A$9,Lists!$B$5:$B$9))</f>
        <v/>
      </c>
      <c r="P729" s="14" t="str">
        <f aca="false">IF(OR(B729="",C729=""),"",ROUND(MOD(C729-B729,1)*1440,0))</f>
        <v/>
      </c>
      <c r="Q729" s="14" t="str">
        <f aca="false">IF(A729="","",COUNTIF($A$7:A729,A729))</f>
        <v/>
      </c>
      <c r="R729" s="15" t="str">
        <f aca="false">IF(OR(G729="",H729="",J729=""),"",ABS(G729-H729)*J729*IF(K729="",1,K729))</f>
        <v/>
      </c>
      <c r="S729" s="15" t="str">
        <f aca="false">IF(OR(G729="",I729="",J729=""),"",(I729-G729)*J729*IF(K729="",1,K729)*IF(E729="Short",-1,1)-N(L729))</f>
        <v/>
      </c>
      <c r="T729" s="16" t="str">
        <f aca="false">IF(OR(S729="",N(R729)=0),"",S729/R729)</f>
        <v/>
      </c>
      <c r="U729" s="15" t="str">
        <f aca="false">IF(S729="","",SUMIFS($S$7:S729,$A$7:A729,A729))</f>
        <v/>
      </c>
      <c r="V729" s="14" t="str">
        <f aca="false">IF(S729="","",IF(AND($C$4&gt;0,U729-S729&lt;=-$C$4),"After loss limit",IF(AND($C$4&gt;0,U729&lt;=-$C$4),"Hit loss limit",IF(AND($C$5&gt;0,Q729&gt;$C$5),"Over trade cap","OK"))))</f>
        <v/>
      </c>
    </row>
    <row r="730" customFormat="false" ht="15" hidden="false" customHeight="false" outlineLevel="0" collapsed="false">
      <c r="A730" s="9"/>
      <c r="B730" s="10"/>
      <c r="C730" s="10"/>
      <c r="D730" s="11"/>
      <c r="E730" s="11"/>
      <c r="F730" s="11"/>
      <c r="G730" s="12"/>
      <c r="H730" s="12"/>
      <c r="I730" s="12"/>
      <c r="J730" s="11"/>
      <c r="K730" s="11"/>
      <c r="L730" s="13"/>
      <c r="M730" s="11"/>
      <c r="N730" s="11"/>
      <c r="O730" s="14" t="str">
        <f aca="false">IF(OR(A730="",B730=""),"",LOOKUP(MOD(B730,1),Lists!$A$5:$A$9,Lists!$B$5:$B$9))</f>
        <v/>
      </c>
      <c r="P730" s="14" t="str">
        <f aca="false">IF(OR(B730="",C730=""),"",ROUND(MOD(C730-B730,1)*1440,0))</f>
        <v/>
      </c>
      <c r="Q730" s="14" t="str">
        <f aca="false">IF(A730="","",COUNTIF($A$7:A730,A730))</f>
        <v/>
      </c>
      <c r="R730" s="15" t="str">
        <f aca="false">IF(OR(G730="",H730="",J730=""),"",ABS(G730-H730)*J730*IF(K730="",1,K730))</f>
        <v/>
      </c>
      <c r="S730" s="15" t="str">
        <f aca="false">IF(OR(G730="",I730="",J730=""),"",(I730-G730)*J730*IF(K730="",1,K730)*IF(E730="Short",-1,1)-N(L730))</f>
        <v/>
      </c>
      <c r="T730" s="16" t="str">
        <f aca="false">IF(OR(S730="",N(R730)=0),"",S730/R730)</f>
        <v/>
      </c>
      <c r="U730" s="15" t="str">
        <f aca="false">IF(S730="","",SUMIFS($S$7:S730,$A$7:A730,A730))</f>
        <v/>
      </c>
      <c r="V730" s="14" t="str">
        <f aca="false">IF(S730="","",IF(AND($C$4&gt;0,U730-S730&lt;=-$C$4),"After loss limit",IF(AND($C$4&gt;0,U730&lt;=-$C$4),"Hit loss limit",IF(AND($C$5&gt;0,Q730&gt;$C$5),"Over trade cap","OK"))))</f>
        <v/>
      </c>
    </row>
    <row r="731" customFormat="false" ht="15" hidden="false" customHeight="false" outlineLevel="0" collapsed="false">
      <c r="A731" s="9"/>
      <c r="B731" s="10"/>
      <c r="C731" s="10"/>
      <c r="D731" s="11"/>
      <c r="E731" s="11"/>
      <c r="F731" s="11"/>
      <c r="G731" s="12"/>
      <c r="H731" s="12"/>
      <c r="I731" s="12"/>
      <c r="J731" s="11"/>
      <c r="K731" s="11"/>
      <c r="L731" s="13"/>
      <c r="M731" s="11"/>
      <c r="N731" s="11"/>
      <c r="O731" s="14" t="str">
        <f aca="false">IF(OR(A731="",B731=""),"",LOOKUP(MOD(B731,1),Lists!$A$5:$A$9,Lists!$B$5:$B$9))</f>
        <v/>
      </c>
      <c r="P731" s="14" t="str">
        <f aca="false">IF(OR(B731="",C731=""),"",ROUND(MOD(C731-B731,1)*1440,0))</f>
        <v/>
      </c>
      <c r="Q731" s="14" t="str">
        <f aca="false">IF(A731="","",COUNTIF($A$7:A731,A731))</f>
        <v/>
      </c>
      <c r="R731" s="15" t="str">
        <f aca="false">IF(OR(G731="",H731="",J731=""),"",ABS(G731-H731)*J731*IF(K731="",1,K731))</f>
        <v/>
      </c>
      <c r="S731" s="15" t="str">
        <f aca="false">IF(OR(G731="",I731="",J731=""),"",(I731-G731)*J731*IF(K731="",1,K731)*IF(E731="Short",-1,1)-N(L731))</f>
        <v/>
      </c>
      <c r="T731" s="16" t="str">
        <f aca="false">IF(OR(S731="",N(R731)=0),"",S731/R731)</f>
        <v/>
      </c>
      <c r="U731" s="15" t="str">
        <f aca="false">IF(S731="","",SUMIFS($S$7:S731,$A$7:A731,A731))</f>
        <v/>
      </c>
      <c r="V731" s="14" t="str">
        <f aca="false">IF(S731="","",IF(AND($C$4&gt;0,U731-S731&lt;=-$C$4),"After loss limit",IF(AND($C$4&gt;0,U731&lt;=-$C$4),"Hit loss limit",IF(AND($C$5&gt;0,Q731&gt;$C$5),"Over trade cap","OK"))))</f>
        <v/>
      </c>
    </row>
    <row r="732" customFormat="false" ht="15" hidden="false" customHeight="false" outlineLevel="0" collapsed="false">
      <c r="A732" s="9"/>
      <c r="B732" s="10"/>
      <c r="C732" s="10"/>
      <c r="D732" s="11"/>
      <c r="E732" s="11"/>
      <c r="F732" s="11"/>
      <c r="G732" s="12"/>
      <c r="H732" s="12"/>
      <c r="I732" s="12"/>
      <c r="J732" s="11"/>
      <c r="K732" s="11"/>
      <c r="L732" s="13"/>
      <c r="M732" s="11"/>
      <c r="N732" s="11"/>
      <c r="O732" s="14" t="str">
        <f aca="false">IF(OR(A732="",B732=""),"",LOOKUP(MOD(B732,1),Lists!$A$5:$A$9,Lists!$B$5:$B$9))</f>
        <v/>
      </c>
      <c r="P732" s="14" t="str">
        <f aca="false">IF(OR(B732="",C732=""),"",ROUND(MOD(C732-B732,1)*1440,0))</f>
        <v/>
      </c>
      <c r="Q732" s="14" t="str">
        <f aca="false">IF(A732="","",COUNTIF($A$7:A732,A732))</f>
        <v/>
      </c>
      <c r="R732" s="15" t="str">
        <f aca="false">IF(OR(G732="",H732="",J732=""),"",ABS(G732-H732)*J732*IF(K732="",1,K732))</f>
        <v/>
      </c>
      <c r="S732" s="15" t="str">
        <f aca="false">IF(OR(G732="",I732="",J732=""),"",(I732-G732)*J732*IF(K732="",1,K732)*IF(E732="Short",-1,1)-N(L732))</f>
        <v/>
      </c>
      <c r="T732" s="16" t="str">
        <f aca="false">IF(OR(S732="",N(R732)=0),"",S732/R732)</f>
        <v/>
      </c>
      <c r="U732" s="15" t="str">
        <f aca="false">IF(S732="","",SUMIFS($S$7:S732,$A$7:A732,A732))</f>
        <v/>
      </c>
      <c r="V732" s="14" t="str">
        <f aca="false">IF(S732="","",IF(AND($C$4&gt;0,U732-S732&lt;=-$C$4),"After loss limit",IF(AND($C$4&gt;0,U732&lt;=-$C$4),"Hit loss limit",IF(AND($C$5&gt;0,Q732&gt;$C$5),"Over trade cap","OK"))))</f>
        <v/>
      </c>
    </row>
    <row r="733" customFormat="false" ht="15" hidden="false" customHeight="false" outlineLevel="0" collapsed="false">
      <c r="A733" s="9"/>
      <c r="B733" s="10"/>
      <c r="C733" s="10"/>
      <c r="D733" s="11"/>
      <c r="E733" s="11"/>
      <c r="F733" s="11"/>
      <c r="G733" s="12"/>
      <c r="H733" s="12"/>
      <c r="I733" s="12"/>
      <c r="J733" s="11"/>
      <c r="K733" s="11"/>
      <c r="L733" s="13"/>
      <c r="M733" s="11"/>
      <c r="N733" s="11"/>
      <c r="O733" s="14" t="str">
        <f aca="false">IF(OR(A733="",B733=""),"",LOOKUP(MOD(B733,1),Lists!$A$5:$A$9,Lists!$B$5:$B$9))</f>
        <v/>
      </c>
      <c r="P733" s="14" t="str">
        <f aca="false">IF(OR(B733="",C733=""),"",ROUND(MOD(C733-B733,1)*1440,0))</f>
        <v/>
      </c>
      <c r="Q733" s="14" t="str">
        <f aca="false">IF(A733="","",COUNTIF($A$7:A733,A733))</f>
        <v/>
      </c>
      <c r="R733" s="15" t="str">
        <f aca="false">IF(OR(G733="",H733="",J733=""),"",ABS(G733-H733)*J733*IF(K733="",1,K733))</f>
        <v/>
      </c>
      <c r="S733" s="15" t="str">
        <f aca="false">IF(OR(G733="",I733="",J733=""),"",(I733-G733)*J733*IF(K733="",1,K733)*IF(E733="Short",-1,1)-N(L733))</f>
        <v/>
      </c>
      <c r="T733" s="16" t="str">
        <f aca="false">IF(OR(S733="",N(R733)=0),"",S733/R733)</f>
        <v/>
      </c>
      <c r="U733" s="15" t="str">
        <f aca="false">IF(S733="","",SUMIFS($S$7:S733,$A$7:A733,A733))</f>
        <v/>
      </c>
      <c r="V733" s="14" t="str">
        <f aca="false">IF(S733="","",IF(AND($C$4&gt;0,U733-S733&lt;=-$C$4),"After loss limit",IF(AND($C$4&gt;0,U733&lt;=-$C$4),"Hit loss limit",IF(AND($C$5&gt;0,Q733&gt;$C$5),"Over trade cap","OK"))))</f>
        <v/>
      </c>
    </row>
    <row r="734" customFormat="false" ht="15" hidden="false" customHeight="false" outlineLevel="0" collapsed="false">
      <c r="A734" s="9"/>
      <c r="B734" s="10"/>
      <c r="C734" s="10"/>
      <c r="D734" s="11"/>
      <c r="E734" s="11"/>
      <c r="F734" s="11"/>
      <c r="G734" s="12"/>
      <c r="H734" s="12"/>
      <c r="I734" s="12"/>
      <c r="J734" s="11"/>
      <c r="K734" s="11"/>
      <c r="L734" s="13"/>
      <c r="M734" s="11"/>
      <c r="N734" s="11"/>
      <c r="O734" s="14" t="str">
        <f aca="false">IF(OR(A734="",B734=""),"",LOOKUP(MOD(B734,1),Lists!$A$5:$A$9,Lists!$B$5:$B$9))</f>
        <v/>
      </c>
      <c r="P734" s="14" t="str">
        <f aca="false">IF(OR(B734="",C734=""),"",ROUND(MOD(C734-B734,1)*1440,0))</f>
        <v/>
      </c>
      <c r="Q734" s="14" t="str">
        <f aca="false">IF(A734="","",COUNTIF($A$7:A734,A734))</f>
        <v/>
      </c>
      <c r="R734" s="15" t="str">
        <f aca="false">IF(OR(G734="",H734="",J734=""),"",ABS(G734-H734)*J734*IF(K734="",1,K734))</f>
        <v/>
      </c>
      <c r="S734" s="15" t="str">
        <f aca="false">IF(OR(G734="",I734="",J734=""),"",(I734-G734)*J734*IF(K734="",1,K734)*IF(E734="Short",-1,1)-N(L734))</f>
        <v/>
      </c>
      <c r="T734" s="16" t="str">
        <f aca="false">IF(OR(S734="",N(R734)=0),"",S734/R734)</f>
        <v/>
      </c>
      <c r="U734" s="15" t="str">
        <f aca="false">IF(S734="","",SUMIFS($S$7:S734,$A$7:A734,A734))</f>
        <v/>
      </c>
      <c r="V734" s="14" t="str">
        <f aca="false">IF(S734="","",IF(AND($C$4&gt;0,U734-S734&lt;=-$C$4),"After loss limit",IF(AND($C$4&gt;0,U734&lt;=-$C$4),"Hit loss limit",IF(AND($C$5&gt;0,Q734&gt;$C$5),"Over trade cap","OK"))))</f>
        <v/>
      </c>
    </row>
    <row r="735" customFormat="false" ht="15" hidden="false" customHeight="false" outlineLevel="0" collapsed="false">
      <c r="A735" s="9"/>
      <c r="B735" s="10"/>
      <c r="C735" s="10"/>
      <c r="D735" s="11"/>
      <c r="E735" s="11"/>
      <c r="F735" s="11"/>
      <c r="G735" s="12"/>
      <c r="H735" s="12"/>
      <c r="I735" s="12"/>
      <c r="J735" s="11"/>
      <c r="K735" s="11"/>
      <c r="L735" s="13"/>
      <c r="M735" s="11"/>
      <c r="N735" s="11"/>
      <c r="O735" s="14" t="str">
        <f aca="false">IF(OR(A735="",B735=""),"",LOOKUP(MOD(B735,1),Lists!$A$5:$A$9,Lists!$B$5:$B$9))</f>
        <v/>
      </c>
      <c r="P735" s="14" t="str">
        <f aca="false">IF(OR(B735="",C735=""),"",ROUND(MOD(C735-B735,1)*1440,0))</f>
        <v/>
      </c>
      <c r="Q735" s="14" t="str">
        <f aca="false">IF(A735="","",COUNTIF($A$7:A735,A735))</f>
        <v/>
      </c>
      <c r="R735" s="15" t="str">
        <f aca="false">IF(OR(G735="",H735="",J735=""),"",ABS(G735-H735)*J735*IF(K735="",1,K735))</f>
        <v/>
      </c>
      <c r="S735" s="15" t="str">
        <f aca="false">IF(OR(G735="",I735="",J735=""),"",(I735-G735)*J735*IF(K735="",1,K735)*IF(E735="Short",-1,1)-N(L735))</f>
        <v/>
      </c>
      <c r="T735" s="16" t="str">
        <f aca="false">IF(OR(S735="",N(R735)=0),"",S735/R735)</f>
        <v/>
      </c>
      <c r="U735" s="15" t="str">
        <f aca="false">IF(S735="","",SUMIFS($S$7:S735,$A$7:A735,A735))</f>
        <v/>
      </c>
      <c r="V735" s="14" t="str">
        <f aca="false">IF(S735="","",IF(AND($C$4&gt;0,U735-S735&lt;=-$C$4),"After loss limit",IF(AND($C$4&gt;0,U735&lt;=-$C$4),"Hit loss limit",IF(AND($C$5&gt;0,Q735&gt;$C$5),"Over trade cap","OK"))))</f>
        <v/>
      </c>
    </row>
    <row r="736" customFormat="false" ht="15" hidden="false" customHeight="false" outlineLevel="0" collapsed="false">
      <c r="A736" s="9"/>
      <c r="B736" s="10"/>
      <c r="C736" s="10"/>
      <c r="D736" s="11"/>
      <c r="E736" s="11"/>
      <c r="F736" s="11"/>
      <c r="G736" s="12"/>
      <c r="H736" s="12"/>
      <c r="I736" s="12"/>
      <c r="J736" s="11"/>
      <c r="K736" s="11"/>
      <c r="L736" s="13"/>
      <c r="M736" s="11"/>
      <c r="N736" s="11"/>
      <c r="O736" s="14" t="str">
        <f aca="false">IF(OR(A736="",B736=""),"",LOOKUP(MOD(B736,1),Lists!$A$5:$A$9,Lists!$B$5:$B$9))</f>
        <v/>
      </c>
      <c r="P736" s="14" t="str">
        <f aca="false">IF(OR(B736="",C736=""),"",ROUND(MOD(C736-B736,1)*1440,0))</f>
        <v/>
      </c>
      <c r="Q736" s="14" t="str">
        <f aca="false">IF(A736="","",COUNTIF($A$7:A736,A736))</f>
        <v/>
      </c>
      <c r="R736" s="15" t="str">
        <f aca="false">IF(OR(G736="",H736="",J736=""),"",ABS(G736-H736)*J736*IF(K736="",1,K736))</f>
        <v/>
      </c>
      <c r="S736" s="15" t="str">
        <f aca="false">IF(OR(G736="",I736="",J736=""),"",(I736-G736)*J736*IF(K736="",1,K736)*IF(E736="Short",-1,1)-N(L736))</f>
        <v/>
      </c>
      <c r="T736" s="16" t="str">
        <f aca="false">IF(OR(S736="",N(R736)=0),"",S736/R736)</f>
        <v/>
      </c>
      <c r="U736" s="15" t="str">
        <f aca="false">IF(S736="","",SUMIFS($S$7:S736,$A$7:A736,A736))</f>
        <v/>
      </c>
      <c r="V736" s="14" t="str">
        <f aca="false">IF(S736="","",IF(AND($C$4&gt;0,U736-S736&lt;=-$C$4),"After loss limit",IF(AND($C$4&gt;0,U736&lt;=-$C$4),"Hit loss limit",IF(AND($C$5&gt;0,Q736&gt;$C$5),"Over trade cap","OK"))))</f>
        <v/>
      </c>
    </row>
    <row r="737" customFormat="false" ht="15" hidden="false" customHeight="false" outlineLevel="0" collapsed="false">
      <c r="A737" s="9"/>
      <c r="B737" s="10"/>
      <c r="C737" s="10"/>
      <c r="D737" s="11"/>
      <c r="E737" s="11"/>
      <c r="F737" s="11"/>
      <c r="G737" s="12"/>
      <c r="H737" s="12"/>
      <c r="I737" s="12"/>
      <c r="J737" s="11"/>
      <c r="K737" s="11"/>
      <c r="L737" s="13"/>
      <c r="M737" s="11"/>
      <c r="N737" s="11"/>
      <c r="O737" s="14" t="str">
        <f aca="false">IF(OR(A737="",B737=""),"",LOOKUP(MOD(B737,1),Lists!$A$5:$A$9,Lists!$B$5:$B$9))</f>
        <v/>
      </c>
      <c r="P737" s="14" t="str">
        <f aca="false">IF(OR(B737="",C737=""),"",ROUND(MOD(C737-B737,1)*1440,0))</f>
        <v/>
      </c>
      <c r="Q737" s="14" t="str">
        <f aca="false">IF(A737="","",COUNTIF($A$7:A737,A737))</f>
        <v/>
      </c>
      <c r="R737" s="15" t="str">
        <f aca="false">IF(OR(G737="",H737="",J737=""),"",ABS(G737-H737)*J737*IF(K737="",1,K737))</f>
        <v/>
      </c>
      <c r="S737" s="15" t="str">
        <f aca="false">IF(OR(G737="",I737="",J737=""),"",(I737-G737)*J737*IF(K737="",1,K737)*IF(E737="Short",-1,1)-N(L737))</f>
        <v/>
      </c>
      <c r="T737" s="16" t="str">
        <f aca="false">IF(OR(S737="",N(R737)=0),"",S737/R737)</f>
        <v/>
      </c>
      <c r="U737" s="15" t="str">
        <f aca="false">IF(S737="","",SUMIFS($S$7:S737,$A$7:A737,A737))</f>
        <v/>
      </c>
      <c r="V737" s="14" t="str">
        <f aca="false">IF(S737="","",IF(AND($C$4&gt;0,U737-S737&lt;=-$C$4),"After loss limit",IF(AND($C$4&gt;0,U737&lt;=-$C$4),"Hit loss limit",IF(AND($C$5&gt;0,Q737&gt;$C$5),"Over trade cap","OK"))))</f>
        <v/>
      </c>
    </row>
    <row r="738" customFormat="false" ht="15" hidden="false" customHeight="false" outlineLevel="0" collapsed="false">
      <c r="A738" s="9"/>
      <c r="B738" s="10"/>
      <c r="C738" s="10"/>
      <c r="D738" s="11"/>
      <c r="E738" s="11"/>
      <c r="F738" s="11"/>
      <c r="G738" s="12"/>
      <c r="H738" s="12"/>
      <c r="I738" s="12"/>
      <c r="J738" s="11"/>
      <c r="K738" s="11"/>
      <c r="L738" s="13"/>
      <c r="M738" s="11"/>
      <c r="N738" s="11"/>
      <c r="O738" s="14" t="str">
        <f aca="false">IF(OR(A738="",B738=""),"",LOOKUP(MOD(B738,1),Lists!$A$5:$A$9,Lists!$B$5:$B$9))</f>
        <v/>
      </c>
      <c r="P738" s="14" t="str">
        <f aca="false">IF(OR(B738="",C738=""),"",ROUND(MOD(C738-B738,1)*1440,0))</f>
        <v/>
      </c>
      <c r="Q738" s="14" t="str">
        <f aca="false">IF(A738="","",COUNTIF($A$7:A738,A738))</f>
        <v/>
      </c>
      <c r="R738" s="15" t="str">
        <f aca="false">IF(OR(G738="",H738="",J738=""),"",ABS(G738-H738)*J738*IF(K738="",1,K738))</f>
        <v/>
      </c>
      <c r="S738" s="15" t="str">
        <f aca="false">IF(OR(G738="",I738="",J738=""),"",(I738-G738)*J738*IF(K738="",1,K738)*IF(E738="Short",-1,1)-N(L738))</f>
        <v/>
      </c>
      <c r="T738" s="16" t="str">
        <f aca="false">IF(OR(S738="",N(R738)=0),"",S738/R738)</f>
        <v/>
      </c>
      <c r="U738" s="15" t="str">
        <f aca="false">IF(S738="","",SUMIFS($S$7:S738,$A$7:A738,A738))</f>
        <v/>
      </c>
      <c r="V738" s="14" t="str">
        <f aca="false">IF(S738="","",IF(AND($C$4&gt;0,U738-S738&lt;=-$C$4),"After loss limit",IF(AND($C$4&gt;0,U738&lt;=-$C$4),"Hit loss limit",IF(AND($C$5&gt;0,Q738&gt;$C$5),"Over trade cap","OK"))))</f>
        <v/>
      </c>
    </row>
    <row r="739" customFormat="false" ht="15" hidden="false" customHeight="false" outlineLevel="0" collapsed="false">
      <c r="A739" s="9"/>
      <c r="B739" s="10"/>
      <c r="C739" s="10"/>
      <c r="D739" s="11"/>
      <c r="E739" s="11"/>
      <c r="F739" s="11"/>
      <c r="G739" s="12"/>
      <c r="H739" s="12"/>
      <c r="I739" s="12"/>
      <c r="J739" s="11"/>
      <c r="K739" s="11"/>
      <c r="L739" s="13"/>
      <c r="M739" s="11"/>
      <c r="N739" s="11"/>
      <c r="O739" s="14" t="str">
        <f aca="false">IF(OR(A739="",B739=""),"",LOOKUP(MOD(B739,1),Lists!$A$5:$A$9,Lists!$B$5:$B$9))</f>
        <v/>
      </c>
      <c r="P739" s="14" t="str">
        <f aca="false">IF(OR(B739="",C739=""),"",ROUND(MOD(C739-B739,1)*1440,0))</f>
        <v/>
      </c>
      <c r="Q739" s="14" t="str">
        <f aca="false">IF(A739="","",COUNTIF($A$7:A739,A739))</f>
        <v/>
      </c>
      <c r="R739" s="15" t="str">
        <f aca="false">IF(OR(G739="",H739="",J739=""),"",ABS(G739-H739)*J739*IF(K739="",1,K739))</f>
        <v/>
      </c>
      <c r="S739" s="15" t="str">
        <f aca="false">IF(OR(G739="",I739="",J739=""),"",(I739-G739)*J739*IF(K739="",1,K739)*IF(E739="Short",-1,1)-N(L739))</f>
        <v/>
      </c>
      <c r="T739" s="16" t="str">
        <f aca="false">IF(OR(S739="",N(R739)=0),"",S739/R739)</f>
        <v/>
      </c>
      <c r="U739" s="15" t="str">
        <f aca="false">IF(S739="","",SUMIFS($S$7:S739,$A$7:A739,A739))</f>
        <v/>
      </c>
      <c r="V739" s="14" t="str">
        <f aca="false">IF(S739="","",IF(AND($C$4&gt;0,U739-S739&lt;=-$C$4),"After loss limit",IF(AND($C$4&gt;0,U739&lt;=-$C$4),"Hit loss limit",IF(AND($C$5&gt;0,Q739&gt;$C$5),"Over trade cap","OK"))))</f>
        <v/>
      </c>
    </row>
    <row r="740" customFormat="false" ht="15" hidden="false" customHeight="false" outlineLevel="0" collapsed="false">
      <c r="A740" s="9"/>
      <c r="B740" s="10"/>
      <c r="C740" s="10"/>
      <c r="D740" s="11"/>
      <c r="E740" s="11"/>
      <c r="F740" s="11"/>
      <c r="G740" s="12"/>
      <c r="H740" s="12"/>
      <c r="I740" s="12"/>
      <c r="J740" s="11"/>
      <c r="K740" s="11"/>
      <c r="L740" s="13"/>
      <c r="M740" s="11"/>
      <c r="N740" s="11"/>
      <c r="O740" s="14" t="str">
        <f aca="false">IF(OR(A740="",B740=""),"",LOOKUP(MOD(B740,1),Lists!$A$5:$A$9,Lists!$B$5:$B$9))</f>
        <v/>
      </c>
      <c r="P740" s="14" t="str">
        <f aca="false">IF(OR(B740="",C740=""),"",ROUND(MOD(C740-B740,1)*1440,0))</f>
        <v/>
      </c>
      <c r="Q740" s="14" t="str">
        <f aca="false">IF(A740="","",COUNTIF($A$7:A740,A740))</f>
        <v/>
      </c>
      <c r="R740" s="15" t="str">
        <f aca="false">IF(OR(G740="",H740="",J740=""),"",ABS(G740-H740)*J740*IF(K740="",1,K740))</f>
        <v/>
      </c>
      <c r="S740" s="15" t="str">
        <f aca="false">IF(OR(G740="",I740="",J740=""),"",(I740-G740)*J740*IF(K740="",1,K740)*IF(E740="Short",-1,1)-N(L740))</f>
        <v/>
      </c>
      <c r="T740" s="16" t="str">
        <f aca="false">IF(OR(S740="",N(R740)=0),"",S740/R740)</f>
        <v/>
      </c>
      <c r="U740" s="15" t="str">
        <f aca="false">IF(S740="","",SUMIFS($S$7:S740,$A$7:A740,A740))</f>
        <v/>
      </c>
      <c r="V740" s="14" t="str">
        <f aca="false">IF(S740="","",IF(AND($C$4&gt;0,U740-S740&lt;=-$C$4),"After loss limit",IF(AND($C$4&gt;0,U740&lt;=-$C$4),"Hit loss limit",IF(AND($C$5&gt;0,Q740&gt;$C$5),"Over trade cap","OK"))))</f>
        <v/>
      </c>
    </row>
    <row r="741" customFormat="false" ht="15" hidden="false" customHeight="false" outlineLevel="0" collapsed="false">
      <c r="A741" s="9"/>
      <c r="B741" s="10"/>
      <c r="C741" s="10"/>
      <c r="D741" s="11"/>
      <c r="E741" s="11"/>
      <c r="F741" s="11"/>
      <c r="G741" s="12"/>
      <c r="H741" s="12"/>
      <c r="I741" s="12"/>
      <c r="J741" s="11"/>
      <c r="K741" s="11"/>
      <c r="L741" s="13"/>
      <c r="M741" s="11"/>
      <c r="N741" s="11"/>
      <c r="O741" s="14" t="str">
        <f aca="false">IF(OR(A741="",B741=""),"",LOOKUP(MOD(B741,1),Lists!$A$5:$A$9,Lists!$B$5:$B$9))</f>
        <v/>
      </c>
      <c r="P741" s="14" t="str">
        <f aca="false">IF(OR(B741="",C741=""),"",ROUND(MOD(C741-B741,1)*1440,0))</f>
        <v/>
      </c>
      <c r="Q741" s="14" t="str">
        <f aca="false">IF(A741="","",COUNTIF($A$7:A741,A741))</f>
        <v/>
      </c>
      <c r="R741" s="15" t="str">
        <f aca="false">IF(OR(G741="",H741="",J741=""),"",ABS(G741-H741)*J741*IF(K741="",1,K741))</f>
        <v/>
      </c>
      <c r="S741" s="15" t="str">
        <f aca="false">IF(OR(G741="",I741="",J741=""),"",(I741-G741)*J741*IF(K741="",1,K741)*IF(E741="Short",-1,1)-N(L741))</f>
        <v/>
      </c>
      <c r="T741" s="16" t="str">
        <f aca="false">IF(OR(S741="",N(R741)=0),"",S741/R741)</f>
        <v/>
      </c>
      <c r="U741" s="15" t="str">
        <f aca="false">IF(S741="","",SUMIFS($S$7:S741,$A$7:A741,A741))</f>
        <v/>
      </c>
      <c r="V741" s="14" t="str">
        <f aca="false">IF(S741="","",IF(AND($C$4&gt;0,U741-S741&lt;=-$C$4),"After loss limit",IF(AND($C$4&gt;0,U741&lt;=-$C$4),"Hit loss limit",IF(AND($C$5&gt;0,Q741&gt;$C$5),"Over trade cap","OK"))))</f>
        <v/>
      </c>
    </row>
    <row r="742" customFormat="false" ht="15" hidden="false" customHeight="false" outlineLevel="0" collapsed="false">
      <c r="A742" s="9"/>
      <c r="B742" s="10"/>
      <c r="C742" s="10"/>
      <c r="D742" s="11"/>
      <c r="E742" s="11"/>
      <c r="F742" s="11"/>
      <c r="G742" s="12"/>
      <c r="H742" s="12"/>
      <c r="I742" s="12"/>
      <c r="J742" s="11"/>
      <c r="K742" s="11"/>
      <c r="L742" s="13"/>
      <c r="M742" s="11"/>
      <c r="N742" s="11"/>
      <c r="O742" s="14" t="str">
        <f aca="false">IF(OR(A742="",B742=""),"",LOOKUP(MOD(B742,1),Lists!$A$5:$A$9,Lists!$B$5:$B$9))</f>
        <v/>
      </c>
      <c r="P742" s="14" t="str">
        <f aca="false">IF(OR(B742="",C742=""),"",ROUND(MOD(C742-B742,1)*1440,0))</f>
        <v/>
      </c>
      <c r="Q742" s="14" t="str">
        <f aca="false">IF(A742="","",COUNTIF($A$7:A742,A742))</f>
        <v/>
      </c>
      <c r="R742" s="15" t="str">
        <f aca="false">IF(OR(G742="",H742="",J742=""),"",ABS(G742-H742)*J742*IF(K742="",1,K742))</f>
        <v/>
      </c>
      <c r="S742" s="15" t="str">
        <f aca="false">IF(OR(G742="",I742="",J742=""),"",(I742-G742)*J742*IF(K742="",1,K742)*IF(E742="Short",-1,1)-N(L742))</f>
        <v/>
      </c>
      <c r="T742" s="16" t="str">
        <f aca="false">IF(OR(S742="",N(R742)=0),"",S742/R742)</f>
        <v/>
      </c>
      <c r="U742" s="15" t="str">
        <f aca="false">IF(S742="","",SUMIFS($S$7:S742,$A$7:A742,A742))</f>
        <v/>
      </c>
      <c r="V742" s="14" t="str">
        <f aca="false">IF(S742="","",IF(AND($C$4&gt;0,U742-S742&lt;=-$C$4),"After loss limit",IF(AND($C$4&gt;0,U742&lt;=-$C$4),"Hit loss limit",IF(AND($C$5&gt;0,Q742&gt;$C$5),"Over trade cap","OK"))))</f>
        <v/>
      </c>
    </row>
    <row r="743" customFormat="false" ht="15" hidden="false" customHeight="false" outlineLevel="0" collapsed="false">
      <c r="A743" s="9"/>
      <c r="B743" s="10"/>
      <c r="C743" s="10"/>
      <c r="D743" s="11"/>
      <c r="E743" s="11"/>
      <c r="F743" s="11"/>
      <c r="G743" s="12"/>
      <c r="H743" s="12"/>
      <c r="I743" s="12"/>
      <c r="J743" s="11"/>
      <c r="K743" s="11"/>
      <c r="L743" s="13"/>
      <c r="M743" s="11"/>
      <c r="N743" s="11"/>
      <c r="O743" s="14" t="str">
        <f aca="false">IF(OR(A743="",B743=""),"",LOOKUP(MOD(B743,1),Lists!$A$5:$A$9,Lists!$B$5:$B$9))</f>
        <v/>
      </c>
      <c r="P743" s="14" t="str">
        <f aca="false">IF(OR(B743="",C743=""),"",ROUND(MOD(C743-B743,1)*1440,0))</f>
        <v/>
      </c>
      <c r="Q743" s="14" t="str">
        <f aca="false">IF(A743="","",COUNTIF($A$7:A743,A743))</f>
        <v/>
      </c>
      <c r="R743" s="15" t="str">
        <f aca="false">IF(OR(G743="",H743="",J743=""),"",ABS(G743-H743)*J743*IF(K743="",1,K743))</f>
        <v/>
      </c>
      <c r="S743" s="15" t="str">
        <f aca="false">IF(OR(G743="",I743="",J743=""),"",(I743-G743)*J743*IF(K743="",1,K743)*IF(E743="Short",-1,1)-N(L743))</f>
        <v/>
      </c>
      <c r="T743" s="16" t="str">
        <f aca="false">IF(OR(S743="",N(R743)=0),"",S743/R743)</f>
        <v/>
      </c>
      <c r="U743" s="15" t="str">
        <f aca="false">IF(S743="","",SUMIFS($S$7:S743,$A$7:A743,A743))</f>
        <v/>
      </c>
      <c r="V743" s="14" t="str">
        <f aca="false">IF(S743="","",IF(AND($C$4&gt;0,U743-S743&lt;=-$C$4),"After loss limit",IF(AND($C$4&gt;0,U743&lt;=-$C$4),"Hit loss limit",IF(AND($C$5&gt;0,Q743&gt;$C$5),"Over trade cap","OK"))))</f>
        <v/>
      </c>
    </row>
    <row r="744" customFormat="false" ht="15" hidden="false" customHeight="false" outlineLevel="0" collapsed="false">
      <c r="A744" s="9"/>
      <c r="B744" s="10"/>
      <c r="C744" s="10"/>
      <c r="D744" s="11"/>
      <c r="E744" s="11"/>
      <c r="F744" s="11"/>
      <c r="G744" s="12"/>
      <c r="H744" s="12"/>
      <c r="I744" s="12"/>
      <c r="J744" s="11"/>
      <c r="K744" s="11"/>
      <c r="L744" s="13"/>
      <c r="M744" s="11"/>
      <c r="N744" s="11"/>
      <c r="O744" s="14" t="str">
        <f aca="false">IF(OR(A744="",B744=""),"",LOOKUP(MOD(B744,1),Lists!$A$5:$A$9,Lists!$B$5:$B$9))</f>
        <v/>
      </c>
      <c r="P744" s="14" t="str">
        <f aca="false">IF(OR(B744="",C744=""),"",ROUND(MOD(C744-B744,1)*1440,0))</f>
        <v/>
      </c>
      <c r="Q744" s="14" t="str">
        <f aca="false">IF(A744="","",COUNTIF($A$7:A744,A744))</f>
        <v/>
      </c>
      <c r="R744" s="15" t="str">
        <f aca="false">IF(OR(G744="",H744="",J744=""),"",ABS(G744-H744)*J744*IF(K744="",1,K744))</f>
        <v/>
      </c>
      <c r="S744" s="15" t="str">
        <f aca="false">IF(OR(G744="",I744="",J744=""),"",(I744-G744)*J744*IF(K744="",1,K744)*IF(E744="Short",-1,1)-N(L744))</f>
        <v/>
      </c>
      <c r="T744" s="16" t="str">
        <f aca="false">IF(OR(S744="",N(R744)=0),"",S744/R744)</f>
        <v/>
      </c>
      <c r="U744" s="15" t="str">
        <f aca="false">IF(S744="","",SUMIFS($S$7:S744,$A$7:A744,A744))</f>
        <v/>
      </c>
      <c r="V744" s="14" t="str">
        <f aca="false">IF(S744="","",IF(AND($C$4&gt;0,U744-S744&lt;=-$C$4),"After loss limit",IF(AND($C$4&gt;0,U744&lt;=-$C$4),"Hit loss limit",IF(AND($C$5&gt;0,Q744&gt;$C$5),"Over trade cap","OK"))))</f>
        <v/>
      </c>
    </row>
    <row r="745" customFormat="false" ht="15" hidden="false" customHeight="false" outlineLevel="0" collapsed="false">
      <c r="A745" s="9"/>
      <c r="B745" s="10"/>
      <c r="C745" s="10"/>
      <c r="D745" s="11"/>
      <c r="E745" s="11"/>
      <c r="F745" s="11"/>
      <c r="G745" s="12"/>
      <c r="H745" s="12"/>
      <c r="I745" s="12"/>
      <c r="J745" s="11"/>
      <c r="K745" s="11"/>
      <c r="L745" s="13"/>
      <c r="M745" s="11"/>
      <c r="N745" s="11"/>
      <c r="O745" s="14" t="str">
        <f aca="false">IF(OR(A745="",B745=""),"",LOOKUP(MOD(B745,1),Lists!$A$5:$A$9,Lists!$B$5:$B$9))</f>
        <v/>
      </c>
      <c r="P745" s="14" t="str">
        <f aca="false">IF(OR(B745="",C745=""),"",ROUND(MOD(C745-B745,1)*1440,0))</f>
        <v/>
      </c>
      <c r="Q745" s="14" t="str">
        <f aca="false">IF(A745="","",COUNTIF($A$7:A745,A745))</f>
        <v/>
      </c>
      <c r="R745" s="15" t="str">
        <f aca="false">IF(OR(G745="",H745="",J745=""),"",ABS(G745-H745)*J745*IF(K745="",1,K745))</f>
        <v/>
      </c>
      <c r="S745" s="15" t="str">
        <f aca="false">IF(OR(G745="",I745="",J745=""),"",(I745-G745)*J745*IF(K745="",1,K745)*IF(E745="Short",-1,1)-N(L745))</f>
        <v/>
      </c>
      <c r="T745" s="16" t="str">
        <f aca="false">IF(OR(S745="",N(R745)=0),"",S745/R745)</f>
        <v/>
      </c>
      <c r="U745" s="15" t="str">
        <f aca="false">IF(S745="","",SUMIFS($S$7:S745,$A$7:A745,A745))</f>
        <v/>
      </c>
      <c r="V745" s="14" t="str">
        <f aca="false">IF(S745="","",IF(AND($C$4&gt;0,U745-S745&lt;=-$C$4),"After loss limit",IF(AND($C$4&gt;0,U745&lt;=-$C$4),"Hit loss limit",IF(AND($C$5&gt;0,Q745&gt;$C$5),"Over trade cap","OK"))))</f>
        <v/>
      </c>
    </row>
    <row r="746" customFormat="false" ht="15" hidden="false" customHeight="false" outlineLevel="0" collapsed="false">
      <c r="A746" s="9"/>
      <c r="B746" s="10"/>
      <c r="C746" s="10"/>
      <c r="D746" s="11"/>
      <c r="E746" s="11"/>
      <c r="F746" s="11"/>
      <c r="G746" s="12"/>
      <c r="H746" s="12"/>
      <c r="I746" s="12"/>
      <c r="J746" s="11"/>
      <c r="K746" s="11"/>
      <c r="L746" s="13"/>
      <c r="M746" s="11"/>
      <c r="N746" s="11"/>
      <c r="O746" s="14" t="str">
        <f aca="false">IF(OR(A746="",B746=""),"",LOOKUP(MOD(B746,1),Lists!$A$5:$A$9,Lists!$B$5:$B$9))</f>
        <v/>
      </c>
      <c r="P746" s="14" t="str">
        <f aca="false">IF(OR(B746="",C746=""),"",ROUND(MOD(C746-B746,1)*1440,0))</f>
        <v/>
      </c>
      <c r="Q746" s="14" t="str">
        <f aca="false">IF(A746="","",COUNTIF($A$7:A746,A746))</f>
        <v/>
      </c>
      <c r="R746" s="15" t="str">
        <f aca="false">IF(OR(G746="",H746="",J746=""),"",ABS(G746-H746)*J746*IF(K746="",1,K746))</f>
        <v/>
      </c>
      <c r="S746" s="15" t="str">
        <f aca="false">IF(OR(G746="",I746="",J746=""),"",(I746-G746)*J746*IF(K746="",1,K746)*IF(E746="Short",-1,1)-N(L746))</f>
        <v/>
      </c>
      <c r="T746" s="16" t="str">
        <f aca="false">IF(OR(S746="",N(R746)=0),"",S746/R746)</f>
        <v/>
      </c>
      <c r="U746" s="15" t="str">
        <f aca="false">IF(S746="","",SUMIFS($S$7:S746,$A$7:A746,A746))</f>
        <v/>
      </c>
      <c r="V746" s="14" t="str">
        <f aca="false">IF(S746="","",IF(AND($C$4&gt;0,U746-S746&lt;=-$C$4),"After loss limit",IF(AND($C$4&gt;0,U746&lt;=-$C$4),"Hit loss limit",IF(AND($C$5&gt;0,Q746&gt;$C$5),"Over trade cap","OK"))))</f>
        <v/>
      </c>
    </row>
    <row r="747" customFormat="false" ht="15" hidden="false" customHeight="false" outlineLevel="0" collapsed="false">
      <c r="A747" s="9"/>
      <c r="B747" s="10"/>
      <c r="C747" s="10"/>
      <c r="D747" s="11"/>
      <c r="E747" s="11"/>
      <c r="F747" s="11"/>
      <c r="G747" s="12"/>
      <c r="H747" s="12"/>
      <c r="I747" s="12"/>
      <c r="J747" s="11"/>
      <c r="K747" s="11"/>
      <c r="L747" s="13"/>
      <c r="M747" s="11"/>
      <c r="N747" s="11"/>
      <c r="O747" s="14" t="str">
        <f aca="false">IF(OR(A747="",B747=""),"",LOOKUP(MOD(B747,1),Lists!$A$5:$A$9,Lists!$B$5:$B$9))</f>
        <v/>
      </c>
      <c r="P747" s="14" t="str">
        <f aca="false">IF(OR(B747="",C747=""),"",ROUND(MOD(C747-B747,1)*1440,0))</f>
        <v/>
      </c>
      <c r="Q747" s="14" t="str">
        <f aca="false">IF(A747="","",COUNTIF($A$7:A747,A747))</f>
        <v/>
      </c>
      <c r="R747" s="15" t="str">
        <f aca="false">IF(OR(G747="",H747="",J747=""),"",ABS(G747-H747)*J747*IF(K747="",1,K747))</f>
        <v/>
      </c>
      <c r="S747" s="15" t="str">
        <f aca="false">IF(OR(G747="",I747="",J747=""),"",(I747-G747)*J747*IF(K747="",1,K747)*IF(E747="Short",-1,1)-N(L747))</f>
        <v/>
      </c>
      <c r="T747" s="16" t="str">
        <f aca="false">IF(OR(S747="",N(R747)=0),"",S747/R747)</f>
        <v/>
      </c>
      <c r="U747" s="15" t="str">
        <f aca="false">IF(S747="","",SUMIFS($S$7:S747,$A$7:A747,A747))</f>
        <v/>
      </c>
      <c r="V747" s="14" t="str">
        <f aca="false">IF(S747="","",IF(AND($C$4&gt;0,U747-S747&lt;=-$C$4),"After loss limit",IF(AND($C$4&gt;0,U747&lt;=-$C$4),"Hit loss limit",IF(AND($C$5&gt;0,Q747&gt;$C$5),"Over trade cap","OK"))))</f>
        <v/>
      </c>
    </row>
    <row r="748" customFormat="false" ht="15" hidden="false" customHeight="false" outlineLevel="0" collapsed="false">
      <c r="A748" s="9"/>
      <c r="B748" s="10"/>
      <c r="C748" s="10"/>
      <c r="D748" s="11"/>
      <c r="E748" s="11"/>
      <c r="F748" s="11"/>
      <c r="G748" s="12"/>
      <c r="H748" s="12"/>
      <c r="I748" s="12"/>
      <c r="J748" s="11"/>
      <c r="K748" s="11"/>
      <c r="L748" s="13"/>
      <c r="M748" s="11"/>
      <c r="N748" s="11"/>
      <c r="O748" s="14" t="str">
        <f aca="false">IF(OR(A748="",B748=""),"",LOOKUP(MOD(B748,1),Lists!$A$5:$A$9,Lists!$B$5:$B$9))</f>
        <v/>
      </c>
      <c r="P748" s="14" t="str">
        <f aca="false">IF(OR(B748="",C748=""),"",ROUND(MOD(C748-B748,1)*1440,0))</f>
        <v/>
      </c>
      <c r="Q748" s="14" t="str">
        <f aca="false">IF(A748="","",COUNTIF($A$7:A748,A748))</f>
        <v/>
      </c>
      <c r="R748" s="15" t="str">
        <f aca="false">IF(OR(G748="",H748="",J748=""),"",ABS(G748-H748)*J748*IF(K748="",1,K748))</f>
        <v/>
      </c>
      <c r="S748" s="15" t="str">
        <f aca="false">IF(OR(G748="",I748="",J748=""),"",(I748-G748)*J748*IF(K748="",1,K748)*IF(E748="Short",-1,1)-N(L748))</f>
        <v/>
      </c>
      <c r="T748" s="16" t="str">
        <f aca="false">IF(OR(S748="",N(R748)=0),"",S748/R748)</f>
        <v/>
      </c>
      <c r="U748" s="15" t="str">
        <f aca="false">IF(S748="","",SUMIFS($S$7:S748,$A$7:A748,A748))</f>
        <v/>
      </c>
      <c r="V748" s="14" t="str">
        <f aca="false">IF(S748="","",IF(AND($C$4&gt;0,U748-S748&lt;=-$C$4),"After loss limit",IF(AND($C$4&gt;0,U748&lt;=-$C$4),"Hit loss limit",IF(AND($C$5&gt;0,Q748&gt;$C$5),"Over trade cap","OK"))))</f>
        <v/>
      </c>
    </row>
    <row r="749" customFormat="false" ht="15" hidden="false" customHeight="false" outlineLevel="0" collapsed="false">
      <c r="A749" s="9"/>
      <c r="B749" s="10"/>
      <c r="C749" s="10"/>
      <c r="D749" s="11"/>
      <c r="E749" s="11"/>
      <c r="F749" s="11"/>
      <c r="G749" s="12"/>
      <c r="H749" s="12"/>
      <c r="I749" s="12"/>
      <c r="J749" s="11"/>
      <c r="K749" s="11"/>
      <c r="L749" s="13"/>
      <c r="M749" s="11"/>
      <c r="N749" s="11"/>
      <c r="O749" s="14" t="str">
        <f aca="false">IF(OR(A749="",B749=""),"",LOOKUP(MOD(B749,1),Lists!$A$5:$A$9,Lists!$B$5:$B$9))</f>
        <v/>
      </c>
      <c r="P749" s="14" t="str">
        <f aca="false">IF(OR(B749="",C749=""),"",ROUND(MOD(C749-B749,1)*1440,0))</f>
        <v/>
      </c>
      <c r="Q749" s="14" t="str">
        <f aca="false">IF(A749="","",COUNTIF($A$7:A749,A749))</f>
        <v/>
      </c>
      <c r="R749" s="15" t="str">
        <f aca="false">IF(OR(G749="",H749="",J749=""),"",ABS(G749-H749)*J749*IF(K749="",1,K749))</f>
        <v/>
      </c>
      <c r="S749" s="15" t="str">
        <f aca="false">IF(OR(G749="",I749="",J749=""),"",(I749-G749)*J749*IF(K749="",1,K749)*IF(E749="Short",-1,1)-N(L749))</f>
        <v/>
      </c>
      <c r="T749" s="16" t="str">
        <f aca="false">IF(OR(S749="",N(R749)=0),"",S749/R749)</f>
        <v/>
      </c>
      <c r="U749" s="15" t="str">
        <f aca="false">IF(S749="","",SUMIFS($S$7:S749,$A$7:A749,A749))</f>
        <v/>
      </c>
      <c r="V749" s="14" t="str">
        <f aca="false">IF(S749="","",IF(AND($C$4&gt;0,U749-S749&lt;=-$C$4),"After loss limit",IF(AND($C$4&gt;0,U749&lt;=-$C$4),"Hit loss limit",IF(AND($C$5&gt;0,Q749&gt;$C$5),"Over trade cap","OK"))))</f>
        <v/>
      </c>
    </row>
    <row r="750" customFormat="false" ht="15" hidden="false" customHeight="false" outlineLevel="0" collapsed="false">
      <c r="A750" s="9"/>
      <c r="B750" s="10"/>
      <c r="C750" s="10"/>
      <c r="D750" s="11"/>
      <c r="E750" s="11"/>
      <c r="F750" s="11"/>
      <c r="G750" s="12"/>
      <c r="H750" s="12"/>
      <c r="I750" s="12"/>
      <c r="J750" s="11"/>
      <c r="K750" s="11"/>
      <c r="L750" s="13"/>
      <c r="M750" s="11"/>
      <c r="N750" s="11"/>
      <c r="O750" s="14" t="str">
        <f aca="false">IF(OR(A750="",B750=""),"",LOOKUP(MOD(B750,1),Lists!$A$5:$A$9,Lists!$B$5:$B$9))</f>
        <v/>
      </c>
      <c r="P750" s="14" t="str">
        <f aca="false">IF(OR(B750="",C750=""),"",ROUND(MOD(C750-B750,1)*1440,0))</f>
        <v/>
      </c>
      <c r="Q750" s="14" t="str">
        <f aca="false">IF(A750="","",COUNTIF($A$7:A750,A750))</f>
        <v/>
      </c>
      <c r="R750" s="15" t="str">
        <f aca="false">IF(OR(G750="",H750="",J750=""),"",ABS(G750-H750)*J750*IF(K750="",1,K750))</f>
        <v/>
      </c>
      <c r="S750" s="15" t="str">
        <f aca="false">IF(OR(G750="",I750="",J750=""),"",(I750-G750)*J750*IF(K750="",1,K750)*IF(E750="Short",-1,1)-N(L750))</f>
        <v/>
      </c>
      <c r="T750" s="16" t="str">
        <f aca="false">IF(OR(S750="",N(R750)=0),"",S750/R750)</f>
        <v/>
      </c>
      <c r="U750" s="15" t="str">
        <f aca="false">IF(S750="","",SUMIFS($S$7:S750,$A$7:A750,A750))</f>
        <v/>
      </c>
      <c r="V750" s="14" t="str">
        <f aca="false">IF(S750="","",IF(AND($C$4&gt;0,U750-S750&lt;=-$C$4),"After loss limit",IF(AND($C$4&gt;0,U750&lt;=-$C$4),"Hit loss limit",IF(AND($C$5&gt;0,Q750&gt;$C$5),"Over trade cap","OK"))))</f>
        <v/>
      </c>
    </row>
    <row r="751" customFormat="false" ht="15" hidden="false" customHeight="false" outlineLevel="0" collapsed="false">
      <c r="A751" s="9"/>
      <c r="B751" s="10"/>
      <c r="C751" s="10"/>
      <c r="D751" s="11"/>
      <c r="E751" s="11"/>
      <c r="F751" s="11"/>
      <c r="G751" s="12"/>
      <c r="H751" s="12"/>
      <c r="I751" s="12"/>
      <c r="J751" s="11"/>
      <c r="K751" s="11"/>
      <c r="L751" s="13"/>
      <c r="M751" s="11"/>
      <c r="N751" s="11"/>
      <c r="O751" s="14" t="str">
        <f aca="false">IF(OR(A751="",B751=""),"",LOOKUP(MOD(B751,1),Lists!$A$5:$A$9,Lists!$B$5:$B$9))</f>
        <v/>
      </c>
      <c r="P751" s="14" t="str">
        <f aca="false">IF(OR(B751="",C751=""),"",ROUND(MOD(C751-B751,1)*1440,0))</f>
        <v/>
      </c>
      <c r="Q751" s="14" t="str">
        <f aca="false">IF(A751="","",COUNTIF($A$7:A751,A751))</f>
        <v/>
      </c>
      <c r="R751" s="15" t="str">
        <f aca="false">IF(OR(G751="",H751="",J751=""),"",ABS(G751-H751)*J751*IF(K751="",1,K751))</f>
        <v/>
      </c>
      <c r="S751" s="15" t="str">
        <f aca="false">IF(OR(G751="",I751="",J751=""),"",(I751-G751)*J751*IF(K751="",1,K751)*IF(E751="Short",-1,1)-N(L751))</f>
        <v/>
      </c>
      <c r="T751" s="16" t="str">
        <f aca="false">IF(OR(S751="",N(R751)=0),"",S751/R751)</f>
        <v/>
      </c>
      <c r="U751" s="15" t="str">
        <f aca="false">IF(S751="","",SUMIFS($S$7:S751,$A$7:A751,A751))</f>
        <v/>
      </c>
      <c r="V751" s="14" t="str">
        <f aca="false">IF(S751="","",IF(AND($C$4&gt;0,U751-S751&lt;=-$C$4),"After loss limit",IF(AND($C$4&gt;0,U751&lt;=-$C$4),"Hit loss limit",IF(AND($C$5&gt;0,Q751&gt;$C$5),"Over trade cap","OK"))))</f>
        <v/>
      </c>
    </row>
    <row r="752" customFormat="false" ht="15" hidden="false" customHeight="false" outlineLevel="0" collapsed="false">
      <c r="A752" s="9"/>
      <c r="B752" s="10"/>
      <c r="C752" s="10"/>
      <c r="D752" s="11"/>
      <c r="E752" s="11"/>
      <c r="F752" s="11"/>
      <c r="G752" s="12"/>
      <c r="H752" s="12"/>
      <c r="I752" s="12"/>
      <c r="J752" s="11"/>
      <c r="K752" s="11"/>
      <c r="L752" s="13"/>
      <c r="M752" s="11"/>
      <c r="N752" s="11"/>
      <c r="O752" s="14" t="str">
        <f aca="false">IF(OR(A752="",B752=""),"",LOOKUP(MOD(B752,1),Lists!$A$5:$A$9,Lists!$B$5:$B$9))</f>
        <v/>
      </c>
      <c r="P752" s="14" t="str">
        <f aca="false">IF(OR(B752="",C752=""),"",ROUND(MOD(C752-B752,1)*1440,0))</f>
        <v/>
      </c>
      <c r="Q752" s="14" t="str">
        <f aca="false">IF(A752="","",COUNTIF($A$7:A752,A752))</f>
        <v/>
      </c>
      <c r="R752" s="15" t="str">
        <f aca="false">IF(OR(G752="",H752="",J752=""),"",ABS(G752-H752)*J752*IF(K752="",1,K752))</f>
        <v/>
      </c>
      <c r="S752" s="15" t="str">
        <f aca="false">IF(OR(G752="",I752="",J752=""),"",(I752-G752)*J752*IF(K752="",1,K752)*IF(E752="Short",-1,1)-N(L752))</f>
        <v/>
      </c>
      <c r="T752" s="16" t="str">
        <f aca="false">IF(OR(S752="",N(R752)=0),"",S752/R752)</f>
        <v/>
      </c>
      <c r="U752" s="15" t="str">
        <f aca="false">IF(S752="","",SUMIFS($S$7:S752,$A$7:A752,A752))</f>
        <v/>
      </c>
      <c r="V752" s="14" t="str">
        <f aca="false">IF(S752="","",IF(AND($C$4&gt;0,U752-S752&lt;=-$C$4),"After loss limit",IF(AND($C$4&gt;0,U752&lt;=-$C$4),"Hit loss limit",IF(AND($C$5&gt;0,Q752&gt;$C$5),"Over trade cap","OK"))))</f>
        <v/>
      </c>
    </row>
    <row r="753" customFormat="false" ht="15" hidden="false" customHeight="false" outlineLevel="0" collapsed="false">
      <c r="A753" s="9"/>
      <c r="B753" s="10"/>
      <c r="C753" s="10"/>
      <c r="D753" s="11"/>
      <c r="E753" s="11"/>
      <c r="F753" s="11"/>
      <c r="G753" s="12"/>
      <c r="H753" s="12"/>
      <c r="I753" s="12"/>
      <c r="J753" s="11"/>
      <c r="K753" s="11"/>
      <c r="L753" s="13"/>
      <c r="M753" s="11"/>
      <c r="N753" s="11"/>
      <c r="O753" s="14" t="str">
        <f aca="false">IF(OR(A753="",B753=""),"",LOOKUP(MOD(B753,1),Lists!$A$5:$A$9,Lists!$B$5:$B$9))</f>
        <v/>
      </c>
      <c r="P753" s="14" t="str">
        <f aca="false">IF(OR(B753="",C753=""),"",ROUND(MOD(C753-B753,1)*1440,0))</f>
        <v/>
      </c>
      <c r="Q753" s="14" t="str">
        <f aca="false">IF(A753="","",COUNTIF($A$7:A753,A753))</f>
        <v/>
      </c>
      <c r="R753" s="15" t="str">
        <f aca="false">IF(OR(G753="",H753="",J753=""),"",ABS(G753-H753)*J753*IF(K753="",1,K753))</f>
        <v/>
      </c>
      <c r="S753" s="15" t="str">
        <f aca="false">IF(OR(G753="",I753="",J753=""),"",(I753-G753)*J753*IF(K753="",1,K753)*IF(E753="Short",-1,1)-N(L753))</f>
        <v/>
      </c>
      <c r="T753" s="16" t="str">
        <f aca="false">IF(OR(S753="",N(R753)=0),"",S753/R753)</f>
        <v/>
      </c>
      <c r="U753" s="15" t="str">
        <f aca="false">IF(S753="","",SUMIFS($S$7:S753,$A$7:A753,A753))</f>
        <v/>
      </c>
      <c r="V753" s="14" t="str">
        <f aca="false">IF(S753="","",IF(AND($C$4&gt;0,U753-S753&lt;=-$C$4),"After loss limit",IF(AND($C$4&gt;0,U753&lt;=-$C$4),"Hit loss limit",IF(AND($C$5&gt;0,Q753&gt;$C$5),"Over trade cap","OK"))))</f>
        <v/>
      </c>
    </row>
    <row r="754" customFormat="false" ht="15" hidden="false" customHeight="false" outlineLevel="0" collapsed="false">
      <c r="A754" s="9"/>
      <c r="B754" s="10"/>
      <c r="C754" s="10"/>
      <c r="D754" s="11"/>
      <c r="E754" s="11"/>
      <c r="F754" s="11"/>
      <c r="G754" s="12"/>
      <c r="H754" s="12"/>
      <c r="I754" s="12"/>
      <c r="J754" s="11"/>
      <c r="K754" s="11"/>
      <c r="L754" s="13"/>
      <c r="M754" s="11"/>
      <c r="N754" s="11"/>
      <c r="O754" s="14" t="str">
        <f aca="false">IF(OR(A754="",B754=""),"",LOOKUP(MOD(B754,1),Lists!$A$5:$A$9,Lists!$B$5:$B$9))</f>
        <v/>
      </c>
      <c r="P754" s="14" t="str">
        <f aca="false">IF(OR(B754="",C754=""),"",ROUND(MOD(C754-B754,1)*1440,0))</f>
        <v/>
      </c>
      <c r="Q754" s="14" t="str">
        <f aca="false">IF(A754="","",COUNTIF($A$7:A754,A754))</f>
        <v/>
      </c>
      <c r="R754" s="15" t="str">
        <f aca="false">IF(OR(G754="",H754="",J754=""),"",ABS(G754-H754)*J754*IF(K754="",1,K754))</f>
        <v/>
      </c>
      <c r="S754" s="15" t="str">
        <f aca="false">IF(OR(G754="",I754="",J754=""),"",(I754-G754)*J754*IF(K754="",1,K754)*IF(E754="Short",-1,1)-N(L754))</f>
        <v/>
      </c>
      <c r="T754" s="16" t="str">
        <f aca="false">IF(OR(S754="",N(R754)=0),"",S754/R754)</f>
        <v/>
      </c>
      <c r="U754" s="15" t="str">
        <f aca="false">IF(S754="","",SUMIFS($S$7:S754,$A$7:A754,A754))</f>
        <v/>
      </c>
      <c r="V754" s="14" t="str">
        <f aca="false">IF(S754="","",IF(AND($C$4&gt;0,U754-S754&lt;=-$C$4),"After loss limit",IF(AND($C$4&gt;0,U754&lt;=-$C$4),"Hit loss limit",IF(AND($C$5&gt;0,Q754&gt;$C$5),"Over trade cap","OK"))))</f>
        <v/>
      </c>
    </row>
    <row r="755" customFormat="false" ht="15" hidden="false" customHeight="false" outlineLevel="0" collapsed="false">
      <c r="A755" s="9"/>
      <c r="B755" s="10"/>
      <c r="C755" s="10"/>
      <c r="D755" s="11"/>
      <c r="E755" s="11"/>
      <c r="F755" s="11"/>
      <c r="G755" s="12"/>
      <c r="H755" s="12"/>
      <c r="I755" s="12"/>
      <c r="J755" s="11"/>
      <c r="K755" s="11"/>
      <c r="L755" s="13"/>
      <c r="M755" s="11"/>
      <c r="N755" s="11"/>
      <c r="O755" s="14" t="str">
        <f aca="false">IF(OR(A755="",B755=""),"",LOOKUP(MOD(B755,1),Lists!$A$5:$A$9,Lists!$B$5:$B$9))</f>
        <v/>
      </c>
      <c r="P755" s="14" t="str">
        <f aca="false">IF(OR(B755="",C755=""),"",ROUND(MOD(C755-B755,1)*1440,0))</f>
        <v/>
      </c>
      <c r="Q755" s="14" t="str">
        <f aca="false">IF(A755="","",COUNTIF($A$7:A755,A755))</f>
        <v/>
      </c>
      <c r="R755" s="15" t="str">
        <f aca="false">IF(OR(G755="",H755="",J755=""),"",ABS(G755-H755)*J755*IF(K755="",1,K755))</f>
        <v/>
      </c>
      <c r="S755" s="15" t="str">
        <f aca="false">IF(OR(G755="",I755="",J755=""),"",(I755-G755)*J755*IF(K755="",1,K755)*IF(E755="Short",-1,1)-N(L755))</f>
        <v/>
      </c>
      <c r="T755" s="16" t="str">
        <f aca="false">IF(OR(S755="",N(R755)=0),"",S755/R755)</f>
        <v/>
      </c>
      <c r="U755" s="15" t="str">
        <f aca="false">IF(S755="","",SUMIFS($S$7:S755,$A$7:A755,A755))</f>
        <v/>
      </c>
      <c r="V755" s="14" t="str">
        <f aca="false">IF(S755="","",IF(AND($C$4&gt;0,U755-S755&lt;=-$C$4),"After loss limit",IF(AND($C$4&gt;0,U755&lt;=-$C$4),"Hit loss limit",IF(AND($C$5&gt;0,Q755&gt;$C$5),"Over trade cap","OK"))))</f>
        <v/>
      </c>
    </row>
    <row r="756" customFormat="false" ht="15" hidden="false" customHeight="false" outlineLevel="0" collapsed="false">
      <c r="A756" s="9"/>
      <c r="B756" s="10"/>
      <c r="C756" s="10"/>
      <c r="D756" s="11"/>
      <c r="E756" s="11"/>
      <c r="F756" s="11"/>
      <c r="G756" s="12"/>
      <c r="H756" s="12"/>
      <c r="I756" s="12"/>
      <c r="J756" s="11"/>
      <c r="K756" s="11"/>
      <c r="L756" s="13"/>
      <c r="M756" s="11"/>
      <c r="N756" s="11"/>
      <c r="O756" s="14" t="str">
        <f aca="false">IF(OR(A756="",B756=""),"",LOOKUP(MOD(B756,1),Lists!$A$5:$A$9,Lists!$B$5:$B$9))</f>
        <v/>
      </c>
      <c r="P756" s="14" t="str">
        <f aca="false">IF(OR(B756="",C756=""),"",ROUND(MOD(C756-B756,1)*1440,0))</f>
        <v/>
      </c>
      <c r="Q756" s="14" t="str">
        <f aca="false">IF(A756="","",COUNTIF($A$7:A756,A756))</f>
        <v/>
      </c>
      <c r="R756" s="15" t="str">
        <f aca="false">IF(OR(G756="",H756="",J756=""),"",ABS(G756-H756)*J756*IF(K756="",1,K756))</f>
        <v/>
      </c>
      <c r="S756" s="15" t="str">
        <f aca="false">IF(OR(G756="",I756="",J756=""),"",(I756-G756)*J756*IF(K756="",1,K756)*IF(E756="Short",-1,1)-N(L756))</f>
        <v/>
      </c>
      <c r="T756" s="16" t="str">
        <f aca="false">IF(OR(S756="",N(R756)=0),"",S756/R756)</f>
        <v/>
      </c>
      <c r="U756" s="15" t="str">
        <f aca="false">IF(S756="","",SUMIFS($S$7:S756,$A$7:A756,A756))</f>
        <v/>
      </c>
      <c r="V756" s="14" t="str">
        <f aca="false">IF(S756="","",IF(AND($C$4&gt;0,U756-S756&lt;=-$C$4),"After loss limit",IF(AND($C$4&gt;0,U756&lt;=-$C$4),"Hit loss limit",IF(AND($C$5&gt;0,Q756&gt;$C$5),"Over trade cap","OK"))))</f>
        <v/>
      </c>
    </row>
    <row r="757" customFormat="false" ht="15" hidden="false" customHeight="false" outlineLevel="0" collapsed="false">
      <c r="A757" s="9"/>
      <c r="B757" s="10"/>
      <c r="C757" s="10"/>
      <c r="D757" s="11"/>
      <c r="E757" s="11"/>
      <c r="F757" s="11"/>
      <c r="G757" s="12"/>
      <c r="H757" s="12"/>
      <c r="I757" s="12"/>
      <c r="J757" s="11"/>
      <c r="K757" s="11"/>
      <c r="L757" s="13"/>
      <c r="M757" s="11"/>
      <c r="N757" s="11"/>
      <c r="O757" s="14" t="str">
        <f aca="false">IF(OR(A757="",B757=""),"",LOOKUP(MOD(B757,1),Lists!$A$5:$A$9,Lists!$B$5:$B$9))</f>
        <v/>
      </c>
      <c r="P757" s="14" t="str">
        <f aca="false">IF(OR(B757="",C757=""),"",ROUND(MOD(C757-B757,1)*1440,0))</f>
        <v/>
      </c>
      <c r="Q757" s="14" t="str">
        <f aca="false">IF(A757="","",COUNTIF($A$7:A757,A757))</f>
        <v/>
      </c>
      <c r="R757" s="15" t="str">
        <f aca="false">IF(OR(G757="",H757="",J757=""),"",ABS(G757-H757)*J757*IF(K757="",1,K757))</f>
        <v/>
      </c>
      <c r="S757" s="15" t="str">
        <f aca="false">IF(OR(G757="",I757="",J757=""),"",(I757-G757)*J757*IF(K757="",1,K757)*IF(E757="Short",-1,1)-N(L757))</f>
        <v/>
      </c>
      <c r="T757" s="16" t="str">
        <f aca="false">IF(OR(S757="",N(R757)=0),"",S757/R757)</f>
        <v/>
      </c>
      <c r="U757" s="15" t="str">
        <f aca="false">IF(S757="","",SUMIFS($S$7:S757,$A$7:A757,A757))</f>
        <v/>
      </c>
      <c r="V757" s="14" t="str">
        <f aca="false">IF(S757="","",IF(AND($C$4&gt;0,U757-S757&lt;=-$C$4),"After loss limit",IF(AND($C$4&gt;0,U757&lt;=-$C$4),"Hit loss limit",IF(AND($C$5&gt;0,Q757&gt;$C$5),"Over trade cap","OK"))))</f>
        <v/>
      </c>
    </row>
    <row r="758" customFormat="false" ht="15" hidden="false" customHeight="false" outlineLevel="0" collapsed="false">
      <c r="A758" s="9"/>
      <c r="B758" s="10"/>
      <c r="C758" s="10"/>
      <c r="D758" s="11"/>
      <c r="E758" s="11"/>
      <c r="F758" s="11"/>
      <c r="G758" s="12"/>
      <c r="H758" s="12"/>
      <c r="I758" s="12"/>
      <c r="J758" s="11"/>
      <c r="K758" s="11"/>
      <c r="L758" s="13"/>
      <c r="M758" s="11"/>
      <c r="N758" s="11"/>
      <c r="O758" s="14" t="str">
        <f aca="false">IF(OR(A758="",B758=""),"",LOOKUP(MOD(B758,1),Lists!$A$5:$A$9,Lists!$B$5:$B$9))</f>
        <v/>
      </c>
      <c r="P758" s="14" t="str">
        <f aca="false">IF(OR(B758="",C758=""),"",ROUND(MOD(C758-B758,1)*1440,0))</f>
        <v/>
      </c>
      <c r="Q758" s="14" t="str">
        <f aca="false">IF(A758="","",COUNTIF($A$7:A758,A758))</f>
        <v/>
      </c>
      <c r="R758" s="15" t="str">
        <f aca="false">IF(OR(G758="",H758="",J758=""),"",ABS(G758-H758)*J758*IF(K758="",1,K758))</f>
        <v/>
      </c>
      <c r="S758" s="15" t="str">
        <f aca="false">IF(OR(G758="",I758="",J758=""),"",(I758-G758)*J758*IF(K758="",1,K758)*IF(E758="Short",-1,1)-N(L758))</f>
        <v/>
      </c>
      <c r="T758" s="16" t="str">
        <f aca="false">IF(OR(S758="",N(R758)=0),"",S758/R758)</f>
        <v/>
      </c>
      <c r="U758" s="15" t="str">
        <f aca="false">IF(S758="","",SUMIFS($S$7:S758,$A$7:A758,A758))</f>
        <v/>
      </c>
      <c r="V758" s="14" t="str">
        <f aca="false">IF(S758="","",IF(AND($C$4&gt;0,U758-S758&lt;=-$C$4),"After loss limit",IF(AND($C$4&gt;0,U758&lt;=-$C$4),"Hit loss limit",IF(AND($C$5&gt;0,Q758&gt;$C$5),"Over trade cap","OK"))))</f>
        <v/>
      </c>
    </row>
    <row r="759" customFormat="false" ht="15" hidden="false" customHeight="false" outlineLevel="0" collapsed="false">
      <c r="A759" s="9"/>
      <c r="B759" s="10"/>
      <c r="C759" s="10"/>
      <c r="D759" s="11"/>
      <c r="E759" s="11"/>
      <c r="F759" s="11"/>
      <c r="G759" s="12"/>
      <c r="H759" s="12"/>
      <c r="I759" s="12"/>
      <c r="J759" s="11"/>
      <c r="K759" s="11"/>
      <c r="L759" s="13"/>
      <c r="M759" s="11"/>
      <c r="N759" s="11"/>
      <c r="O759" s="14" t="str">
        <f aca="false">IF(OR(A759="",B759=""),"",LOOKUP(MOD(B759,1),Lists!$A$5:$A$9,Lists!$B$5:$B$9))</f>
        <v/>
      </c>
      <c r="P759" s="14" t="str">
        <f aca="false">IF(OR(B759="",C759=""),"",ROUND(MOD(C759-B759,1)*1440,0))</f>
        <v/>
      </c>
      <c r="Q759" s="14" t="str">
        <f aca="false">IF(A759="","",COUNTIF($A$7:A759,A759))</f>
        <v/>
      </c>
      <c r="R759" s="15" t="str">
        <f aca="false">IF(OR(G759="",H759="",J759=""),"",ABS(G759-H759)*J759*IF(K759="",1,K759))</f>
        <v/>
      </c>
      <c r="S759" s="15" t="str">
        <f aca="false">IF(OR(G759="",I759="",J759=""),"",(I759-G759)*J759*IF(K759="",1,K759)*IF(E759="Short",-1,1)-N(L759))</f>
        <v/>
      </c>
      <c r="T759" s="16" t="str">
        <f aca="false">IF(OR(S759="",N(R759)=0),"",S759/R759)</f>
        <v/>
      </c>
      <c r="U759" s="15" t="str">
        <f aca="false">IF(S759="","",SUMIFS($S$7:S759,$A$7:A759,A759))</f>
        <v/>
      </c>
      <c r="V759" s="14" t="str">
        <f aca="false">IF(S759="","",IF(AND($C$4&gt;0,U759-S759&lt;=-$C$4),"After loss limit",IF(AND($C$4&gt;0,U759&lt;=-$C$4),"Hit loss limit",IF(AND($C$5&gt;0,Q759&gt;$C$5),"Over trade cap","OK"))))</f>
        <v/>
      </c>
    </row>
    <row r="760" customFormat="false" ht="15" hidden="false" customHeight="false" outlineLevel="0" collapsed="false">
      <c r="A760" s="9"/>
      <c r="B760" s="10"/>
      <c r="C760" s="10"/>
      <c r="D760" s="11"/>
      <c r="E760" s="11"/>
      <c r="F760" s="11"/>
      <c r="G760" s="12"/>
      <c r="H760" s="12"/>
      <c r="I760" s="12"/>
      <c r="J760" s="11"/>
      <c r="K760" s="11"/>
      <c r="L760" s="13"/>
      <c r="M760" s="11"/>
      <c r="N760" s="11"/>
      <c r="O760" s="14" t="str">
        <f aca="false">IF(OR(A760="",B760=""),"",LOOKUP(MOD(B760,1),Lists!$A$5:$A$9,Lists!$B$5:$B$9))</f>
        <v/>
      </c>
      <c r="P760" s="14" t="str">
        <f aca="false">IF(OR(B760="",C760=""),"",ROUND(MOD(C760-B760,1)*1440,0))</f>
        <v/>
      </c>
      <c r="Q760" s="14" t="str">
        <f aca="false">IF(A760="","",COUNTIF($A$7:A760,A760))</f>
        <v/>
      </c>
      <c r="R760" s="15" t="str">
        <f aca="false">IF(OR(G760="",H760="",J760=""),"",ABS(G760-H760)*J760*IF(K760="",1,K760))</f>
        <v/>
      </c>
      <c r="S760" s="15" t="str">
        <f aca="false">IF(OR(G760="",I760="",J760=""),"",(I760-G760)*J760*IF(K760="",1,K760)*IF(E760="Short",-1,1)-N(L760))</f>
        <v/>
      </c>
      <c r="T760" s="16" t="str">
        <f aca="false">IF(OR(S760="",N(R760)=0),"",S760/R760)</f>
        <v/>
      </c>
      <c r="U760" s="15" t="str">
        <f aca="false">IF(S760="","",SUMIFS($S$7:S760,$A$7:A760,A760))</f>
        <v/>
      </c>
      <c r="V760" s="14" t="str">
        <f aca="false">IF(S760="","",IF(AND($C$4&gt;0,U760-S760&lt;=-$C$4),"After loss limit",IF(AND($C$4&gt;0,U760&lt;=-$C$4),"Hit loss limit",IF(AND($C$5&gt;0,Q760&gt;$C$5),"Over trade cap","OK"))))</f>
        <v/>
      </c>
    </row>
    <row r="761" customFormat="false" ht="15" hidden="false" customHeight="false" outlineLevel="0" collapsed="false">
      <c r="A761" s="9"/>
      <c r="B761" s="10"/>
      <c r="C761" s="10"/>
      <c r="D761" s="11"/>
      <c r="E761" s="11"/>
      <c r="F761" s="11"/>
      <c r="G761" s="12"/>
      <c r="H761" s="12"/>
      <c r="I761" s="12"/>
      <c r="J761" s="11"/>
      <c r="K761" s="11"/>
      <c r="L761" s="13"/>
      <c r="M761" s="11"/>
      <c r="N761" s="11"/>
      <c r="O761" s="14" t="str">
        <f aca="false">IF(OR(A761="",B761=""),"",LOOKUP(MOD(B761,1),Lists!$A$5:$A$9,Lists!$B$5:$B$9))</f>
        <v/>
      </c>
      <c r="P761" s="14" t="str">
        <f aca="false">IF(OR(B761="",C761=""),"",ROUND(MOD(C761-B761,1)*1440,0))</f>
        <v/>
      </c>
      <c r="Q761" s="14" t="str">
        <f aca="false">IF(A761="","",COUNTIF($A$7:A761,A761))</f>
        <v/>
      </c>
      <c r="R761" s="15" t="str">
        <f aca="false">IF(OR(G761="",H761="",J761=""),"",ABS(G761-H761)*J761*IF(K761="",1,K761))</f>
        <v/>
      </c>
      <c r="S761" s="15" t="str">
        <f aca="false">IF(OR(G761="",I761="",J761=""),"",(I761-G761)*J761*IF(K761="",1,K761)*IF(E761="Short",-1,1)-N(L761))</f>
        <v/>
      </c>
      <c r="T761" s="16" t="str">
        <f aca="false">IF(OR(S761="",N(R761)=0),"",S761/R761)</f>
        <v/>
      </c>
      <c r="U761" s="15" t="str">
        <f aca="false">IF(S761="","",SUMIFS($S$7:S761,$A$7:A761,A761))</f>
        <v/>
      </c>
      <c r="V761" s="14" t="str">
        <f aca="false">IF(S761="","",IF(AND($C$4&gt;0,U761-S761&lt;=-$C$4),"After loss limit",IF(AND($C$4&gt;0,U761&lt;=-$C$4),"Hit loss limit",IF(AND($C$5&gt;0,Q761&gt;$C$5),"Over trade cap","OK"))))</f>
        <v/>
      </c>
    </row>
    <row r="762" customFormat="false" ht="15" hidden="false" customHeight="false" outlineLevel="0" collapsed="false">
      <c r="A762" s="9"/>
      <c r="B762" s="10"/>
      <c r="C762" s="10"/>
      <c r="D762" s="11"/>
      <c r="E762" s="11"/>
      <c r="F762" s="11"/>
      <c r="G762" s="12"/>
      <c r="H762" s="12"/>
      <c r="I762" s="12"/>
      <c r="J762" s="11"/>
      <c r="K762" s="11"/>
      <c r="L762" s="13"/>
      <c r="M762" s="11"/>
      <c r="N762" s="11"/>
      <c r="O762" s="14" t="str">
        <f aca="false">IF(OR(A762="",B762=""),"",LOOKUP(MOD(B762,1),Lists!$A$5:$A$9,Lists!$B$5:$B$9))</f>
        <v/>
      </c>
      <c r="P762" s="14" t="str">
        <f aca="false">IF(OR(B762="",C762=""),"",ROUND(MOD(C762-B762,1)*1440,0))</f>
        <v/>
      </c>
      <c r="Q762" s="14" t="str">
        <f aca="false">IF(A762="","",COUNTIF($A$7:A762,A762))</f>
        <v/>
      </c>
      <c r="R762" s="15" t="str">
        <f aca="false">IF(OR(G762="",H762="",J762=""),"",ABS(G762-H762)*J762*IF(K762="",1,K762))</f>
        <v/>
      </c>
      <c r="S762" s="15" t="str">
        <f aca="false">IF(OR(G762="",I762="",J762=""),"",(I762-G762)*J762*IF(K762="",1,K762)*IF(E762="Short",-1,1)-N(L762))</f>
        <v/>
      </c>
      <c r="T762" s="16" t="str">
        <f aca="false">IF(OR(S762="",N(R762)=0),"",S762/R762)</f>
        <v/>
      </c>
      <c r="U762" s="15" t="str">
        <f aca="false">IF(S762="","",SUMIFS($S$7:S762,$A$7:A762,A762))</f>
        <v/>
      </c>
      <c r="V762" s="14" t="str">
        <f aca="false">IF(S762="","",IF(AND($C$4&gt;0,U762-S762&lt;=-$C$4),"After loss limit",IF(AND($C$4&gt;0,U762&lt;=-$C$4),"Hit loss limit",IF(AND($C$5&gt;0,Q762&gt;$C$5),"Over trade cap","OK"))))</f>
        <v/>
      </c>
    </row>
    <row r="763" customFormat="false" ht="15" hidden="false" customHeight="false" outlineLevel="0" collapsed="false">
      <c r="A763" s="9"/>
      <c r="B763" s="10"/>
      <c r="C763" s="10"/>
      <c r="D763" s="11"/>
      <c r="E763" s="11"/>
      <c r="F763" s="11"/>
      <c r="G763" s="12"/>
      <c r="H763" s="12"/>
      <c r="I763" s="12"/>
      <c r="J763" s="11"/>
      <c r="K763" s="11"/>
      <c r="L763" s="13"/>
      <c r="M763" s="11"/>
      <c r="N763" s="11"/>
      <c r="O763" s="14" t="str">
        <f aca="false">IF(OR(A763="",B763=""),"",LOOKUP(MOD(B763,1),Lists!$A$5:$A$9,Lists!$B$5:$B$9))</f>
        <v/>
      </c>
      <c r="P763" s="14" t="str">
        <f aca="false">IF(OR(B763="",C763=""),"",ROUND(MOD(C763-B763,1)*1440,0))</f>
        <v/>
      </c>
      <c r="Q763" s="14" t="str">
        <f aca="false">IF(A763="","",COUNTIF($A$7:A763,A763))</f>
        <v/>
      </c>
      <c r="R763" s="15" t="str">
        <f aca="false">IF(OR(G763="",H763="",J763=""),"",ABS(G763-H763)*J763*IF(K763="",1,K763))</f>
        <v/>
      </c>
      <c r="S763" s="15" t="str">
        <f aca="false">IF(OR(G763="",I763="",J763=""),"",(I763-G763)*J763*IF(K763="",1,K763)*IF(E763="Short",-1,1)-N(L763))</f>
        <v/>
      </c>
      <c r="T763" s="16" t="str">
        <f aca="false">IF(OR(S763="",N(R763)=0),"",S763/R763)</f>
        <v/>
      </c>
      <c r="U763" s="15" t="str">
        <f aca="false">IF(S763="","",SUMIFS($S$7:S763,$A$7:A763,A763))</f>
        <v/>
      </c>
      <c r="V763" s="14" t="str">
        <f aca="false">IF(S763="","",IF(AND($C$4&gt;0,U763-S763&lt;=-$C$4),"After loss limit",IF(AND($C$4&gt;0,U763&lt;=-$C$4),"Hit loss limit",IF(AND($C$5&gt;0,Q763&gt;$C$5),"Over trade cap","OK"))))</f>
        <v/>
      </c>
    </row>
    <row r="764" customFormat="false" ht="15" hidden="false" customHeight="false" outlineLevel="0" collapsed="false">
      <c r="A764" s="9"/>
      <c r="B764" s="10"/>
      <c r="C764" s="10"/>
      <c r="D764" s="11"/>
      <c r="E764" s="11"/>
      <c r="F764" s="11"/>
      <c r="G764" s="12"/>
      <c r="H764" s="12"/>
      <c r="I764" s="12"/>
      <c r="J764" s="11"/>
      <c r="K764" s="11"/>
      <c r="L764" s="13"/>
      <c r="M764" s="11"/>
      <c r="N764" s="11"/>
      <c r="O764" s="14" t="str">
        <f aca="false">IF(OR(A764="",B764=""),"",LOOKUP(MOD(B764,1),Lists!$A$5:$A$9,Lists!$B$5:$B$9))</f>
        <v/>
      </c>
      <c r="P764" s="14" t="str">
        <f aca="false">IF(OR(B764="",C764=""),"",ROUND(MOD(C764-B764,1)*1440,0))</f>
        <v/>
      </c>
      <c r="Q764" s="14" t="str">
        <f aca="false">IF(A764="","",COUNTIF($A$7:A764,A764))</f>
        <v/>
      </c>
      <c r="R764" s="15" t="str">
        <f aca="false">IF(OR(G764="",H764="",J764=""),"",ABS(G764-H764)*J764*IF(K764="",1,K764))</f>
        <v/>
      </c>
      <c r="S764" s="15" t="str">
        <f aca="false">IF(OR(G764="",I764="",J764=""),"",(I764-G764)*J764*IF(K764="",1,K764)*IF(E764="Short",-1,1)-N(L764))</f>
        <v/>
      </c>
      <c r="T764" s="16" t="str">
        <f aca="false">IF(OR(S764="",N(R764)=0),"",S764/R764)</f>
        <v/>
      </c>
      <c r="U764" s="15" t="str">
        <f aca="false">IF(S764="","",SUMIFS($S$7:S764,$A$7:A764,A764))</f>
        <v/>
      </c>
      <c r="V764" s="14" t="str">
        <f aca="false">IF(S764="","",IF(AND($C$4&gt;0,U764-S764&lt;=-$C$4),"After loss limit",IF(AND($C$4&gt;0,U764&lt;=-$C$4),"Hit loss limit",IF(AND($C$5&gt;0,Q764&gt;$C$5),"Over trade cap","OK"))))</f>
        <v/>
      </c>
    </row>
    <row r="765" customFormat="false" ht="15" hidden="false" customHeight="false" outlineLevel="0" collapsed="false">
      <c r="A765" s="9"/>
      <c r="B765" s="10"/>
      <c r="C765" s="10"/>
      <c r="D765" s="11"/>
      <c r="E765" s="11"/>
      <c r="F765" s="11"/>
      <c r="G765" s="12"/>
      <c r="H765" s="12"/>
      <c r="I765" s="12"/>
      <c r="J765" s="11"/>
      <c r="K765" s="11"/>
      <c r="L765" s="13"/>
      <c r="M765" s="11"/>
      <c r="N765" s="11"/>
      <c r="O765" s="14" t="str">
        <f aca="false">IF(OR(A765="",B765=""),"",LOOKUP(MOD(B765,1),Lists!$A$5:$A$9,Lists!$B$5:$B$9))</f>
        <v/>
      </c>
      <c r="P765" s="14" t="str">
        <f aca="false">IF(OR(B765="",C765=""),"",ROUND(MOD(C765-B765,1)*1440,0))</f>
        <v/>
      </c>
      <c r="Q765" s="14" t="str">
        <f aca="false">IF(A765="","",COUNTIF($A$7:A765,A765))</f>
        <v/>
      </c>
      <c r="R765" s="15" t="str">
        <f aca="false">IF(OR(G765="",H765="",J765=""),"",ABS(G765-H765)*J765*IF(K765="",1,K765))</f>
        <v/>
      </c>
      <c r="S765" s="15" t="str">
        <f aca="false">IF(OR(G765="",I765="",J765=""),"",(I765-G765)*J765*IF(K765="",1,K765)*IF(E765="Short",-1,1)-N(L765))</f>
        <v/>
      </c>
      <c r="T765" s="16" t="str">
        <f aca="false">IF(OR(S765="",N(R765)=0),"",S765/R765)</f>
        <v/>
      </c>
      <c r="U765" s="15" t="str">
        <f aca="false">IF(S765="","",SUMIFS($S$7:S765,$A$7:A765,A765))</f>
        <v/>
      </c>
      <c r="V765" s="14" t="str">
        <f aca="false">IF(S765="","",IF(AND($C$4&gt;0,U765-S765&lt;=-$C$4),"After loss limit",IF(AND($C$4&gt;0,U765&lt;=-$C$4),"Hit loss limit",IF(AND($C$5&gt;0,Q765&gt;$C$5),"Over trade cap","OK"))))</f>
        <v/>
      </c>
    </row>
    <row r="766" customFormat="false" ht="15" hidden="false" customHeight="false" outlineLevel="0" collapsed="false">
      <c r="A766" s="9"/>
      <c r="B766" s="10"/>
      <c r="C766" s="10"/>
      <c r="D766" s="11"/>
      <c r="E766" s="11"/>
      <c r="F766" s="11"/>
      <c r="G766" s="12"/>
      <c r="H766" s="12"/>
      <c r="I766" s="12"/>
      <c r="J766" s="11"/>
      <c r="K766" s="11"/>
      <c r="L766" s="13"/>
      <c r="M766" s="11"/>
      <c r="N766" s="11"/>
      <c r="O766" s="14" t="str">
        <f aca="false">IF(OR(A766="",B766=""),"",LOOKUP(MOD(B766,1),Lists!$A$5:$A$9,Lists!$B$5:$B$9))</f>
        <v/>
      </c>
      <c r="P766" s="14" t="str">
        <f aca="false">IF(OR(B766="",C766=""),"",ROUND(MOD(C766-B766,1)*1440,0))</f>
        <v/>
      </c>
      <c r="Q766" s="14" t="str">
        <f aca="false">IF(A766="","",COUNTIF($A$7:A766,A766))</f>
        <v/>
      </c>
      <c r="R766" s="15" t="str">
        <f aca="false">IF(OR(G766="",H766="",J766=""),"",ABS(G766-H766)*J766*IF(K766="",1,K766))</f>
        <v/>
      </c>
      <c r="S766" s="15" t="str">
        <f aca="false">IF(OR(G766="",I766="",J766=""),"",(I766-G766)*J766*IF(K766="",1,K766)*IF(E766="Short",-1,1)-N(L766))</f>
        <v/>
      </c>
      <c r="T766" s="16" t="str">
        <f aca="false">IF(OR(S766="",N(R766)=0),"",S766/R766)</f>
        <v/>
      </c>
      <c r="U766" s="15" t="str">
        <f aca="false">IF(S766="","",SUMIFS($S$7:S766,$A$7:A766,A766))</f>
        <v/>
      </c>
      <c r="V766" s="14" t="str">
        <f aca="false">IF(S766="","",IF(AND($C$4&gt;0,U766-S766&lt;=-$C$4),"After loss limit",IF(AND($C$4&gt;0,U766&lt;=-$C$4),"Hit loss limit",IF(AND($C$5&gt;0,Q766&gt;$C$5),"Over trade cap","OK"))))</f>
        <v/>
      </c>
    </row>
    <row r="767" customFormat="false" ht="15" hidden="false" customHeight="false" outlineLevel="0" collapsed="false">
      <c r="A767" s="9"/>
      <c r="B767" s="10"/>
      <c r="C767" s="10"/>
      <c r="D767" s="11"/>
      <c r="E767" s="11"/>
      <c r="F767" s="11"/>
      <c r="G767" s="12"/>
      <c r="H767" s="12"/>
      <c r="I767" s="12"/>
      <c r="J767" s="11"/>
      <c r="K767" s="11"/>
      <c r="L767" s="13"/>
      <c r="M767" s="11"/>
      <c r="N767" s="11"/>
      <c r="O767" s="14" t="str">
        <f aca="false">IF(OR(A767="",B767=""),"",LOOKUP(MOD(B767,1),Lists!$A$5:$A$9,Lists!$B$5:$B$9))</f>
        <v/>
      </c>
      <c r="P767" s="14" t="str">
        <f aca="false">IF(OR(B767="",C767=""),"",ROUND(MOD(C767-B767,1)*1440,0))</f>
        <v/>
      </c>
      <c r="Q767" s="14" t="str">
        <f aca="false">IF(A767="","",COUNTIF($A$7:A767,A767))</f>
        <v/>
      </c>
      <c r="R767" s="15" t="str">
        <f aca="false">IF(OR(G767="",H767="",J767=""),"",ABS(G767-H767)*J767*IF(K767="",1,K767))</f>
        <v/>
      </c>
      <c r="S767" s="15" t="str">
        <f aca="false">IF(OR(G767="",I767="",J767=""),"",(I767-G767)*J767*IF(K767="",1,K767)*IF(E767="Short",-1,1)-N(L767))</f>
        <v/>
      </c>
      <c r="T767" s="16" t="str">
        <f aca="false">IF(OR(S767="",N(R767)=0),"",S767/R767)</f>
        <v/>
      </c>
      <c r="U767" s="15" t="str">
        <f aca="false">IF(S767="","",SUMIFS($S$7:S767,$A$7:A767,A767))</f>
        <v/>
      </c>
      <c r="V767" s="14" t="str">
        <f aca="false">IF(S767="","",IF(AND($C$4&gt;0,U767-S767&lt;=-$C$4),"After loss limit",IF(AND($C$4&gt;0,U767&lt;=-$C$4),"Hit loss limit",IF(AND($C$5&gt;0,Q767&gt;$C$5),"Over trade cap","OK"))))</f>
        <v/>
      </c>
    </row>
    <row r="768" customFormat="false" ht="15" hidden="false" customHeight="false" outlineLevel="0" collapsed="false">
      <c r="A768" s="9"/>
      <c r="B768" s="10"/>
      <c r="C768" s="10"/>
      <c r="D768" s="11"/>
      <c r="E768" s="11"/>
      <c r="F768" s="11"/>
      <c r="G768" s="12"/>
      <c r="H768" s="12"/>
      <c r="I768" s="12"/>
      <c r="J768" s="11"/>
      <c r="K768" s="11"/>
      <c r="L768" s="13"/>
      <c r="M768" s="11"/>
      <c r="N768" s="11"/>
      <c r="O768" s="14" t="str">
        <f aca="false">IF(OR(A768="",B768=""),"",LOOKUP(MOD(B768,1),Lists!$A$5:$A$9,Lists!$B$5:$B$9))</f>
        <v/>
      </c>
      <c r="P768" s="14" t="str">
        <f aca="false">IF(OR(B768="",C768=""),"",ROUND(MOD(C768-B768,1)*1440,0))</f>
        <v/>
      </c>
      <c r="Q768" s="14" t="str">
        <f aca="false">IF(A768="","",COUNTIF($A$7:A768,A768))</f>
        <v/>
      </c>
      <c r="R768" s="15" t="str">
        <f aca="false">IF(OR(G768="",H768="",J768=""),"",ABS(G768-H768)*J768*IF(K768="",1,K768))</f>
        <v/>
      </c>
      <c r="S768" s="15" t="str">
        <f aca="false">IF(OR(G768="",I768="",J768=""),"",(I768-G768)*J768*IF(K768="",1,K768)*IF(E768="Short",-1,1)-N(L768))</f>
        <v/>
      </c>
      <c r="T768" s="16" t="str">
        <f aca="false">IF(OR(S768="",N(R768)=0),"",S768/R768)</f>
        <v/>
      </c>
      <c r="U768" s="15" t="str">
        <f aca="false">IF(S768="","",SUMIFS($S$7:S768,$A$7:A768,A768))</f>
        <v/>
      </c>
      <c r="V768" s="14" t="str">
        <f aca="false">IF(S768="","",IF(AND($C$4&gt;0,U768-S768&lt;=-$C$4),"After loss limit",IF(AND($C$4&gt;0,U768&lt;=-$C$4),"Hit loss limit",IF(AND($C$5&gt;0,Q768&gt;$C$5),"Over trade cap","OK"))))</f>
        <v/>
      </c>
    </row>
    <row r="769" customFormat="false" ht="15" hidden="false" customHeight="false" outlineLevel="0" collapsed="false">
      <c r="A769" s="9"/>
      <c r="B769" s="10"/>
      <c r="C769" s="10"/>
      <c r="D769" s="11"/>
      <c r="E769" s="11"/>
      <c r="F769" s="11"/>
      <c r="G769" s="12"/>
      <c r="H769" s="12"/>
      <c r="I769" s="12"/>
      <c r="J769" s="11"/>
      <c r="K769" s="11"/>
      <c r="L769" s="13"/>
      <c r="M769" s="11"/>
      <c r="N769" s="11"/>
      <c r="O769" s="14" t="str">
        <f aca="false">IF(OR(A769="",B769=""),"",LOOKUP(MOD(B769,1),Lists!$A$5:$A$9,Lists!$B$5:$B$9))</f>
        <v/>
      </c>
      <c r="P769" s="14" t="str">
        <f aca="false">IF(OR(B769="",C769=""),"",ROUND(MOD(C769-B769,1)*1440,0))</f>
        <v/>
      </c>
      <c r="Q769" s="14" t="str">
        <f aca="false">IF(A769="","",COUNTIF($A$7:A769,A769))</f>
        <v/>
      </c>
      <c r="R769" s="15" t="str">
        <f aca="false">IF(OR(G769="",H769="",J769=""),"",ABS(G769-H769)*J769*IF(K769="",1,K769))</f>
        <v/>
      </c>
      <c r="S769" s="15" t="str">
        <f aca="false">IF(OR(G769="",I769="",J769=""),"",(I769-G769)*J769*IF(K769="",1,K769)*IF(E769="Short",-1,1)-N(L769))</f>
        <v/>
      </c>
      <c r="T769" s="16" t="str">
        <f aca="false">IF(OR(S769="",N(R769)=0),"",S769/R769)</f>
        <v/>
      </c>
      <c r="U769" s="15" t="str">
        <f aca="false">IF(S769="","",SUMIFS($S$7:S769,$A$7:A769,A769))</f>
        <v/>
      </c>
      <c r="V769" s="14" t="str">
        <f aca="false">IF(S769="","",IF(AND($C$4&gt;0,U769-S769&lt;=-$C$4),"After loss limit",IF(AND($C$4&gt;0,U769&lt;=-$C$4),"Hit loss limit",IF(AND($C$5&gt;0,Q769&gt;$C$5),"Over trade cap","OK"))))</f>
        <v/>
      </c>
    </row>
    <row r="770" customFormat="false" ht="15" hidden="false" customHeight="false" outlineLevel="0" collapsed="false">
      <c r="A770" s="9"/>
      <c r="B770" s="10"/>
      <c r="C770" s="10"/>
      <c r="D770" s="11"/>
      <c r="E770" s="11"/>
      <c r="F770" s="11"/>
      <c r="G770" s="12"/>
      <c r="H770" s="12"/>
      <c r="I770" s="12"/>
      <c r="J770" s="11"/>
      <c r="K770" s="11"/>
      <c r="L770" s="13"/>
      <c r="M770" s="11"/>
      <c r="N770" s="11"/>
      <c r="O770" s="14" t="str">
        <f aca="false">IF(OR(A770="",B770=""),"",LOOKUP(MOD(B770,1),Lists!$A$5:$A$9,Lists!$B$5:$B$9))</f>
        <v/>
      </c>
      <c r="P770" s="14" t="str">
        <f aca="false">IF(OR(B770="",C770=""),"",ROUND(MOD(C770-B770,1)*1440,0))</f>
        <v/>
      </c>
      <c r="Q770" s="14" t="str">
        <f aca="false">IF(A770="","",COUNTIF($A$7:A770,A770))</f>
        <v/>
      </c>
      <c r="R770" s="15" t="str">
        <f aca="false">IF(OR(G770="",H770="",J770=""),"",ABS(G770-H770)*J770*IF(K770="",1,K770))</f>
        <v/>
      </c>
      <c r="S770" s="15" t="str">
        <f aca="false">IF(OR(G770="",I770="",J770=""),"",(I770-G770)*J770*IF(K770="",1,K770)*IF(E770="Short",-1,1)-N(L770))</f>
        <v/>
      </c>
      <c r="T770" s="16" t="str">
        <f aca="false">IF(OR(S770="",N(R770)=0),"",S770/R770)</f>
        <v/>
      </c>
      <c r="U770" s="15" t="str">
        <f aca="false">IF(S770="","",SUMIFS($S$7:S770,$A$7:A770,A770))</f>
        <v/>
      </c>
      <c r="V770" s="14" t="str">
        <f aca="false">IF(S770="","",IF(AND($C$4&gt;0,U770-S770&lt;=-$C$4),"After loss limit",IF(AND($C$4&gt;0,U770&lt;=-$C$4),"Hit loss limit",IF(AND($C$5&gt;0,Q770&gt;$C$5),"Over trade cap","OK"))))</f>
        <v/>
      </c>
    </row>
    <row r="771" customFormat="false" ht="15" hidden="false" customHeight="false" outlineLevel="0" collapsed="false">
      <c r="A771" s="9"/>
      <c r="B771" s="10"/>
      <c r="C771" s="10"/>
      <c r="D771" s="11"/>
      <c r="E771" s="11"/>
      <c r="F771" s="11"/>
      <c r="G771" s="12"/>
      <c r="H771" s="12"/>
      <c r="I771" s="12"/>
      <c r="J771" s="11"/>
      <c r="K771" s="11"/>
      <c r="L771" s="13"/>
      <c r="M771" s="11"/>
      <c r="N771" s="11"/>
      <c r="O771" s="14" t="str">
        <f aca="false">IF(OR(A771="",B771=""),"",LOOKUP(MOD(B771,1),Lists!$A$5:$A$9,Lists!$B$5:$B$9))</f>
        <v/>
      </c>
      <c r="P771" s="14" t="str">
        <f aca="false">IF(OR(B771="",C771=""),"",ROUND(MOD(C771-B771,1)*1440,0))</f>
        <v/>
      </c>
      <c r="Q771" s="14" t="str">
        <f aca="false">IF(A771="","",COUNTIF($A$7:A771,A771))</f>
        <v/>
      </c>
      <c r="R771" s="15" t="str">
        <f aca="false">IF(OR(G771="",H771="",J771=""),"",ABS(G771-H771)*J771*IF(K771="",1,K771))</f>
        <v/>
      </c>
      <c r="S771" s="15" t="str">
        <f aca="false">IF(OR(G771="",I771="",J771=""),"",(I771-G771)*J771*IF(K771="",1,K771)*IF(E771="Short",-1,1)-N(L771))</f>
        <v/>
      </c>
      <c r="T771" s="16" t="str">
        <f aca="false">IF(OR(S771="",N(R771)=0),"",S771/R771)</f>
        <v/>
      </c>
      <c r="U771" s="15" t="str">
        <f aca="false">IF(S771="","",SUMIFS($S$7:S771,$A$7:A771,A771))</f>
        <v/>
      </c>
      <c r="V771" s="14" t="str">
        <f aca="false">IF(S771="","",IF(AND($C$4&gt;0,U771-S771&lt;=-$C$4),"After loss limit",IF(AND($C$4&gt;0,U771&lt;=-$C$4),"Hit loss limit",IF(AND($C$5&gt;0,Q771&gt;$C$5),"Over trade cap","OK"))))</f>
        <v/>
      </c>
    </row>
    <row r="772" customFormat="false" ht="15" hidden="false" customHeight="false" outlineLevel="0" collapsed="false">
      <c r="A772" s="9"/>
      <c r="B772" s="10"/>
      <c r="C772" s="10"/>
      <c r="D772" s="11"/>
      <c r="E772" s="11"/>
      <c r="F772" s="11"/>
      <c r="G772" s="12"/>
      <c r="H772" s="12"/>
      <c r="I772" s="12"/>
      <c r="J772" s="11"/>
      <c r="K772" s="11"/>
      <c r="L772" s="13"/>
      <c r="M772" s="11"/>
      <c r="N772" s="11"/>
      <c r="O772" s="14" t="str">
        <f aca="false">IF(OR(A772="",B772=""),"",LOOKUP(MOD(B772,1),Lists!$A$5:$A$9,Lists!$B$5:$B$9))</f>
        <v/>
      </c>
      <c r="P772" s="14" t="str">
        <f aca="false">IF(OR(B772="",C772=""),"",ROUND(MOD(C772-B772,1)*1440,0))</f>
        <v/>
      </c>
      <c r="Q772" s="14" t="str">
        <f aca="false">IF(A772="","",COUNTIF($A$7:A772,A772))</f>
        <v/>
      </c>
      <c r="R772" s="15" t="str">
        <f aca="false">IF(OR(G772="",H772="",J772=""),"",ABS(G772-H772)*J772*IF(K772="",1,K772))</f>
        <v/>
      </c>
      <c r="S772" s="15" t="str">
        <f aca="false">IF(OR(G772="",I772="",J772=""),"",(I772-G772)*J772*IF(K772="",1,K772)*IF(E772="Short",-1,1)-N(L772))</f>
        <v/>
      </c>
      <c r="T772" s="16" t="str">
        <f aca="false">IF(OR(S772="",N(R772)=0),"",S772/R772)</f>
        <v/>
      </c>
      <c r="U772" s="15" t="str">
        <f aca="false">IF(S772="","",SUMIFS($S$7:S772,$A$7:A772,A772))</f>
        <v/>
      </c>
      <c r="V772" s="14" t="str">
        <f aca="false">IF(S772="","",IF(AND($C$4&gt;0,U772-S772&lt;=-$C$4),"After loss limit",IF(AND($C$4&gt;0,U772&lt;=-$C$4),"Hit loss limit",IF(AND($C$5&gt;0,Q772&gt;$C$5),"Over trade cap","OK"))))</f>
        <v/>
      </c>
    </row>
    <row r="773" customFormat="false" ht="15" hidden="false" customHeight="false" outlineLevel="0" collapsed="false">
      <c r="A773" s="9"/>
      <c r="B773" s="10"/>
      <c r="C773" s="10"/>
      <c r="D773" s="11"/>
      <c r="E773" s="11"/>
      <c r="F773" s="11"/>
      <c r="G773" s="12"/>
      <c r="H773" s="12"/>
      <c r="I773" s="12"/>
      <c r="J773" s="11"/>
      <c r="K773" s="11"/>
      <c r="L773" s="13"/>
      <c r="M773" s="11"/>
      <c r="N773" s="11"/>
      <c r="O773" s="14" t="str">
        <f aca="false">IF(OR(A773="",B773=""),"",LOOKUP(MOD(B773,1),Lists!$A$5:$A$9,Lists!$B$5:$B$9))</f>
        <v/>
      </c>
      <c r="P773" s="14" t="str">
        <f aca="false">IF(OR(B773="",C773=""),"",ROUND(MOD(C773-B773,1)*1440,0))</f>
        <v/>
      </c>
      <c r="Q773" s="14" t="str">
        <f aca="false">IF(A773="","",COUNTIF($A$7:A773,A773))</f>
        <v/>
      </c>
      <c r="R773" s="15" t="str">
        <f aca="false">IF(OR(G773="",H773="",J773=""),"",ABS(G773-H773)*J773*IF(K773="",1,K773))</f>
        <v/>
      </c>
      <c r="S773" s="15" t="str">
        <f aca="false">IF(OR(G773="",I773="",J773=""),"",(I773-G773)*J773*IF(K773="",1,K773)*IF(E773="Short",-1,1)-N(L773))</f>
        <v/>
      </c>
      <c r="T773" s="16" t="str">
        <f aca="false">IF(OR(S773="",N(R773)=0),"",S773/R773)</f>
        <v/>
      </c>
      <c r="U773" s="15" t="str">
        <f aca="false">IF(S773="","",SUMIFS($S$7:S773,$A$7:A773,A773))</f>
        <v/>
      </c>
      <c r="V773" s="14" t="str">
        <f aca="false">IF(S773="","",IF(AND($C$4&gt;0,U773-S773&lt;=-$C$4),"After loss limit",IF(AND($C$4&gt;0,U773&lt;=-$C$4),"Hit loss limit",IF(AND($C$5&gt;0,Q773&gt;$C$5),"Over trade cap","OK"))))</f>
        <v/>
      </c>
    </row>
    <row r="774" customFormat="false" ht="15" hidden="false" customHeight="false" outlineLevel="0" collapsed="false">
      <c r="A774" s="9"/>
      <c r="B774" s="10"/>
      <c r="C774" s="10"/>
      <c r="D774" s="11"/>
      <c r="E774" s="11"/>
      <c r="F774" s="11"/>
      <c r="G774" s="12"/>
      <c r="H774" s="12"/>
      <c r="I774" s="12"/>
      <c r="J774" s="11"/>
      <c r="K774" s="11"/>
      <c r="L774" s="13"/>
      <c r="M774" s="11"/>
      <c r="N774" s="11"/>
      <c r="O774" s="14" t="str">
        <f aca="false">IF(OR(A774="",B774=""),"",LOOKUP(MOD(B774,1),Lists!$A$5:$A$9,Lists!$B$5:$B$9))</f>
        <v/>
      </c>
      <c r="P774" s="14" t="str">
        <f aca="false">IF(OR(B774="",C774=""),"",ROUND(MOD(C774-B774,1)*1440,0))</f>
        <v/>
      </c>
      <c r="Q774" s="14" t="str">
        <f aca="false">IF(A774="","",COUNTIF($A$7:A774,A774))</f>
        <v/>
      </c>
      <c r="R774" s="15" t="str">
        <f aca="false">IF(OR(G774="",H774="",J774=""),"",ABS(G774-H774)*J774*IF(K774="",1,K774))</f>
        <v/>
      </c>
      <c r="S774" s="15" t="str">
        <f aca="false">IF(OR(G774="",I774="",J774=""),"",(I774-G774)*J774*IF(K774="",1,K774)*IF(E774="Short",-1,1)-N(L774))</f>
        <v/>
      </c>
      <c r="T774" s="16" t="str">
        <f aca="false">IF(OR(S774="",N(R774)=0),"",S774/R774)</f>
        <v/>
      </c>
      <c r="U774" s="15" t="str">
        <f aca="false">IF(S774="","",SUMIFS($S$7:S774,$A$7:A774,A774))</f>
        <v/>
      </c>
      <c r="V774" s="14" t="str">
        <f aca="false">IF(S774="","",IF(AND($C$4&gt;0,U774-S774&lt;=-$C$4),"After loss limit",IF(AND($C$4&gt;0,U774&lt;=-$C$4),"Hit loss limit",IF(AND($C$5&gt;0,Q774&gt;$C$5),"Over trade cap","OK"))))</f>
        <v/>
      </c>
    </row>
    <row r="775" customFormat="false" ht="15" hidden="false" customHeight="false" outlineLevel="0" collapsed="false">
      <c r="A775" s="9"/>
      <c r="B775" s="10"/>
      <c r="C775" s="10"/>
      <c r="D775" s="11"/>
      <c r="E775" s="11"/>
      <c r="F775" s="11"/>
      <c r="G775" s="12"/>
      <c r="H775" s="12"/>
      <c r="I775" s="12"/>
      <c r="J775" s="11"/>
      <c r="K775" s="11"/>
      <c r="L775" s="13"/>
      <c r="M775" s="11"/>
      <c r="N775" s="11"/>
      <c r="O775" s="14" t="str">
        <f aca="false">IF(OR(A775="",B775=""),"",LOOKUP(MOD(B775,1),Lists!$A$5:$A$9,Lists!$B$5:$B$9))</f>
        <v/>
      </c>
      <c r="P775" s="14" t="str">
        <f aca="false">IF(OR(B775="",C775=""),"",ROUND(MOD(C775-B775,1)*1440,0))</f>
        <v/>
      </c>
      <c r="Q775" s="14" t="str">
        <f aca="false">IF(A775="","",COUNTIF($A$7:A775,A775))</f>
        <v/>
      </c>
      <c r="R775" s="15" t="str">
        <f aca="false">IF(OR(G775="",H775="",J775=""),"",ABS(G775-H775)*J775*IF(K775="",1,K775))</f>
        <v/>
      </c>
      <c r="S775" s="15" t="str">
        <f aca="false">IF(OR(G775="",I775="",J775=""),"",(I775-G775)*J775*IF(K775="",1,K775)*IF(E775="Short",-1,1)-N(L775))</f>
        <v/>
      </c>
      <c r="T775" s="16" t="str">
        <f aca="false">IF(OR(S775="",N(R775)=0),"",S775/R775)</f>
        <v/>
      </c>
      <c r="U775" s="15" t="str">
        <f aca="false">IF(S775="","",SUMIFS($S$7:S775,$A$7:A775,A775))</f>
        <v/>
      </c>
      <c r="V775" s="14" t="str">
        <f aca="false">IF(S775="","",IF(AND($C$4&gt;0,U775-S775&lt;=-$C$4),"After loss limit",IF(AND($C$4&gt;0,U775&lt;=-$C$4),"Hit loss limit",IF(AND($C$5&gt;0,Q775&gt;$C$5),"Over trade cap","OK"))))</f>
        <v/>
      </c>
    </row>
    <row r="776" customFormat="false" ht="15" hidden="false" customHeight="false" outlineLevel="0" collapsed="false">
      <c r="A776" s="9"/>
      <c r="B776" s="10"/>
      <c r="C776" s="10"/>
      <c r="D776" s="11"/>
      <c r="E776" s="11"/>
      <c r="F776" s="11"/>
      <c r="G776" s="12"/>
      <c r="H776" s="12"/>
      <c r="I776" s="12"/>
      <c r="J776" s="11"/>
      <c r="K776" s="11"/>
      <c r="L776" s="13"/>
      <c r="M776" s="11"/>
      <c r="N776" s="11"/>
      <c r="O776" s="14" t="str">
        <f aca="false">IF(OR(A776="",B776=""),"",LOOKUP(MOD(B776,1),Lists!$A$5:$A$9,Lists!$B$5:$B$9))</f>
        <v/>
      </c>
      <c r="P776" s="14" t="str">
        <f aca="false">IF(OR(B776="",C776=""),"",ROUND(MOD(C776-B776,1)*1440,0))</f>
        <v/>
      </c>
      <c r="Q776" s="14" t="str">
        <f aca="false">IF(A776="","",COUNTIF($A$7:A776,A776))</f>
        <v/>
      </c>
      <c r="R776" s="15" t="str">
        <f aca="false">IF(OR(G776="",H776="",J776=""),"",ABS(G776-H776)*J776*IF(K776="",1,K776))</f>
        <v/>
      </c>
      <c r="S776" s="15" t="str">
        <f aca="false">IF(OR(G776="",I776="",J776=""),"",(I776-G776)*J776*IF(K776="",1,K776)*IF(E776="Short",-1,1)-N(L776))</f>
        <v/>
      </c>
      <c r="T776" s="16" t="str">
        <f aca="false">IF(OR(S776="",N(R776)=0),"",S776/R776)</f>
        <v/>
      </c>
      <c r="U776" s="15" t="str">
        <f aca="false">IF(S776="","",SUMIFS($S$7:S776,$A$7:A776,A776))</f>
        <v/>
      </c>
      <c r="V776" s="14" t="str">
        <f aca="false">IF(S776="","",IF(AND($C$4&gt;0,U776-S776&lt;=-$C$4),"After loss limit",IF(AND($C$4&gt;0,U776&lt;=-$C$4),"Hit loss limit",IF(AND($C$5&gt;0,Q776&gt;$C$5),"Over trade cap","OK"))))</f>
        <v/>
      </c>
    </row>
    <row r="777" customFormat="false" ht="15" hidden="false" customHeight="false" outlineLevel="0" collapsed="false">
      <c r="A777" s="9"/>
      <c r="B777" s="10"/>
      <c r="C777" s="10"/>
      <c r="D777" s="11"/>
      <c r="E777" s="11"/>
      <c r="F777" s="11"/>
      <c r="G777" s="12"/>
      <c r="H777" s="12"/>
      <c r="I777" s="12"/>
      <c r="J777" s="11"/>
      <c r="K777" s="11"/>
      <c r="L777" s="13"/>
      <c r="M777" s="11"/>
      <c r="N777" s="11"/>
      <c r="O777" s="14" t="str">
        <f aca="false">IF(OR(A777="",B777=""),"",LOOKUP(MOD(B777,1),Lists!$A$5:$A$9,Lists!$B$5:$B$9))</f>
        <v/>
      </c>
      <c r="P777" s="14" t="str">
        <f aca="false">IF(OR(B777="",C777=""),"",ROUND(MOD(C777-B777,1)*1440,0))</f>
        <v/>
      </c>
      <c r="Q777" s="14" t="str">
        <f aca="false">IF(A777="","",COUNTIF($A$7:A777,A777))</f>
        <v/>
      </c>
      <c r="R777" s="15" t="str">
        <f aca="false">IF(OR(G777="",H777="",J777=""),"",ABS(G777-H777)*J777*IF(K777="",1,K777))</f>
        <v/>
      </c>
      <c r="S777" s="15" t="str">
        <f aca="false">IF(OR(G777="",I777="",J777=""),"",(I777-G777)*J777*IF(K777="",1,K777)*IF(E777="Short",-1,1)-N(L777))</f>
        <v/>
      </c>
      <c r="T777" s="16" t="str">
        <f aca="false">IF(OR(S777="",N(R777)=0),"",S777/R777)</f>
        <v/>
      </c>
      <c r="U777" s="15" t="str">
        <f aca="false">IF(S777="","",SUMIFS($S$7:S777,$A$7:A777,A777))</f>
        <v/>
      </c>
      <c r="V777" s="14" t="str">
        <f aca="false">IF(S777="","",IF(AND($C$4&gt;0,U777-S777&lt;=-$C$4),"After loss limit",IF(AND($C$4&gt;0,U777&lt;=-$C$4),"Hit loss limit",IF(AND($C$5&gt;0,Q777&gt;$C$5),"Over trade cap","OK"))))</f>
        <v/>
      </c>
    </row>
    <row r="778" customFormat="false" ht="15" hidden="false" customHeight="false" outlineLevel="0" collapsed="false">
      <c r="A778" s="9"/>
      <c r="B778" s="10"/>
      <c r="C778" s="10"/>
      <c r="D778" s="11"/>
      <c r="E778" s="11"/>
      <c r="F778" s="11"/>
      <c r="G778" s="12"/>
      <c r="H778" s="12"/>
      <c r="I778" s="12"/>
      <c r="J778" s="11"/>
      <c r="K778" s="11"/>
      <c r="L778" s="13"/>
      <c r="M778" s="11"/>
      <c r="N778" s="11"/>
      <c r="O778" s="14" t="str">
        <f aca="false">IF(OR(A778="",B778=""),"",LOOKUP(MOD(B778,1),Lists!$A$5:$A$9,Lists!$B$5:$B$9))</f>
        <v/>
      </c>
      <c r="P778" s="14" t="str">
        <f aca="false">IF(OR(B778="",C778=""),"",ROUND(MOD(C778-B778,1)*1440,0))</f>
        <v/>
      </c>
      <c r="Q778" s="14" t="str">
        <f aca="false">IF(A778="","",COUNTIF($A$7:A778,A778))</f>
        <v/>
      </c>
      <c r="R778" s="15" t="str">
        <f aca="false">IF(OR(G778="",H778="",J778=""),"",ABS(G778-H778)*J778*IF(K778="",1,K778))</f>
        <v/>
      </c>
      <c r="S778" s="15" t="str">
        <f aca="false">IF(OR(G778="",I778="",J778=""),"",(I778-G778)*J778*IF(K778="",1,K778)*IF(E778="Short",-1,1)-N(L778))</f>
        <v/>
      </c>
      <c r="T778" s="16" t="str">
        <f aca="false">IF(OR(S778="",N(R778)=0),"",S778/R778)</f>
        <v/>
      </c>
      <c r="U778" s="15" t="str">
        <f aca="false">IF(S778="","",SUMIFS($S$7:S778,$A$7:A778,A778))</f>
        <v/>
      </c>
      <c r="V778" s="14" t="str">
        <f aca="false">IF(S778="","",IF(AND($C$4&gt;0,U778-S778&lt;=-$C$4),"After loss limit",IF(AND($C$4&gt;0,U778&lt;=-$C$4),"Hit loss limit",IF(AND($C$5&gt;0,Q778&gt;$C$5),"Over trade cap","OK"))))</f>
        <v/>
      </c>
    </row>
    <row r="779" customFormat="false" ht="15" hidden="false" customHeight="false" outlineLevel="0" collapsed="false">
      <c r="A779" s="9"/>
      <c r="B779" s="10"/>
      <c r="C779" s="10"/>
      <c r="D779" s="11"/>
      <c r="E779" s="11"/>
      <c r="F779" s="11"/>
      <c r="G779" s="12"/>
      <c r="H779" s="12"/>
      <c r="I779" s="12"/>
      <c r="J779" s="11"/>
      <c r="K779" s="11"/>
      <c r="L779" s="13"/>
      <c r="M779" s="11"/>
      <c r="N779" s="11"/>
      <c r="O779" s="14" t="str">
        <f aca="false">IF(OR(A779="",B779=""),"",LOOKUP(MOD(B779,1),Lists!$A$5:$A$9,Lists!$B$5:$B$9))</f>
        <v/>
      </c>
      <c r="P779" s="14" t="str">
        <f aca="false">IF(OR(B779="",C779=""),"",ROUND(MOD(C779-B779,1)*1440,0))</f>
        <v/>
      </c>
      <c r="Q779" s="14" t="str">
        <f aca="false">IF(A779="","",COUNTIF($A$7:A779,A779))</f>
        <v/>
      </c>
      <c r="R779" s="15" t="str">
        <f aca="false">IF(OR(G779="",H779="",J779=""),"",ABS(G779-H779)*J779*IF(K779="",1,K779))</f>
        <v/>
      </c>
      <c r="S779" s="15" t="str">
        <f aca="false">IF(OR(G779="",I779="",J779=""),"",(I779-G779)*J779*IF(K779="",1,K779)*IF(E779="Short",-1,1)-N(L779))</f>
        <v/>
      </c>
      <c r="T779" s="16" t="str">
        <f aca="false">IF(OR(S779="",N(R779)=0),"",S779/R779)</f>
        <v/>
      </c>
      <c r="U779" s="15" t="str">
        <f aca="false">IF(S779="","",SUMIFS($S$7:S779,$A$7:A779,A779))</f>
        <v/>
      </c>
      <c r="V779" s="14" t="str">
        <f aca="false">IF(S779="","",IF(AND($C$4&gt;0,U779-S779&lt;=-$C$4),"After loss limit",IF(AND($C$4&gt;0,U779&lt;=-$C$4),"Hit loss limit",IF(AND($C$5&gt;0,Q779&gt;$C$5),"Over trade cap","OK"))))</f>
        <v/>
      </c>
    </row>
    <row r="780" customFormat="false" ht="15" hidden="false" customHeight="false" outlineLevel="0" collapsed="false">
      <c r="A780" s="9"/>
      <c r="B780" s="10"/>
      <c r="C780" s="10"/>
      <c r="D780" s="11"/>
      <c r="E780" s="11"/>
      <c r="F780" s="11"/>
      <c r="G780" s="12"/>
      <c r="H780" s="12"/>
      <c r="I780" s="12"/>
      <c r="J780" s="11"/>
      <c r="K780" s="11"/>
      <c r="L780" s="13"/>
      <c r="M780" s="11"/>
      <c r="N780" s="11"/>
      <c r="O780" s="14" t="str">
        <f aca="false">IF(OR(A780="",B780=""),"",LOOKUP(MOD(B780,1),Lists!$A$5:$A$9,Lists!$B$5:$B$9))</f>
        <v/>
      </c>
      <c r="P780" s="14" t="str">
        <f aca="false">IF(OR(B780="",C780=""),"",ROUND(MOD(C780-B780,1)*1440,0))</f>
        <v/>
      </c>
      <c r="Q780" s="14" t="str">
        <f aca="false">IF(A780="","",COUNTIF($A$7:A780,A780))</f>
        <v/>
      </c>
      <c r="R780" s="15" t="str">
        <f aca="false">IF(OR(G780="",H780="",J780=""),"",ABS(G780-H780)*J780*IF(K780="",1,K780))</f>
        <v/>
      </c>
      <c r="S780" s="15" t="str">
        <f aca="false">IF(OR(G780="",I780="",J780=""),"",(I780-G780)*J780*IF(K780="",1,K780)*IF(E780="Short",-1,1)-N(L780))</f>
        <v/>
      </c>
      <c r="T780" s="16" t="str">
        <f aca="false">IF(OR(S780="",N(R780)=0),"",S780/R780)</f>
        <v/>
      </c>
      <c r="U780" s="15" t="str">
        <f aca="false">IF(S780="","",SUMIFS($S$7:S780,$A$7:A780,A780))</f>
        <v/>
      </c>
      <c r="V780" s="14" t="str">
        <f aca="false">IF(S780="","",IF(AND($C$4&gt;0,U780-S780&lt;=-$C$4),"After loss limit",IF(AND($C$4&gt;0,U780&lt;=-$C$4),"Hit loss limit",IF(AND($C$5&gt;0,Q780&gt;$C$5),"Over trade cap","OK"))))</f>
        <v/>
      </c>
    </row>
    <row r="781" customFormat="false" ht="15" hidden="false" customHeight="false" outlineLevel="0" collapsed="false">
      <c r="A781" s="9"/>
      <c r="B781" s="10"/>
      <c r="C781" s="10"/>
      <c r="D781" s="11"/>
      <c r="E781" s="11"/>
      <c r="F781" s="11"/>
      <c r="G781" s="12"/>
      <c r="H781" s="12"/>
      <c r="I781" s="12"/>
      <c r="J781" s="11"/>
      <c r="K781" s="11"/>
      <c r="L781" s="13"/>
      <c r="M781" s="11"/>
      <c r="N781" s="11"/>
      <c r="O781" s="14" t="str">
        <f aca="false">IF(OR(A781="",B781=""),"",LOOKUP(MOD(B781,1),Lists!$A$5:$A$9,Lists!$B$5:$B$9))</f>
        <v/>
      </c>
      <c r="P781" s="14" t="str">
        <f aca="false">IF(OR(B781="",C781=""),"",ROUND(MOD(C781-B781,1)*1440,0))</f>
        <v/>
      </c>
      <c r="Q781" s="14" t="str">
        <f aca="false">IF(A781="","",COUNTIF($A$7:A781,A781))</f>
        <v/>
      </c>
      <c r="R781" s="15" t="str">
        <f aca="false">IF(OR(G781="",H781="",J781=""),"",ABS(G781-H781)*J781*IF(K781="",1,K781))</f>
        <v/>
      </c>
      <c r="S781" s="15" t="str">
        <f aca="false">IF(OR(G781="",I781="",J781=""),"",(I781-G781)*J781*IF(K781="",1,K781)*IF(E781="Short",-1,1)-N(L781))</f>
        <v/>
      </c>
      <c r="T781" s="16" t="str">
        <f aca="false">IF(OR(S781="",N(R781)=0),"",S781/R781)</f>
        <v/>
      </c>
      <c r="U781" s="15" t="str">
        <f aca="false">IF(S781="","",SUMIFS($S$7:S781,$A$7:A781,A781))</f>
        <v/>
      </c>
      <c r="V781" s="14" t="str">
        <f aca="false">IF(S781="","",IF(AND($C$4&gt;0,U781-S781&lt;=-$C$4),"After loss limit",IF(AND($C$4&gt;0,U781&lt;=-$C$4),"Hit loss limit",IF(AND($C$5&gt;0,Q781&gt;$C$5),"Over trade cap","OK"))))</f>
        <v/>
      </c>
    </row>
    <row r="782" customFormat="false" ht="15" hidden="false" customHeight="false" outlineLevel="0" collapsed="false">
      <c r="A782" s="9"/>
      <c r="B782" s="10"/>
      <c r="C782" s="10"/>
      <c r="D782" s="11"/>
      <c r="E782" s="11"/>
      <c r="F782" s="11"/>
      <c r="G782" s="12"/>
      <c r="H782" s="12"/>
      <c r="I782" s="12"/>
      <c r="J782" s="11"/>
      <c r="K782" s="11"/>
      <c r="L782" s="13"/>
      <c r="M782" s="11"/>
      <c r="N782" s="11"/>
      <c r="O782" s="14" t="str">
        <f aca="false">IF(OR(A782="",B782=""),"",LOOKUP(MOD(B782,1),Lists!$A$5:$A$9,Lists!$B$5:$B$9))</f>
        <v/>
      </c>
      <c r="P782" s="14" t="str">
        <f aca="false">IF(OR(B782="",C782=""),"",ROUND(MOD(C782-B782,1)*1440,0))</f>
        <v/>
      </c>
      <c r="Q782" s="14" t="str">
        <f aca="false">IF(A782="","",COUNTIF($A$7:A782,A782))</f>
        <v/>
      </c>
      <c r="R782" s="15" t="str">
        <f aca="false">IF(OR(G782="",H782="",J782=""),"",ABS(G782-H782)*J782*IF(K782="",1,K782))</f>
        <v/>
      </c>
      <c r="S782" s="15" t="str">
        <f aca="false">IF(OR(G782="",I782="",J782=""),"",(I782-G782)*J782*IF(K782="",1,K782)*IF(E782="Short",-1,1)-N(L782))</f>
        <v/>
      </c>
      <c r="T782" s="16" t="str">
        <f aca="false">IF(OR(S782="",N(R782)=0),"",S782/R782)</f>
        <v/>
      </c>
      <c r="U782" s="15" t="str">
        <f aca="false">IF(S782="","",SUMIFS($S$7:S782,$A$7:A782,A782))</f>
        <v/>
      </c>
      <c r="V782" s="14" t="str">
        <f aca="false">IF(S782="","",IF(AND($C$4&gt;0,U782-S782&lt;=-$C$4),"After loss limit",IF(AND($C$4&gt;0,U782&lt;=-$C$4),"Hit loss limit",IF(AND($C$5&gt;0,Q782&gt;$C$5),"Over trade cap","OK"))))</f>
        <v/>
      </c>
    </row>
    <row r="783" customFormat="false" ht="15" hidden="false" customHeight="false" outlineLevel="0" collapsed="false">
      <c r="A783" s="9"/>
      <c r="B783" s="10"/>
      <c r="C783" s="10"/>
      <c r="D783" s="11"/>
      <c r="E783" s="11"/>
      <c r="F783" s="11"/>
      <c r="G783" s="12"/>
      <c r="H783" s="12"/>
      <c r="I783" s="12"/>
      <c r="J783" s="11"/>
      <c r="K783" s="11"/>
      <c r="L783" s="13"/>
      <c r="M783" s="11"/>
      <c r="N783" s="11"/>
      <c r="O783" s="14" t="str">
        <f aca="false">IF(OR(A783="",B783=""),"",LOOKUP(MOD(B783,1),Lists!$A$5:$A$9,Lists!$B$5:$B$9))</f>
        <v/>
      </c>
      <c r="P783" s="14" t="str">
        <f aca="false">IF(OR(B783="",C783=""),"",ROUND(MOD(C783-B783,1)*1440,0))</f>
        <v/>
      </c>
      <c r="Q783" s="14" t="str">
        <f aca="false">IF(A783="","",COUNTIF($A$7:A783,A783))</f>
        <v/>
      </c>
      <c r="R783" s="15" t="str">
        <f aca="false">IF(OR(G783="",H783="",J783=""),"",ABS(G783-H783)*J783*IF(K783="",1,K783))</f>
        <v/>
      </c>
      <c r="S783" s="15" t="str">
        <f aca="false">IF(OR(G783="",I783="",J783=""),"",(I783-G783)*J783*IF(K783="",1,K783)*IF(E783="Short",-1,1)-N(L783))</f>
        <v/>
      </c>
      <c r="T783" s="16" t="str">
        <f aca="false">IF(OR(S783="",N(R783)=0),"",S783/R783)</f>
        <v/>
      </c>
      <c r="U783" s="15" t="str">
        <f aca="false">IF(S783="","",SUMIFS($S$7:S783,$A$7:A783,A783))</f>
        <v/>
      </c>
      <c r="V783" s="14" t="str">
        <f aca="false">IF(S783="","",IF(AND($C$4&gt;0,U783-S783&lt;=-$C$4),"After loss limit",IF(AND($C$4&gt;0,U783&lt;=-$C$4),"Hit loss limit",IF(AND($C$5&gt;0,Q783&gt;$C$5),"Over trade cap","OK"))))</f>
        <v/>
      </c>
    </row>
    <row r="784" customFormat="false" ht="15" hidden="false" customHeight="false" outlineLevel="0" collapsed="false">
      <c r="A784" s="9"/>
      <c r="B784" s="10"/>
      <c r="C784" s="10"/>
      <c r="D784" s="11"/>
      <c r="E784" s="11"/>
      <c r="F784" s="11"/>
      <c r="G784" s="12"/>
      <c r="H784" s="12"/>
      <c r="I784" s="12"/>
      <c r="J784" s="11"/>
      <c r="K784" s="11"/>
      <c r="L784" s="13"/>
      <c r="M784" s="11"/>
      <c r="N784" s="11"/>
      <c r="O784" s="14" t="str">
        <f aca="false">IF(OR(A784="",B784=""),"",LOOKUP(MOD(B784,1),Lists!$A$5:$A$9,Lists!$B$5:$B$9))</f>
        <v/>
      </c>
      <c r="P784" s="14" t="str">
        <f aca="false">IF(OR(B784="",C784=""),"",ROUND(MOD(C784-B784,1)*1440,0))</f>
        <v/>
      </c>
      <c r="Q784" s="14" t="str">
        <f aca="false">IF(A784="","",COUNTIF($A$7:A784,A784))</f>
        <v/>
      </c>
      <c r="R784" s="15" t="str">
        <f aca="false">IF(OR(G784="",H784="",J784=""),"",ABS(G784-H784)*J784*IF(K784="",1,K784))</f>
        <v/>
      </c>
      <c r="S784" s="15" t="str">
        <f aca="false">IF(OR(G784="",I784="",J784=""),"",(I784-G784)*J784*IF(K784="",1,K784)*IF(E784="Short",-1,1)-N(L784))</f>
        <v/>
      </c>
      <c r="T784" s="16" t="str">
        <f aca="false">IF(OR(S784="",N(R784)=0),"",S784/R784)</f>
        <v/>
      </c>
      <c r="U784" s="15" t="str">
        <f aca="false">IF(S784="","",SUMIFS($S$7:S784,$A$7:A784,A784))</f>
        <v/>
      </c>
      <c r="V784" s="14" t="str">
        <f aca="false">IF(S784="","",IF(AND($C$4&gt;0,U784-S784&lt;=-$C$4),"After loss limit",IF(AND($C$4&gt;0,U784&lt;=-$C$4),"Hit loss limit",IF(AND($C$5&gt;0,Q784&gt;$C$5),"Over trade cap","OK"))))</f>
        <v/>
      </c>
    </row>
    <row r="785" customFormat="false" ht="15" hidden="false" customHeight="false" outlineLevel="0" collapsed="false">
      <c r="A785" s="9"/>
      <c r="B785" s="10"/>
      <c r="C785" s="10"/>
      <c r="D785" s="11"/>
      <c r="E785" s="11"/>
      <c r="F785" s="11"/>
      <c r="G785" s="12"/>
      <c r="H785" s="12"/>
      <c r="I785" s="12"/>
      <c r="J785" s="11"/>
      <c r="K785" s="11"/>
      <c r="L785" s="13"/>
      <c r="M785" s="11"/>
      <c r="N785" s="11"/>
      <c r="O785" s="14" t="str">
        <f aca="false">IF(OR(A785="",B785=""),"",LOOKUP(MOD(B785,1),Lists!$A$5:$A$9,Lists!$B$5:$B$9))</f>
        <v/>
      </c>
      <c r="P785" s="14" t="str">
        <f aca="false">IF(OR(B785="",C785=""),"",ROUND(MOD(C785-B785,1)*1440,0))</f>
        <v/>
      </c>
      <c r="Q785" s="14" t="str">
        <f aca="false">IF(A785="","",COUNTIF($A$7:A785,A785))</f>
        <v/>
      </c>
      <c r="R785" s="15" t="str">
        <f aca="false">IF(OR(G785="",H785="",J785=""),"",ABS(G785-H785)*J785*IF(K785="",1,K785))</f>
        <v/>
      </c>
      <c r="S785" s="15" t="str">
        <f aca="false">IF(OR(G785="",I785="",J785=""),"",(I785-G785)*J785*IF(K785="",1,K785)*IF(E785="Short",-1,1)-N(L785))</f>
        <v/>
      </c>
      <c r="T785" s="16" t="str">
        <f aca="false">IF(OR(S785="",N(R785)=0),"",S785/R785)</f>
        <v/>
      </c>
      <c r="U785" s="15" t="str">
        <f aca="false">IF(S785="","",SUMIFS($S$7:S785,$A$7:A785,A785))</f>
        <v/>
      </c>
      <c r="V785" s="14" t="str">
        <f aca="false">IF(S785="","",IF(AND($C$4&gt;0,U785-S785&lt;=-$C$4),"After loss limit",IF(AND($C$4&gt;0,U785&lt;=-$C$4),"Hit loss limit",IF(AND($C$5&gt;0,Q785&gt;$C$5),"Over trade cap","OK"))))</f>
        <v/>
      </c>
    </row>
    <row r="786" customFormat="false" ht="15" hidden="false" customHeight="false" outlineLevel="0" collapsed="false">
      <c r="A786" s="9"/>
      <c r="B786" s="10"/>
      <c r="C786" s="10"/>
      <c r="D786" s="11"/>
      <c r="E786" s="11"/>
      <c r="F786" s="11"/>
      <c r="G786" s="12"/>
      <c r="H786" s="12"/>
      <c r="I786" s="12"/>
      <c r="J786" s="11"/>
      <c r="K786" s="11"/>
      <c r="L786" s="13"/>
      <c r="M786" s="11"/>
      <c r="N786" s="11"/>
      <c r="O786" s="14" t="str">
        <f aca="false">IF(OR(A786="",B786=""),"",LOOKUP(MOD(B786,1),Lists!$A$5:$A$9,Lists!$B$5:$B$9))</f>
        <v/>
      </c>
      <c r="P786" s="14" t="str">
        <f aca="false">IF(OR(B786="",C786=""),"",ROUND(MOD(C786-B786,1)*1440,0))</f>
        <v/>
      </c>
      <c r="Q786" s="14" t="str">
        <f aca="false">IF(A786="","",COUNTIF($A$7:A786,A786))</f>
        <v/>
      </c>
      <c r="R786" s="15" t="str">
        <f aca="false">IF(OR(G786="",H786="",J786=""),"",ABS(G786-H786)*J786*IF(K786="",1,K786))</f>
        <v/>
      </c>
      <c r="S786" s="15" t="str">
        <f aca="false">IF(OR(G786="",I786="",J786=""),"",(I786-G786)*J786*IF(K786="",1,K786)*IF(E786="Short",-1,1)-N(L786))</f>
        <v/>
      </c>
      <c r="T786" s="16" t="str">
        <f aca="false">IF(OR(S786="",N(R786)=0),"",S786/R786)</f>
        <v/>
      </c>
      <c r="U786" s="15" t="str">
        <f aca="false">IF(S786="","",SUMIFS($S$7:S786,$A$7:A786,A786))</f>
        <v/>
      </c>
      <c r="V786" s="14" t="str">
        <f aca="false">IF(S786="","",IF(AND($C$4&gt;0,U786-S786&lt;=-$C$4),"After loss limit",IF(AND($C$4&gt;0,U786&lt;=-$C$4),"Hit loss limit",IF(AND($C$5&gt;0,Q786&gt;$C$5),"Over trade cap","OK"))))</f>
        <v/>
      </c>
    </row>
    <row r="787" customFormat="false" ht="15" hidden="false" customHeight="false" outlineLevel="0" collapsed="false">
      <c r="A787" s="9"/>
      <c r="B787" s="10"/>
      <c r="C787" s="10"/>
      <c r="D787" s="11"/>
      <c r="E787" s="11"/>
      <c r="F787" s="11"/>
      <c r="G787" s="12"/>
      <c r="H787" s="12"/>
      <c r="I787" s="12"/>
      <c r="J787" s="11"/>
      <c r="K787" s="11"/>
      <c r="L787" s="13"/>
      <c r="M787" s="11"/>
      <c r="N787" s="11"/>
      <c r="O787" s="14" t="str">
        <f aca="false">IF(OR(A787="",B787=""),"",LOOKUP(MOD(B787,1),Lists!$A$5:$A$9,Lists!$B$5:$B$9))</f>
        <v/>
      </c>
      <c r="P787" s="14" t="str">
        <f aca="false">IF(OR(B787="",C787=""),"",ROUND(MOD(C787-B787,1)*1440,0))</f>
        <v/>
      </c>
      <c r="Q787" s="14" t="str">
        <f aca="false">IF(A787="","",COUNTIF($A$7:A787,A787))</f>
        <v/>
      </c>
      <c r="R787" s="15" t="str">
        <f aca="false">IF(OR(G787="",H787="",J787=""),"",ABS(G787-H787)*J787*IF(K787="",1,K787))</f>
        <v/>
      </c>
      <c r="S787" s="15" t="str">
        <f aca="false">IF(OR(G787="",I787="",J787=""),"",(I787-G787)*J787*IF(K787="",1,K787)*IF(E787="Short",-1,1)-N(L787))</f>
        <v/>
      </c>
      <c r="T787" s="16" t="str">
        <f aca="false">IF(OR(S787="",N(R787)=0),"",S787/R787)</f>
        <v/>
      </c>
      <c r="U787" s="15" t="str">
        <f aca="false">IF(S787="","",SUMIFS($S$7:S787,$A$7:A787,A787))</f>
        <v/>
      </c>
      <c r="V787" s="14" t="str">
        <f aca="false">IF(S787="","",IF(AND($C$4&gt;0,U787-S787&lt;=-$C$4),"After loss limit",IF(AND($C$4&gt;0,U787&lt;=-$C$4),"Hit loss limit",IF(AND($C$5&gt;0,Q787&gt;$C$5),"Over trade cap","OK"))))</f>
        <v/>
      </c>
    </row>
    <row r="788" customFormat="false" ht="15" hidden="false" customHeight="false" outlineLevel="0" collapsed="false">
      <c r="A788" s="9"/>
      <c r="B788" s="10"/>
      <c r="C788" s="10"/>
      <c r="D788" s="11"/>
      <c r="E788" s="11"/>
      <c r="F788" s="11"/>
      <c r="G788" s="12"/>
      <c r="H788" s="12"/>
      <c r="I788" s="12"/>
      <c r="J788" s="11"/>
      <c r="K788" s="11"/>
      <c r="L788" s="13"/>
      <c r="M788" s="11"/>
      <c r="N788" s="11"/>
      <c r="O788" s="14" t="str">
        <f aca="false">IF(OR(A788="",B788=""),"",LOOKUP(MOD(B788,1),Lists!$A$5:$A$9,Lists!$B$5:$B$9))</f>
        <v/>
      </c>
      <c r="P788" s="14" t="str">
        <f aca="false">IF(OR(B788="",C788=""),"",ROUND(MOD(C788-B788,1)*1440,0))</f>
        <v/>
      </c>
      <c r="Q788" s="14" t="str">
        <f aca="false">IF(A788="","",COUNTIF($A$7:A788,A788))</f>
        <v/>
      </c>
      <c r="R788" s="15" t="str">
        <f aca="false">IF(OR(G788="",H788="",J788=""),"",ABS(G788-H788)*J788*IF(K788="",1,K788))</f>
        <v/>
      </c>
      <c r="S788" s="15" t="str">
        <f aca="false">IF(OR(G788="",I788="",J788=""),"",(I788-G788)*J788*IF(K788="",1,K788)*IF(E788="Short",-1,1)-N(L788))</f>
        <v/>
      </c>
      <c r="T788" s="16" t="str">
        <f aca="false">IF(OR(S788="",N(R788)=0),"",S788/R788)</f>
        <v/>
      </c>
      <c r="U788" s="15" t="str">
        <f aca="false">IF(S788="","",SUMIFS($S$7:S788,$A$7:A788,A788))</f>
        <v/>
      </c>
      <c r="V788" s="14" t="str">
        <f aca="false">IF(S788="","",IF(AND($C$4&gt;0,U788-S788&lt;=-$C$4),"After loss limit",IF(AND($C$4&gt;0,U788&lt;=-$C$4),"Hit loss limit",IF(AND($C$5&gt;0,Q788&gt;$C$5),"Over trade cap","OK"))))</f>
        <v/>
      </c>
    </row>
    <row r="789" customFormat="false" ht="15" hidden="false" customHeight="false" outlineLevel="0" collapsed="false">
      <c r="A789" s="9"/>
      <c r="B789" s="10"/>
      <c r="C789" s="10"/>
      <c r="D789" s="11"/>
      <c r="E789" s="11"/>
      <c r="F789" s="11"/>
      <c r="G789" s="12"/>
      <c r="H789" s="12"/>
      <c r="I789" s="12"/>
      <c r="J789" s="11"/>
      <c r="K789" s="11"/>
      <c r="L789" s="13"/>
      <c r="M789" s="11"/>
      <c r="N789" s="11"/>
      <c r="O789" s="14" t="str">
        <f aca="false">IF(OR(A789="",B789=""),"",LOOKUP(MOD(B789,1),Lists!$A$5:$A$9,Lists!$B$5:$B$9))</f>
        <v/>
      </c>
      <c r="P789" s="14" t="str">
        <f aca="false">IF(OR(B789="",C789=""),"",ROUND(MOD(C789-B789,1)*1440,0))</f>
        <v/>
      </c>
      <c r="Q789" s="14" t="str">
        <f aca="false">IF(A789="","",COUNTIF($A$7:A789,A789))</f>
        <v/>
      </c>
      <c r="R789" s="15" t="str">
        <f aca="false">IF(OR(G789="",H789="",J789=""),"",ABS(G789-H789)*J789*IF(K789="",1,K789))</f>
        <v/>
      </c>
      <c r="S789" s="15" t="str">
        <f aca="false">IF(OR(G789="",I789="",J789=""),"",(I789-G789)*J789*IF(K789="",1,K789)*IF(E789="Short",-1,1)-N(L789))</f>
        <v/>
      </c>
      <c r="T789" s="16" t="str">
        <f aca="false">IF(OR(S789="",N(R789)=0),"",S789/R789)</f>
        <v/>
      </c>
      <c r="U789" s="15" t="str">
        <f aca="false">IF(S789="","",SUMIFS($S$7:S789,$A$7:A789,A789))</f>
        <v/>
      </c>
      <c r="V789" s="14" t="str">
        <f aca="false">IF(S789="","",IF(AND($C$4&gt;0,U789-S789&lt;=-$C$4),"After loss limit",IF(AND($C$4&gt;0,U789&lt;=-$C$4),"Hit loss limit",IF(AND($C$5&gt;0,Q789&gt;$C$5),"Over trade cap","OK"))))</f>
        <v/>
      </c>
    </row>
    <row r="790" customFormat="false" ht="15" hidden="false" customHeight="false" outlineLevel="0" collapsed="false">
      <c r="A790" s="9"/>
      <c r="B790" s="10"/>
      <c r="C790" s="10"/>
      <c r="D790" s="11"/>
      <c r="E790" s="11"/>
      <c r="F790" s="11"/>
      <c r="G790" s="12"/>
      <c r="H790" s="12"/>
      <c r="I790" s="12"/>
      <c r="J790" s="11"/>
      <c r="K790" s="11"/>
      <c r="L790" s="13"/>
      <c r="M790" s="11"/>
      <c r="N790" s="11"/>
      <c r="O790" s="14" t="str">
        <f aca="false">IF(OR(A790="",B790=""),"",LOOKUP(MOD(B790,1),Lists!$A$5:$A$9,Lists!$B$5:$B$9))</f>
        <v/>
      </c>
      <c r="P790" s="14" t="str">
        <f aca="false">IF(OR(B790="",C790=""),"",ROUND(MOD(C790-B790,1)*1440,0))</f>
        <v/>
      </c>
      <c r="Q790" s="14" t="str">
        <f aca="false">IF(A790="","",COUNTIF($A$7:A790,A790))</f>
        <v/>
      </c>
      <c r="R790" s="15" t="str">
        <f aca="false">IF(OR(G790="",H790="",J790=""),"",ABS(G790-H790)*J790*IF(K790="",1,K790))</f>
        <v/>
      </c>
      <c r="S790" s="15" t="str">
        <f aca="false">IF(OR(G790="",I790="",J790=""),"",(I790-G790)*J790*IF(K790="",1,K790)*IF(E790="Short",-1,1)-N(L790))</f>
        <v/>
      </c>
      <c r="T790" s="16" t="str">
        <f aca="false">IF(OR(S790="",N(R790)=0),"",S790/R790)</f>
        <v/>
      </c>
      <c r="U790" s="15" t="str">
        <f aca="false">IF(S790="","",SUMIFS($S$7:S790,$A$7:A790,A790))</f>
        <v/>
      </c>
      <c r="V790" s="14" t="str">
        <f aca="false">IF(S790="","",IF(AND($C$4&gt;0,U790-S790&lt;=-$C$4),"After loss limit",IF(AND($C$4&gt;0,U790&lt;=-$C$4),"Hit loss limit",IF(AND($C$5&gt;0,Q790&gt;$C$5),"Over trade cap","OK"))))</f>
        <v/>
      </c>
    </row>
    <row r="791" customFormat="false" ht="15" hidden="false" customHeight="false" outlineLevel="0" collapsed="false">
      <c r="A791" s="9"/>
      <c r="B791" s="10"/>
      <c r="C791" s="10"/>
      <c r="D791" s="11"/>
      <c r="E791" s="11"/>
      <c r="F791" s="11"/>
      <c r="G791" s="12"/>
      <c r="H791" s="12"/>
      <c r="I791" s="12"/>
      <c r="J791" s="11"/>
      <c r="K791" s="11"/>
      <c r="L791" s="13"/>
      <c r="M791" s="11"/>
      <c r="N791" s="11"/>
      <c r="O791" s="14" t="str">
        <f aca="false">IF(OR(A791="",B791=""),"",LOOKUP(MOD(B791,1),Lists!$A$5:$A$9,Lists!$B$5:$B$9))</f>
        <v/>
      </c>
      <c r="P791" s="14" t="str">
        <f aca="false">IF(OR(B791="",C791=""),"",ROUND(MOD(C791-B791,1)*1440,0))</f>
        <v/>
      </c>
      <c r="Q791" s="14" t="str">
        <f aca="false">IF(A791="","",COUNTIF($A$7:A791,A791))</f>
        <v/>
      </c>
      <c r="R791" s="15" t="str">
        <f aca="false">IF(OR(G791="",H791="",J791=""),"",ABS(G791-H791)*J791*IF(K791="",1,K791))</f>
        <v/>
      </c>
      <c r="S791" s="15" t="str">
        <f aca="false">IF(OR(G791="",I791="",J791=""),"",(I791-G791)*J791*IF(K791="",1,K791)*IF(E791="Short",-1,1)-N(L791))</f>
        <v/>
      </c>
      <c r="T791" s="16" t="str">
        <f aca="false">IF(OR(S791="",N(R791)=0),"",S791/R791)</f>
        <v/>
      </c>
      <c r="U791" s="15" t="str">
        <f aca="false">IF(S791="","",SUMIFS($S$7:S791,$A$7:A791,A791))</f>
        <v/>
      </c>
      <c r="V791" s="14" t="str">
        <f aca="false">IF(S791="","",IF(AND($C$4&gt;0,U791-S791&lt;=-$C$4),"After loss limit",IF(AND($C$4&gt;0,U791&lt;=-$C$4),"Hit loss limit",IF(AND($C$5&gt;0,Q791&gt;$C$5),"Over trade cap","OK"))))</f>
        <v/>
      </c>
    </row>
    <row r="792" customFormat="false" ht="15" hidden="false" customHeight="false" outlineLevel="0" collapsed="false">
      <c r="A792" s="9"/>
      <c r="B792" s="10"/>
      <c r="C792" s="10"/>
      <c r="D792" s="11"/>
      <c r="E792" s="11"/>
      <c r="F792" s="11"/>
      <c r="G792" s="12"/>
      <c r="H792" s="12"/>
      <c r="I792" s="12"/>
      <c r="J792" s="11"/>
      <c r="K792" s="11"/>
      <c r="L792" s="13"/>
      <c r="M792" s="11"/>
      <c r="N792" s="11"/>
      <c r="O792" s="14" t="str">
        <f aca="false">IF(OR(A792="",B792=""),"",LOOKUP(MOD(B792,1),Lists!$A$5:$A$9,Lists!$B$5:$B$9))</f>
        <v/>
      </c>
      <c r="P792" s="14" t="str">
        <f aca="false">IF(OR(B792="",C792=""),"",ROUND(MOD(C792-B792,1)*1440,0))</f>
        <v/>
      </c>
      <c r="Q792" s="14" t="str">
        <f aca="false">IF(A792="","",COUNTIF($A$7:A792,A792))</f>
        <v/>
      </c>
      <c r="R792" s="15" t="str">
        <f aca="false">IF(OR(G792="",H792="",J792=""),"",ABS(G792-H792)*J792*IF(K792="",1,K792))</f>
        <v/>
      </c>
      <c r="S792" s="15" t="str">
        <f aca="false">IF(OR(G792="",I792="",J792=""),"",(I792-G792)*J792*IF(K792="",1,K792)*IF(E792="Short",-1,1)-N(L792))</f>
        <v/>
      </c>
      <c r="T792" s="16" t="str">
        <f aca="false">IF(OR(S792="",N(R792)=0),"",S792/R792)</f>
        <v/>
      </c>
      <c r="U792" s="15" t="str">
        <f aca="false">IF(S792="","",SUMIFS($S$7:S792,$A$7:A792,A792))</f>
        <v/>
      </c>
      <c r="V792" s="14" t="str">
        <f aca="false">IF(S792="","",IF(AND($C$4&gt;0,U792-S792&lt;=-$C$4),"After loss limit",IF(AND($C$4&gt;0,U792&lt;=-$C$4),"Hit loss limit",IF(AND($C$5&gt;0,Q792&gt;$C$5),"Over trade cap","OK"))))</f>
        <v/>
      </c>
    </row>
    <row r="793" customFormat="false" ht="15" hidden="false" customHeight="false" outlineLevel="0" collapsed="false">
      <c r="A793" s="9"/>
      <c r="B793" s="10"/>
      <c r="C793" s="10"/>
      <c r="D793" s="11"/>
      <c r="E793" s="11"/>
      <c r="F793" s="11"/>
      <c r="G793" s="12"/>
      <c r="H793" s="12"/>
      <c r="I793" s="12"/>
      <c r="J793" s="11"/>
      <c r="K793" s="11"/>
      <c r="L793" s="13"/>
      <c r="M793" s="11"/>
      <c r="N793" s="11"/>
      <c r="O793" s="14" t="str">
        <f aca="false">IF(OR(A793="",B793=""),"",LOOKUP(MOD(B793,1),Lists!$A$5:$A$9,Lists!$B$5:$B$9))</f>
        <v/>
      </c>
      <c r="P793" s="14" t="str">
        <f aca="false">IF(OR(B793="",C793=""),"",ROUND(MOD(C793-B793,1)*1440,0))</f>
        <v/>
      </c>
      <c r="Q793" s="14" t="str">
        <f aca="false">IF(A793="","",COUNTIF($A$7:A793,A793))</f>
        <v/>
      </c>
      <c r="R793" s="15" t="str">
        <f aca="false">IF(OR(G793="",H793="",J793=""),"",ABS(G793-H793)*J793*IF(K793="",1,K793))</f>
        <v/>
      </c>
      <c r="S793" s="15" t="str">
        <f aca="false">IF(OR(G793="",I793="",J793=""),"",(I793-G793)*J793*IF(K793="",1,K793)*IF(E793="Short",-1,1)-N(L793))</f>
        <v/>
      </c>
      <c r="T793" s="16" t="str">
        <f aca="false">IF(OR(S793="",N(R793)=0),"",S793/R793)</f>
        <v/>
      </c>
      <c r="U793" s="15" t="str">
        <f aca="false">IF(S793="","",SUMIFS($S$7:S793,$A$7:A793,A793))</f>
        <v/>
      </c>
      <c r="V793" s="14" t="str">
        <f aca="false">IF(S793="","",IF(AND($C$4&gt;0,U793-S793&lt;=-$C$4),"After loss limit",IF(AND($C$4&gt;0,U793&lt;=-$C$4),"Hit loss limit",IF(AND($C$5&gt;0,Q793&gt;$C$5),"Over trade cap","OK"))))</f>
        <v/>
      </c>
    </row>
    <row r="794" customFormat="false" ht="15" hidden="false" customHeight="false" outlineLevel="0" collapsed="false">
      <c r="A794" s="9"/>
      <c r="B794" s="10"/>
      <c r="C794" s="10"/>
      <c r="D794" s="11"/>
      <c r="E794" s="11"/>
      <c r="F794" s="11"/>
      <c r="G794" s="12"/>
      <c r="H794" s="12"/>
      <c r="I794" s="12"/>
      <c r="J794" s="11"/>
      <c r="K794" s="11"/>
      <c r="L794" s="13"/>
      <c r="M794" s="11"/>
      <c r="N794" s="11"/>
      <c r="O794" s="14" t="str">
        <f aca="false">IF(OR(A794="",B794=""),"",LOOKUP(MOD(B794,1),Lists!$A$5:$A$9,Lists!$B$5:$B$9))</f>
        <v/>
      </c>
      <c r="P794" s="14" t="str">
        <f aca="false">IF(OR(B794="",C794=""),"",ROUND(MOD(C794-B794,1)*1440,0))</f>
        <v/>
      </c>
      <c r="Q794" s="14" t="str">
        <f aca="false">IF(A794="","",COUNTIF($A$7:A794,A794))</f>
        <v/>
      </c>
      <c r="R794" s="15" t="str">
        <f aca="false">IF(OR(G794="",H794="",J794=""),"",ABS(G794-H794)*J794*IF(K794="",1,K794))</f>
        <v/>
      </c>
      <c r="S794" s="15" t="str">
        <f aca="false">IF(OR(G794="",I794="",J794=""),"",(I794-G794)*J794*IF(K794="",1,K794)*IF(E794="Short",-1,1)-N(L794))</f>
        <v/>
      </c>
      <c r="T794" s="16" t="str">
        <f aca="false">IF(OR(S794="",N(R794)=0),"",S794/R794)</f>
        <v/>
      </c>
      <c r="U794" s="15" t="str">
        <f aca="false">IF(S794="","",SUMIFS($S$7:S794,$A$7:A794,A794))</f>
        <v/>
      </c>
      <c r="V794" s="14" t="str">
        <f aca="false">IF(S794="","",IF(AND($C$4&gt;0,U794-S794&lt;=-$C$4),"After loss limit",IF(AND($C$4&gt;0,U794&lt;=-$C$4),"Hit loss limit",IF(AND($C$5&gt;0,Q794&gt;$C$5),"Over trade cap","OK"))))</f>
        <v/>
      </c>
    </row>
    <row r="795" customFormat="false" ht="15" hidden="false" customHeight="false" outlineLevel="0" collapsed="false">
      <c r="A795" s="9"/>
      <c r="B795" s="10"/>
      <c r="C795" s="10"/>
      <c r="D795" s="11"/>
      <c r="E795" s="11"/>
      <c r="F795" s="11"/>
      <c r="G795" s="12"/>
      <c r="H795" s="12"/>
      <c r="I795" s="12"/>
      <c r="J795" s="11"/>
      <c r="K795" s="11"/>
      <c r="L795" s="13"/>
      <c r="M795" s="11"/>
      <c r="N795" s="11"/>
      <c r="O795" s="14" t="str">
        <f aca="false">IF(OR(A795="",B795=""),"",LOOKUP(MOD(B795,1),Lists!$A$5:$A$9,Lists!$B$5:$B$9))</f>
        <v/>
      </c>
      <c r="P795" s="14" t="str">
        <f aca="false">IF(OR(B795="",C795=""),"",ROUND(MOD(C795-B795,1)*1440,0))</f>
        <v/>
      </c>
      <c r="Q795" s="14" t="str">
        <f aca="false">IF(A795="","",COUNTIF($A$7:A795,A795))</f>
        <v/>
      </c>
      <c r="R795" s="15" t="str">
        <f aca="false">IF(OR(G795="",H795="",J795=""),"",ABS(G795-H795)*J795*IF(K795="",1,K795))</f>
        <v/>
      </c>
      <c r="S795" s="15" t="str">
        <f aca="false">IF(OR(G795="",I795="",J795=""),"",(I795-G795)*J795*IF(K795="",1,K795)*IF(E795="Short",-1,1)-N(L795))</f>
        <v/>
      </c>
      <c r="T795" s="16" t="str">
        <f aca="false">IF(OR(S795="",N(R795)=0),"",S795/R795)</f>
        <v/>
      </c>
      <c r="U795" s="15" t="str">
        <f aca="false">IF(S795="","",SUMIFS($S$7:S795,$A$7:A795,A795))</f>
        <v/>
      </c>
      <c r="V795" s="14" t="str">
        <f aca="false">IF(S795="","",IF(AND($C$4&gt;0,U795-S795&lt;=-$C$4),"After loss limit",IF(AND($C$4&gt;0,U795&lt;=-$C$4),"Hit loss limit",IF(AND($C$5&gt;0,Q795&gt;$C$5),"Over trade cap","OK"))))</f>
        <v/>
      </c>
    </row>
    <row r="796" customFormat="false" ht="15" hidden="false" customHeight="false" outlineLevel="0" collapsed="false">
      <c r="A796" s="9"/>
      <c r="B796" s="10"/>
      <c r="C796" s="10"/>
      <c r="D796" s="11"/>
      <c r="E796" s="11"/>
      <c r="F796" s="11"/>
      <c r="G796" s="12"/>
      <c r="H796" s="12"/>
      <c r="I796" s="12"/>
      <c r="J796" s="11"/>
      <c r="K796" s="11"/>
      <c r="L796" s="13"/>
      <c r="M796" s="11"/>
      <c r="N796" s="11"/>
      <c r="O796" s="14" t="str">
        <f aca="false">IF(OR(A796="",B796=""),"",LOOKUP(MOD(B796,1),Lists!$A$5:$A$9,Lists!$B$5:$B$9))</f>
        <v/>
      </c>
      <c r="P796" s="14" t="str">
        <f aca="false">IF(OR(B796="",C796=""),"",ROUND(MOD(C796-B796,1)*1440,0))</f>
        <v/>
      </c>
      <c r="Q796" s="14" t="str">
        <f aca="false">IF(A796="","",COUNTIF($A$7:A796,A796))</f>
        <v/>
      </c>
      <c r="R796" s="15" t="str">
        <f aca="false">IF(OR(G796="",H796="",J796=""),"",ABS(G796-H796)*J796*IF(K796="",1,K796))</f>
        <v/>
      </c>
      <c r="S796" s="15" t="str">
        <f aca="false">IF(OR(G796="",I796="",J796=""),"",(I796-G796)*J796*IF(K796="",1,K796)*IF(E796="Short",-1,1)-N(L796))</f>
        <v/>
      </c>
      <c r="T796" s="16" t="str">
        <f aca="false">IF(OR(S796="",N(R796)=0),"",S796/R796)</f>
        <v/>
      </c>
      <c r="U796" s="15" t="str">
        <f aca="false">IF(S796="","",SUMIFS($S$7:S796,$A$7:A796,A796))</f>
        <v/>
      </c>
      <c r="V796" s="14" t="str">
        <f aca="false">IF(S796="","",IF(AND($C$4&gt;0,U796-S796&lt;=-$C$4),"After loss limit",IF(AND($C$4&gt;0,U796&lt;=-$C$4),"Hit loss limit",IF(AND($C$5&gt;0,Q796&gt;$C$5),"Over trade cap","OK"))))</f>
        <v/>
      </c>
    </row>
    <row r="797" customFormat="false" ht="15" hidden="false" customHeight="false" outlineLevel="0" collapsed="false">
      <c r="A797" s="9"/>
      <c r="B797" s="10"/>
      <c r="C797" s="10"/>
      <c r="D797" s="11"/>
      <c r="E797" s="11"/>
      <c r="F797" s="11"/>
      <c r="G797" s="12"/>
      <c r="H797" s="12"/>
      <c r="I797" s="12"/>
      <c r="J797" s="11"/>
      <c r="K797" s="11"/>
      <c r="L797" s="13"/>
      <c r="M797" s="11"/>
      <c r="N797" s="11"/>
      <c r="O797" s="14" t="str">
        <f aca="false">IF(OR(A797="",B797=""),"",LOOKUP(MOD(B797,1),Lists!$A$5:$A$9,Lists!$B$5:$B$9))</f>
        <v/>
      </c>
      <c r="P797" s="14" t="str">
        <f aca="false">IF(OR(B797="",C797=""),"",ROUND(MOD(C797-B797,1)*1440,0))</f>
        <v/>
      </c>
      <c r="Q797" s="14" t="str">
        <f aca="false">IF(A797="","",COUNTIF($A$7:A797,A797))</f>
        <v/>
      </c>
      <c r="R797" s="15" t="str">
        <f aca="false">IF(OR(G797="",H797="",J797=""),"",ABS(G797-H797)*J797*IF(K797="",1,K797))</f>
        <v/>
      </c>
      <c r="S797" s="15" t="str">
        <f aca="false">IF(OR(G797="",I797="",J797=""),"",(I797-G797)*J797*IF(K797="",1,K797)*IF(E797="Short",-1,1)-N(L797))</f>
        <v/>
      </c>
      <c r="T797" s="16" t="str">
        <f aca="false">IF(OR(S797="",N(R797)=0),"",S797/R797)</f>
        <v/>
      </c>
      <c r="U797" s="15" t="str">
        <f aca="false">IF(S797="","",SUMIFS($S$7:S797,$A$7:A797,A797))</f>
        <v/>
      </c>
      <c r="V797" s="14" t="str">
        <f aca="false">IF(S797="","",IF(AND($C$4&gt;0,U797-S797&lt;=-$C$4),"After loss limit",IF(AND($C$4&gt;0,U797&lt;=-$C$4),"Hit loss limit",IF(AND($C$5&gt;0,Q797&gt;$C$5),"Over trade cap","OK"))))</f>
        <v/>
      </c>
    </row>
    <row r="798" customFormat="false" ht="15" hidden="false" customHeight="false" outlineLevel="0" collapsed="false">
      <c r="A798" s="9"/>
      <c r="B798" s="10"/>
      <c r="C798" s="10"/>
      <c r="D798" s="11"/>
      <c r="E798" s="11"/>
      <c r="F798" s="11"/>
      <c r="G798" s="12"/>
      <c r="H798" s="12"/>
      <c r="I798" s="12"/>
      <c r="J798" s="11"/>
      <c r="K798" s="11"/>
      <c r="L798" s="13"/>
      <c r="M798" s="11"/>
      <c r="N798" s="11"/>
      <c r="O798" s="14" t="str">
        <f aca="false">IF(OR(A798="",B798=""),"",LOOKUP(MOD(B798,1),Lists!$A$5:$A$9,Lists!$B$5:$B$9))</f>
        <v/>
      </c>
      <c r="P798" s="14" t="str">
        <f aca="false">IF(OR(B798="",C798=""),"",ROUND(MOD(C798-B798,1)*1440,0))</f>
        <v/>
      </c>
      <c r="Q798" s="14" t="str">
        <f aca="false">IF(A798="","",COUNTIF($A$7:A798,A798))</f>
        <v/>
      </c>
      <c r="R798" s="15" t="str">
        <f aca="false">IF(OR(G798="",H798="",J798=""),"",ABS(G798-H798)*J798*IF(K798="",1,K798))</f>
        <v/>
      </c>
      <c r="S798" s="15" t="str">
        <f aca="false">IF(OR(G798="",I798="",J798=""),"",(I798-G798)*J798*IF(K798="",1,K798)*IF(E798="Short",-1,1)-N(L798))</f>
        <v/>
      </c>
      <c r="T798" s="16" t="str">
        <f aca="false">IF(OR(S798="",N(R798)=0),"",S798/R798)</f>
        <v/>
      </c>
      <c r="U798" s="15" t="str">
        <f aca="false">IF(S798="","",SUMIFS($S$7:S798,$A$7:A798,A798))</f>
        <v/>
      </c>
      <c r="V798" s="14" t="str">
        <f aca="false">IF(S798="","",IF(AND($C$4&gt;0,U798-S798&lt;=-$C$4),"After loss limit",IF(AND($C$4&gt;0,U798&lt;=-$C$4),"Hit loss limit",IF(AND($C$5&gt;0,Q798&gt;$C$5),"Over trade cap","OK"))))</f>
        <v/>
      </c>
    </row>
    <row r="799" customFormat="false" ht="15" hidden="false" customHeight="false" outlineLevel="0" collapsed="false">
      <c r="A799" s="9"/>
      <c r="B799" s="10"/>
      <c r="C799" s="10"/>
      <c r="D799" s="11"/>
      <c r="E799" s="11"/>
      <c r="F799" s="11"/>
      <c r="G799" s="12"/>
      <c r="H799" s="12"/>
      <c r="I799" s="12"/>
      <c r="J799" s="11"/>
      <c r="K799" s="11"/>
      <c r="L799" s="13"/>
      <c r="M799" s="11"/>
      <c r="N799" s="11"/>
      <c r="O799" s="14" t="str">
        <f aca="false">IF(OR(A799="",B799=""),"",LOOKUP(MOD(B799,1),Lists!$A$5:$A$9,Lists!$B$5:$B$9))</f>
        <v/>
      </c>
      <c r="P799" s="14" t="str">
        <f aca="false">IF(OR(B799="",C799=""),"",ROUND(MOD(C799-B799,1)*1440,0))</f>
        <v/>
      </c>
      <c r="Q799" s="14" t="str">
        <f aca="false">IF(A799="","",COUNTIF($A$7:A799,A799))</f>
        <v/>
      </c>
      <c r="R799" s="15" t="str">
        <f aca="false">IF(OR(G799="",H799="",J799=""),"",ABS(G799-H799)*J799*IF(K799="",1,K799))</f>
        <v/>
      </c>
      <c r="S799" s="15" t="str">
        <f aca="false">IF(OR(G799="",I799="",J799=""),"",(I799-G799)*J799*IF(K799="",1,K799)*IF(E799="Short",-1,1)-N(L799))</f>
        <v/>
      </c>
      <c r="T799" s="16" t="str">
        <f aca="false">IF(OR(S799="",N(R799)=0),"",S799/R799)</f>
        <v/>
      </c>
      <c r="U799" s="15" t="str">
        <f aca="false">IF(S799="","",SUMIFS($S$7:S799,$A$7:A799,A799))</f>
        <v/>
      </c>
      <c r="V799" s="14" t="str">
        <f aca="false">IF(S799="","",IF(AND($C$4&gt;0,U799-S799&lt;=-$C$4),"After loss limit",IF(AND($C$4&gt;0,U799&lt;=-$C$4),"Hit loss limit",IF(AND($C$5&gt;0,Q799&gt;$C$5),"Over trade cap","OK"))))</f>
        <v/>
      </c>
    </row>
    <row r="800" customFormat="false" ht="15" hidden="false" customHeight="false" outlineLevel="0" collapsed="false">
      <c r="A800" s="9"/>
      <c r="B800" s="10"/>
      <c r="C800" s="10"/>
      <c r="D800" s="11"/>
      <c r="E800" s="11"/>
      <c r="F800" s="11"/>
      <c r="G800" s="12"/>
      <c r="H800" s="12"/>
      <c r="I800" s="12"/>
      <c r="J800" s="11"/>
      <c r="K800" s="11"/>
      <c r="L800" s="13"/>
      <c r="M800" s="11"/>
      <c r="N800" s="11"/>
      <c r="O800" s="14" t="str">
        <f aca="false">IF(OR(A800="",B800=""),"",LOOKUP(MOD(B800,1),Lists!$A$5:$A$9,Lists!$B$5:$B$9))</f>
        <v/>
      </c>
      <c r="P800" s="14" t="str">
        <f aca="false">IF(OR(B800="",C800=""),"",ROUND(MOD(C800-B800,1)*1440,0))</f>
        <v/>
      </c>
      <c r="Q800" s="14" t="str">
        <f aca="false">IF(A800="","",COUNTIF($A$7:A800,A800))</f>
        <v/>
      </c>
      <c r="R800" s="15" t="str">
        <f aca="false">IF(OR(G800="",H800="",J800=""),"",ABS(G800-H800)*J800*IF(K800="",1,K800))</f>
        <v/>
      </c>
      <c r="S800" s="15" t="str">
        <f aca="false">IF(OR(G800="",I800="",J800=""),"",(I800-G800)*J800*IF(K800="",1,K800)*IF(E800="Short",-1,1)-N(L800))</f>
        <v/>
      </c>
      <c r="T800" s="16" t="str">
        <f aca="false">IF(OR(S800="",N(R800)=0),"",S800/R800)</f>
        <v/>
      </c>
      <c r="U800" s="15" t="str">
        <f aca="false">IF(S800="","",SUMIFS($S$7:S800,$A$7:A800,A800))</f>
        <v/>
      </c>
      <c r="V800" s="14" t="str">
        <f aca="false">IF(S800="","",IF(AND($C$4&gt;0,U800-S800&lt;=-$C$4),"After loss limit",IF(AND($C$4&gt;0,U800&lt;=-$C$4),"Hit loss limit",IF(AND($C$5&gt;0,Q800&gt;$C$5),"Over trade cap","OK"))))</f>
        <v/>
      </c>
    </row>
    <row r="801" customFormat="false" ht="15" hidden="false" customHeight="false" outlineLevel="0" collapsed="false">
      <c r="A801" s="9"/>
      <c r="B801" s="10"/>
      <c r="C801" s="10"/>
      <c r="D801" s="11"/>
      <c r="E801" s="11"/>
      <c r="F801" s="11"/>
      <c r="G801" s="12"/>
      <c r="H801" s="12"/>
      <c r="I801" s="12"/>
      <c r="J801" s="11"/>
      <c r="K801" s="11"/>
      <c r="L801" s="13"/>
      <c r="M801" s="11"/>
      <c r="N801" s="11"/>
      <c r="O801" s="14" t="str">
        <f aca="false">IF(OR(A801="",B801=""),"",LOOKUP(MOD(B801,1),Lists!$A$5:$A$9,Lists!$B$5:$B$9))</f>
        <v/>
      </c>
      <c r="P801" s="14" t="str">
        <f aca="false">IF(OR(B801="",C801=""),"",ROUND(MOD(C801-B801,1)*1440,0))</f>
        <v/>
      </c>
      <c r="Q801" s="14" t="str">
        <f aca="false">IF(A801="","",COUNTIF($A$7:A801,A801))</f>
        <v/>
      </c>
      <c r="R801" s="15" t="str">
        <f aca="false">IF(OR(G801="",H801="",J801=""),"",ABS(G801-H801)*J801*IF(K801="",1,K801))</f>
        <v/>
      </c>
      <c r="S801" s="15" t="str">
        <f aca="false">IF(OR(G801="",I801="",J801=""),"",(I801-G801)*J801*IF(K801="",1,K801)*IF(E801="Short",-1,1)-N(L801))</f>
        <v/>
      </c>
      <c r="T801" s="16" t="str">
        <f aca="false">IF(OR(S801="",N(R801)=0),"",S801/R801)</f>
        <v/>
      </c>
      <c r="U801" s="15" t="str">
        <f aca="false">IF(S801="","",SUMIFS($S$7:S801,$A$7:A801,A801))</f>
        <v/>
      </c>
      <c r="V801" s="14" t="str">
        <f aca="false">IF(S801="","",IF(AND($C$4&gt;0,U801-S801&lt;=-$C$4),"After loss limit",IF(AND($C$4&gt;0,U801&lt;=-$C$4),"Hit loss limit",IF(AND($C$5&gt;0,Q801&gt;$C$5),"Over trade cap","OK"))))</f>
        <v/>
      </c>
    </row>
    <row r="802" customFormat="false" ht="15" hidden="false" customHeight="false" outlineLevel="0" collapsed="false">
      <c r="A802" s="9"/>
      <c r="B802" s="10"/>
      <c r="C802" s="10"/>
      <c r="D802" s="11"/>
      <c r="E802" s="11"/>
      <c r="F802" s="11"/>
      <c r="G802" s="12"/>
      <c r="H802" s="12"/>
      <c r="I802" s="12"/>
      <c r="J802" s="11"/>
      <c r="K802" s="11"/>
      <c r="L802" s="13"/>
      <c r="M802" s="11"/>
      <c r="N802" s="11"/>
      <c r="O802" s="14" t="str">
        <f aca="false">IF(OR(A802="",B802=""),"",LOOKUP(MOD(B802,1),Lists!$A$5:$A$9,Lists!$B$5:$B$9))</f>
        <v/>
      </c>
      <c r="P802" s="14" t="str">
        <f aca="false">IF(OR(B802="",C802=""),"",ROUND(MOD(C802-B802,1)*1440,0))</f>
        <v/>
      </c>
      <c r="Q802" s="14" t="str">
        <f aca="false">IF(A802="","",COUNTIF($A$7:A802,A802))</f>
        <v/>
      </c>
      <c r="R802" s="15" t="str">
        <f aca="false">IF(OR(G802="",H802="",J802=""),"",ABS(G802-H802)*J802*IF(K802="",1,K802))</f>
        <v/>
      </c>
      <c r="S802" s="15" t="str">
        <f aca="false">IF(OR(G802="",I802="",J802=""),"",(I802-G802)*J802*IF(K802="",1,K802)*IF(E802="Short",-1,1)-N(L802))</f>
        <v/>
      </c>
      <c r="T802" s="16" t="str">
        <f aca="false">IF(OR(S802="",N(R802)=0),"",S802/R802)</f>
        <v/>
      </c>
      <c r="U802" s="15" t="str">
        <f aca="false">IF(S802="","",SUMIFS($S$7:S802,$A$7:A802,A802))</f>
        <v/>
      </c>
      <c r="V802" s="14" t="str">
        <f aca="false">IF(S802="","",IF(AND($C$4&gt;0,U802-S802&lt;=-$C$4),"After loss limit",IF(AND($C$4&gt;0,U802&lt;=-$C$4),"Hit loss limit",IF(AND($C$5&gt;0,Q802&gt;$C$5),"Over trade cap","OK"))))</f>
        <v/>
      </c>
    </row>
    <row r="803" customFormat="false" ht="15" hidden="false" customHeight="false" outlineLevel="0" collapsed="false">
      <c r="A803" s="9"/>
      <c r="B803" s="10"/>
      <c r="C803" s="10"/>
      <c r="D803" s="11"/>
      <c r="E803" s="11"/>
      <c r="F803" s="11"/>
      <c r="G803" s="12"/>
      <c r="H803" s="12"/>
      <c r="I803" s="12"/>
      <c r="J803" s="11"/>
      <c r="K803" s="11"/>
      <c r="L803" s="13"/>
      <c r="M803" s="11"/>
      <c r="N803" s="11"/>
      <c r="O803" s="14" t="str">
        <f aca="false">IF(OR(A803="",B803=""),"",LOOKUP(MOD(B803,1),Lists!$A$5:$A$9,Lists!$B$5:$B$9))</f>
        <v/>
      </c>
      <c r="P803" s="14" t="str">
        <f aca="false">IF(OR(B803="",C803=""),"",ROUND(MOD(C803-B803,1)*1440,0))</f>
        <v/>
      </c>
      <c r="Q803" s="14" t="str">
        <f aca="false">IF(A803="","",COUNTIF($A$7:A803,A803))</f>
        <v/>
      </c>
      <c r="R803" s="15" t="str">
        <f aca="false">IF(OR(G803="",H803="",J803=""),"",ABS(G803-H803)*J803*IF(K803="",1,K803))</f>
        <v/>
      </c>
      <c r="S803" s="15" t="str">
        <f aca="false">IF(OR(G803="",I803="",J803=""),"",(I803-G803)*J803*IF(K803="",1,K803)*IF(E803="Short",-1,1)-N(L803))</f>
        <v/>
      </c>
      <c r="T803" s="16" t="str">
        <f aca="false">IF(OR(S803="",N(R803)=0),"",S803/R803)</f>
        <v/>
      </c>
      <c r="U803" s="15" t="str">
        <f aca="false">IF(S803="","",SUMIFS($S$7:S803,$A$7:A803,A803))</f>
        <v/>
      </c>
      <c r="V803" s="14" t="str">
        <f aca="false">IF(S803="","",IF(AND($C$4&gt;0,U803-S803&lt;=-$C$4),"After loss limit",IF(AND($C$4&gt;0,U803&lt;=-$C$4),"Hit loss limit",IF(AND($C$5&gt;0,Q803&gt;$C$5),"Over trade cap","OK"))))</f>
        <v/>
      </c>
    </row>
    <row r="804" customFormat="false" ht="15" hidden="false" customHeight="false" outlineLevel="0" collapsed="false">
      <c r="A804" s="9"/>
      <c r="B804" s="10"/>
      <c r="C804" s="10"/>
      <c r="D804" s="11"/>
      <c r="E804" s="11"/>
      <c r="F804" s="11"/>
      <c r="G804" s="12"/>
      <c r="H804" s="12"/>
      <c r="I804" s="12"/>
      <c r="J804" s="11"/>
      <c r="K804" s="11"/>
      <c r="L804" s="13"/>
      <c r="M804" s="11"/>
      <c r="N804" s="11"/>
      <c r="O804" s="14" t="str">
        <f aca="false">IF(OR(A804="",B804=""),"",LOOKUP(MOD(B804,1),Lists!$A$5:$A$9,Lists!$B$5:$B$9))</f>
        <v/>
      </c>
      <c r="P804" s="14" t="str">
        <f aca="false">IF(OR(B804="",C804=""),"",ROUND(MOD(C804-B804,1)*1440,0))</f>
        <v/>
      </c>
      <c r="Q804" s="14" t="str">
        <f aca="false">IF(A804="","",COUNTIF($A$7:A804,A804))</f>
        <v/>
      </c>
      <c r="R804" s="15" t="str">
        <f aca="false">IF(OR(G804="",H804="",J804=""),"",ABS(G804-H804)*J804*IF(K804="",1,K804))</f>
        <v/>
      </c>
      <c r="S804" s="15" t="str">
        <f aca="false">IF(OR(G804="",I804="",J804=""),"",(I804-G804)*J804*IF(K804="",1,K804)*IF(E804="Short",-1,1)-N(L804))</f>
        <v/>
      </c>
      <c r="T804" s="16" t="str">
        <f aca="false">IF(OR(S804="",N(R804)=0),"",S804/R804)</f>
        <v/>
      </c>
      <c r="U804" s="15" t="str">
        <f aca="false">IF(S804="","",SUMIFS($S$7:S804,$A$7:A804,A804))</f>
        <v/>
      </c>
      <c r="V804" s="14" t="str">
        <f aca="false">IF(S804="","",IF(AND($C$4&gt;0,U804-S804&lt;=-$C$4),"After loss limit",IF(AND($C$4&gt;0,U804&lt;=-$C$4),"Hit loss limit",IF(AND($C$5&gt;0,Q804&gt;$C$5),"Over trade cap","OK"))))</f>
        <v/>
      </c>
    </row>
    <row r="805" customFormat="false" ht="15" hidden="false" customHeight="false" outlineLevel="0" collapsed="false">
      <c r="A805" s="9"/>
      <c r="B805" s="10"/>
      <c r="C805" s="10"/>
      <c r="D805" s="11"/>
      <c r="E805" s="11"/>
      <c r="F805" s="11"/>
      <c r="G805" s="12"/>
      <c r="H805" s="12"/>
      <c r="I805" s="12"/>
      <c r="J805" s="11"/>
      <c r="K805" s="11"/>
      <c r="L805" s="13"/>
      <c r="M805" s="11"/>
      <c r="N805" s="11"/>
      <c r="O805" s="14" t="str">
        <f aca="false">IF(OR(A805="",B805=""),"",LOOKUP(MOD(B805,1),Lists!$A$5:$A$9,Lists!$B$5:$B$9))</f>
        <v/>
      </c>
      <c r="P805" s="14" t="str">
        <f aca="false">IF(OR(B805="",C805=""),"",ROUND(MOD(C805-B805,1)*1440,0))</f>
        <v/>
      </c>
      <c r="Q805" s="14" t="str">
        <f aca="false">IF(A805="","",COUNTIF($A$7:A805,A805))</f>
        <v/>
      </c>
      <c r="R805" s="15" t="str">
        <f aca="false">IF(OR(G805="",H805="",J805=""),"",ABS(G805-H805)*J805*IF(K805="",1,K805))</f>
        <v/>
      </c>
      <c r="S805" s="15" t="str">
        <f aca="false">IF(OR(G805="",I805="",J805=""),"",(I805-G805)*J805*IF(K805="",1,K805)*IF(E805="Short",-1,1)-N(L805))</f>
        <v/>
      </c>
      <c r="T805" s="16" t="str">
        <f aca="false">IF(OR(S805="",N(R805)=0),"",S805/R805)</f>
        <v/>
      </c>
      <c r="U805" s="15" t="str">
        <f aca="false">IF(S805="","",SUMIFS($S$7:S805,$A$7:A805,A805))</f>
        <v/>
      </c>
      <c r="V805" s="14" t="str">
        <f aca="false">IF(S805="","",IF(AND($C$4&gt;0,U805-S805&lt;=-$C$4),"After loss limit",IF(AND($C$4&gt;0,U805&lt;=-$C$4),"Hit loss limit",IF(AND($C$5&gt;0,Q805&gt;$C$5),"Over trade cap","OK"))))</f>
        <v/>
      </c>
    </row>
    <row r="806" customFormat="false" ht="15" hidden="false" customHeight="false" outlineLevel="0" collapsed="false">
      <c r="A806" s="9"/>
      <c r="B806" s="10"/>
      <c r="C806" s="10"/>
      <c r="D806" s="11"/>
      <c r="E806" s="11"/>
      <c r="F806" s="11"/>
      <c r="G806" s="12"/>
      <c r="H806" s="12"/>
      <c r="I806" s="12"/>
      <c r="J806" s="11"/>
      <c r="K806" s="11"/>
      <c r="L806" s="13"/>
      <c r="M806" s="11"/>
      <c r="N806" s="11"/>
      <c r="O806" s="14" t="str">
        <f aca="false">IF(OR(A806="",B806=""),"",LOOKUP(MOD(B806,1),Lists!$A$5:$A$9,Lists!$B$5:$B$9))</f>
        <v/>
      </c>
      <c r="P806" s="14" t="str">
        <f aca="false">IF(OR(B806="",C806=""),"",ROUND(MOD(C806-B806,1)*1440,0))</f>
        <v/>
      </c>
      <c r="Q806" s="14" t="str">
        <f aca="false">IF(A806="","",COUNTIF($A$7:A806,A806))</f>
        <v/>
      </c>
      <c r="R806" s="15" t="str">
        <f aca="false">IF(OR(G806="",H806="",J806=""),"",ABS(G806-H806)*J806*IF(K806="",1,K806))</f>
        <v/>
      </c>
      <c r="S806" s="15" t="str">
        <f aca="false">IF(OR(G806="",I806="",J806=""),"",(I806-G806)*J806*IF(K806="",1,K806)*IF(E806="Short",-1,1)-N(L806))</f>
        <v/>
      </c>
      <c r="T806" s="16" t="str">
        <f aca="false">IF(OR(S806="",N(R806)=0),"",S806/R806)</f>
        <v/>
      </c>
      <c r="U806" s="15" t="str">
        <f aca="false">IF(S806="","",SUMIFS($S$7:S806,$A$7:A806,A806))</f>
        <v/>
      </c>
      <c r="V806" s="14" t="str">
        <f aca="false">IF(S806="","",IF(AND($C$4&gt;0,U806-S806&lt;=-$C$4),"After loss limit",IF(AND($C$4&gt;0,U806&lt;=-$C$4),"Hit loss limit",IF(AND($C$5&gt;0,Q806&gt;$C$5),"Over trade cap","OK"))))</f>
        <v/>
      </c>
    </row>
    <row r="807" customFormat="false" ht="15" hidden="false" customHeight="false" outlineLevel="0" collapsed="false">
      <c r="A807" s="9"/>
      <c r="B807" s="10"/>
      <c r="C807" s="10"/>
      <c r="D807" s="11"/>
      <c r="E807" s="11"/>
      <c r="F807" s="11"/>
      <c r="G807" s="12"/>
      <c r="H807" s="12"/>
      <c r="I807" s="12"/>
      <c r="J807" s="11"/>
      <c r="K807" s="11"/>
      <c r="L807" s="13"/>
      <c r="M807" s="11"/>
      <c r="N807" s="11"/>
      <c r="O807" s="14" t="str">
        <f aca="false">IF(OR(A807="",B807=""),"",LOOKUP(MOD(B807,1),Lists!$A$5:$A$9,Lists!$B$5:$B$9))</f>
        <v/>
      </c>
      <c r="P807" s="14" t="str">
        <f aca="false">IF(OR(B807="",C807=""),"",ROUND(MOD(C807-B807,1)*1440,0))</f>
        <v/>
      </c>
      <c r="Q807" s="14" t="str">
        <f aca="false">IF(A807="","",COUNTIF($A$7:A807,A807))</f>
        <v/>
      </c>
      <c r="R807" s="15" t="str">
        <f aca="false">IF(OR(G807="",H807="",J807=""),"",ABS(G807-H807)*J807*IF(K807="",1,K807))</f>
        <v/>
      </c>
      <c r="S807" s="15" t="str">
        <f aca="false">IF(OR(G807="",I807="",J807=""),"",(I807-G807)*J807*IF(K807="",1,K807)*IF(E807="Short",-1,1)-N(L807))</f>
        <v/>
      </c>
      <c r="T807" s="16" t="str">
        <f aca="false">IF(OR(S807="",N(R807)=0),"",S807/R807)</f>
        <v/>
      </c>
      <c r="U807" s="15" t="str">
        <f aca="false">IF(S807="","",SUMIFS($S$7:S807,$A$7:A807,A807))</f>
        <v/>
      </c>
      <c r="V807" s="14" t="str">
        <f aca="false">IF(S807="","",IF(AND($C$4&gt;0,U807-S807&lt;=-$C$4),"After loss limit",IF(AND($C$4&gt;0,U807&lt;=-$C$4),"Hit loss limit",IF(AND($C$5&gt;0,Q807&gt;$C$5),"Over trade cap","OK"))))</f>
        <v/>
      </c>
    </row>
    <row r="808" customFormat="false" ht="15" hidden="false" customHeight="false" outlineLevel="0" collapsed="false">
      <c r="A808" s="9"/>
      <c r="B808" s="10"/>
      <c r="C808" s="10"/>
      <c r="D808" s="11"/>
      <c r="E808" s="11"/>
      <c r="F808" s="11"/>
      <c r="G808" s="12"/>
      <c r="H808" s="12"/>
      <c r="I808" s="12"/>
      <c r="J808" s="11"/>
      <c r="K808" s="11"/>
      <c r="L808" s="13"/>
      <c r="M808" s="11"/>
      <c r="N808" s="11"/>
      <c r="O808" s="14" t="str">
        <f aca="false">IF(OR(A808="",B808=""),"",LOOKUP(MOD(B808,1),Lists!$A$5:$A$9,Lists!$B$5:$B$9))</f>
        <v/>
      </c>
      <c r="P808" s="14" t="str">
        <f aca="false">IF(OR(B808="",C808=""),"",ROUND(MOD(C808-B808,1)*1440,0))</f>
        <v/>
      </c>
      <c r="Q808" s="14" t="str">
        <f aca="false">IF(A808="","",COUNTIF($A$7:A808,A808))</f>
        <v/>
      </c>
      <c r="R808" s="15" t="str">
        <f aca="false">IF(OR(G808="",H808="",J808=""),"",ABS(G808-H808)*J808*IF(K808="",1,K808))</f>
        <v/>
      </c>
      <c r="S808" s="15" t="str">
        <f aca="false">IF(OR(G808="",I808="",J808=""),"",(I808-G808)*J808*IF(K808="",1,K808)*IF(E808="Short",-1,1)-N(L808))</f>
        <v/>
      </c>
      <c r="T808" s="16" t="str">
        <f aca="false">IF(OR(S808="",N(R808)=0),"",S808/R808)</f>
        <v/>
      </c>
      <c r="U808" s="15" t="str">
        <f aca="false">IF(S808="","",SUMIFS($S$7:S808,$A$7:A808,A808))</f>
        <v/>
      </c>
      <c r="V808" s="14" t="str">
        <f aca="false">IF(S808="","",IF(AND($C$4&gt;0,U808-S808&lt;=-$C$4),"After loss limit",IF(AND($C$4&gt;0,U808&lt;=-$C$4),"Hit loss limit",IF(AND($C$5&gt;0,Q808&gt;$C$5),"Over trade cap","OK"))))</f>
        <v/>
      </c>
    </row>
    <row r="809" customFormat="false" ht="15" hidden="false" customHeight="false" outlineLevel="0" collapsed="false">
      <c r="A809" s="9"/>
      <c r="B809" s="10"/>
      <c r="C809" s="10"/>
      <c r="D809" s="11"/>
      <c r="E809" s="11"/>
      <c r="F809" s="11"/>
      <c r="G809" s="12"/>
      <c r="H809" s="12"/>
      <c r="I809" s="12"/>
      <c r="J809" s="11"/>
      <c r="K809" s="11"/>
      <c r="L809" s="13"/>
      <c r="M809" s="11"/>
      <c r="N809" s="11"/>
      <c r="O809" s="14" t="str">
        <f aca="false">IF(OR(A809="",B809=""),"",LOOKUP(MOD(B809,1),Lists!$A$5:$A$9,Lists!$B$5:$B$9))</f>
        <v/>
      </c>
      <c r="P809" s="14" t="str">
        <f aca="false">IF(OR(B809="",C809=""),"",ROUND(MOD(C809-B809,1)*1440,0))</f>
        <v/>
      </c>
      <c r="Q809" s="14" t="str">
        <f aca="false">IF(A809="","",COUNTIF($A$7:A809,A809))</f>
        <v/>
      </c>
      <c r="R809" s="15" t="str">
        <f aca="false">IF(OR(G809="",H809="",J809=""),"",ABS(G809-H809)*J809*IF(K809="",1,K809))</f>
        <v/>
      </c>
      <c r="S809" s="15" t="str">
        <f aca="false">IF(OR(G809="",I809="",J809=""),"",(I809-G809)*J809*IF(K809="",1,K809)*IF(E809="Short",-1,1)-N(L809))</f>
        <v/>
      </c>
      <c r="T809" s="16" t="str">
        <f aca="false">IF(OR(S809="",N(R809)=0),"",S809/R809)</f>
        <v/>
      </c>
      <c r="U809" s="15" t="str">
        <f aca="false">IF(S809="","",SUMIFS($S$7:S809,$A$7:A809,A809))</f>
        <v/>
      </c>
      <c r="V809" s="14" t="str">
        <f aca="false">IF(S809="","",IF(AND($C$4&gt;0,U809-S809&lt;=-$C$4),"After loss limit",IF(AND($C$4&gt;0,U809&lt;=-$C$4),"Hit loss limit",IF(AND($C$5&gt;0,Q809&gt;$C$5),"Over trade cap","OK"))))</f>
        <v/>
      </c>
    </row>
    <row r="810" customFormat="false" ht="15" hidden="false" customHeight="false" outlineLevel="0" collapsed="false">
      <c r="A810" s="9"/>
      <c r="B810" s="10"/>
      <c r="C810" s="10"/>
      <c r="D810" s="11"/>
      <c r="E810" s="11"/>
      <c r="F810" s="11"/>
      <c r="G810" s="12"/>
      <c r="H810" s="12"/>
      <c r="I810" s="12"/>
      <c r="J810" s="11"/>
      <c r="K810" s="11"/>
      <c r="L810" s="13"/>
      <c r="M810" s="11"/>
      <c r="N810" s="11"/>
      <c r="O810" s="14" t="str">
        <f aca="false">IF(OR(A810="",B810=""),"",LOOKUP(MOD(B810,1),Lists!$A$5:$A$9,Lists!$B$5:$B$9))</f>
        <v/>
      </c>
      <c r="P810" s="14" t="str">
        <f aca="false">IF(OR(B810="",C810=""),"",ROUND(MOD(C810-B810,1)*1440,0))</f>
        <v/>
      </c>
      <c r="Q810" s="14" t="str">
        <f aca="false">IF(A810="","",COUNTIF($A$7:A810,A810))</f>
        <v/>
      </c>
      <c r="R810" s="15" t="str">
        <f aca="false">IF(OR(G810="",H810="",J810=""),"",ABS(G810-H810)*J810*IF(K810="",1,K810))</f>
        <v/>
      </c>
      <c r="S810" s="15" t="str">
        <f aca="false">IF(OR(G810="",I810="",J810=""),"",(I810-G810)*J810*IF(K810="",1,K810)*IF(E810="Short",-1,1)-N(L810))</f>
        <v/>
      </c>
      <c r="T810" s="16" t="str">
        <f aca="false">IF(OR(S810="",N(R810)=0),"",S810/R810)</f>
        <v/>
      </c>
      <c r="U810" s="15" t="str">
        <f aca="false">IF(S810="","",SUMIFS($S$7:S810,$A$7:A810,A810))</f>
        <v/>
      </c>
      <c r="V810" s="14" t="str">
        <f aca="false">IF(S810="","",IF(AND($C$4&gt;0,U810-S810&lt;=-$C$4),"After loss limit",IF(AND($C$4&gt;0,U810&lt;=-$C$4),"Hit loss limit",IF(AND($C$5&gt;0,Q810&gt;$C$5),"Over trade cap","OK"))))</f>
        <v/>
      </c>
    </row>
    <row r="811" customFormat="false" ht="15" hidden="false" customHeight="false" outlineLevel="0" collapsed="false">
      <c r="A811" s="9"/>
      <c r="B811" s="10"/>
      <c r="C811" s="10"/>
      <c r="D811" s="11"/>
      <c r="E811" s="11"/>
      <c r="F811" s="11"/>
      <c r="G811" s="12"/>
      <c r="H811" s="12"/>
      <c r="I811" s="12"/>
      <c r="J811" s="11"/>
      <c r="K811" s="11"/>
      <c r="L811" s="13"/>
      <c r="M811" s="11"/>
      <c r="N811" s="11"/>
      <c r="O811" s="14" t="str">
        <f aca="false">IF(OR(A811="",B811=""),"",LOOKUP(MOD(B811,1),Lists!$A$5:$A$9,Lists!$B$5:$B$9))</f>
        <v/>
      </c>
      <c r="P811" s="14" t="str">
        <f aca="false">IF(OR(B811="",C811=""),"",ROUND(MOD(C811-B811,1)*1440,0))</f>
        <v/>
      </c>
      <c r="Q811" s="14" t="str">
        <f aca="false">IF(A811="","",COUNTIF($A$7:A811,A811))</f>
        <v/>
      </c>
      <c r="R811" s="15" t="str">
        <f aca="false">IF(OR(G811="",H811="",J811=""),"",ABS(G811-H811)*J811*IF(K811="",1,K811))</f>
        <v/>
      </c>
      <c r="S811" s="15" t="str">
        <f aca="false">IF(OR(G811="",I811="",J811=""),"",(I811-G811)*J811*IF(K811="",1,K811)*IF(E811="Short",-1,1)-N(L811))</f>
        <v/>
      </c>
      <c r="T811" s="16" t="str">
        <f aca="false">IF(OR(S811="",N(R811)=0),"",S811/R811)</f>
        <v/>
      </c>
      <c r="U811" s="15" t="str">
        <f aca="false">IF(S811="","",SUMIFS($S$7:S811,$A$7:A811,A811))</f>
        <v/>
      </c>
      <c r="V811" s="14" t="str">
        <f aca="false">IF(S811="","",IF(AND($C$4&gt;0,U811-S811&lt;=-$C$4),"After loss limit",IF(AND($C$4&gt;0,U811&lt;=-$C$4),"Hit loss limit",IF(AND($C$5&gt;0,Q811&gt;$C$5),"Over trade cap","OK"))))</f>
        <v/>
      </c>
    </row>
    <row r="812" customFormat="false" ht="15" hidden="false" customHeight="false" outlineLevel="0" collapsed="false">
      <c r="A812" s="9"/>
      <c r="B812" s="10"/>
      <c r="C812" s="10"/>
      <c r="D812" s="11"/>
      <c r="E812" s="11"/>
      <c r="F812" s="11"/>
      <c r="G812" s="12"/>
      <c r="H812" s="12"/>
      <c r="I812" s="12"/>
      <c r="J812" s="11"/>
      <c r="K812" s="11"/>
      <c r="L812" s="13"/>
      <c r="M812" s="11"/>
      <c r="N812" s="11"/>
      <c r="O812" s="14" t="str">
        <f aca="false">IF(OR(A812="",B812=""),"",LOOKUP(MOD(B812,1),Lists!$A$5:$A$9,Lists!$B$5:$B$9))</f>
        <v/>
      </c>
      <c r="P812" s="14" t="str">
        <f aca="false">IF(OR(B812="",C812=""),"",ROUND(MOD(C812-B812,1)*1440,0))</f>
        <v/>
      </c>
      <c r="Q812" s="14" t="str">
        <f aca="false">IF(A812="","",COUNTIF($A$7:A812,A812))</f>
        <v/>
      </c>
      <c r="R812" s="15" t="str">
        <f aca="false">IF(OR(G812="",H812="",J812=""),"",ABS(G812-H812)*J812*IF(K812="",1,K812))</f>
        <v/>
      </c>
      <c r="S812" s="15" t="str">
        <f aca="false">IF(OR(G812="",I812="",J812=""),"",(I812-G812)*J812*IF(K812="",1,K812)*IF(E812="Short",-1,1)-N(L812))</f>
        <v/>
      </c>
      <c r="T812" s="16" t="str">
        <f aca="false">IF(OR(S812="",N(R812)=0),"",S812/R812)</f>
        <v/>
      </c>
      <c r="U812" s="15" t="str">
        <f aca="false">IF(S812="","",SUMIFS($S$7:S812,$A$7:A812,A812))</f>
        <v/>
      </c>
      <c r="V812" s="14" t="str">
        <f aca="false">IF(S812="","",IF(AND($C$4&gt;0,U812-S812&lt;=-$C$4),"After loss limit",IF(AND($C$4&gt;0,U812&lt;=-$C$4),"Hit loss limit",IF(AND($C$5&gt;0,Q812&gt;$C$5),"Over trade cap","OK"))))</f>
        <v/>
      </c>
    </row>
    <row r="813" customFormat="false" ht="15" hidden="false" customHeight="false" outlineLevel="0" collapsed="false">
      <c r="A813" s="9"/>
      <c r="B813" s="10"/>
      <c r="C813" s="10"/>
      <c r="D813" s="11"/>
      <c r="E813" s="11"/>
      <c r="F813" s="11"/>
      <c r="G813" s="12"/>
      <c r="H813" s="12"/>
      <c r="I813" s="12"/>
      <c r="J813" s="11"/>
      <c r="K813" s="11"/>
      <c r="L813" s="13"/>
      <c r="M813" s="11"/>
      <c r="N813" s="11"/>
      <c r="O813" s="14" t="str">
        <f aca="false">IF(OR(A813="",B813=""),"",LOOKUP(MOD(B813,1),Lists!$A$5:$A$9,Lists!$B$5:$B$9))</f>
        <v/>
      </c>
      <c r="P813" s="14" t="str">
        <f aca="false">IF(OR(B813="",C813=""),"",ROUND(MOD(C813-B813,1)*1440,0))</f>
        <v/>
      </c>
      <c r="Q813" s="14" t="str">
        <f aca="false">IF(A813="","",COUNTIF($A$7:A813,A813))</f>
        <v/>
      </c>
      <c r="R813" s="15" t="str">
        <f aca="false">IF(OR(G813="",H813="",J813=""),"",ABS(G813-H813)*J813*IF(K813="",1,K813))</f>
        <v/>
      </c>
      <c r="S813" s="15" t="str">
        <f aca="false">IF(OR(G813="",I813="",J813=""),"",(I813-G813)*J813*IF(K813="",1,K813)*IF(E813="Short",-1,1)-N(L813))</f>
        <v/>
      </c>
      <c r="T813" s="16" t="str">
        <f aca="false">IF(OR(S813="",N(R813)=0),"",S813/R813)</f>
        <v/>
      </c>
      <c r="U813" s="15" t="str">
        <f aca="false">IF(S813="","",SUMIFS($S$7:S813,$A$7:A813,A813))</f>
        <v/>
      </c>
      <c r="V813" s="14" t="str">
        <f aca="false">IF(S813="","",IF(AND($C$4&gt;0,U813-S813&lt;=-$C$4),"After loss limit",IF(AND($C$4&gt;0,U813&lt;=-$C$4),"Hit loss limit",IF(AND($C$5&gt;0,Q813&gt;$C$5),"Over trade cap","OK"))))</f>
        <v/>
      </c>
    </row>
    <row r="814" customFormat="false" ht="15" hidden="false" customHeight="false" outlineLevel="0" collapsed="false">
      <c r="A814" s="9"/>
      <c r="B814" s="10"/>
      <c r="C814" s="10"/>
      <c r="D814" s="11"/>
      <c r="E814" s="11"/>
      <c r="F814" s="11"/>
      <c r="G814" s="12"/>
      <c r="H814" s="12"/>
      <c r="I814" s="12"/>
      <c r="J814" s="11"/>
      <c r="K814" s="11"/>
      <c r="L814" s="13"/>
      <c r="M814" s="11"/>
      <c r="N814" s="11"/>
      <c r="O814" s="14" t="str">
        <f aca="false">IF(OR(A814="",B814=""),"",LOOKUP(MOD(B814,1),Lists!$A$5:$A$9,Lists!$B$5:$B$9))</f>
        <v/>
      </c>
      <c r="P814" s="14" t="str">
        <f aca="false">IF(OR(B814="",C814=""),"",ROUND(MOD(C814-B814,1)*1440,0))</f>
        <v/>
      </c>
      <c r="Q814" s="14" t="str">
        <f aca="false">IF(A814="","",COUNTIF($A$7:A814,A814))</f>
        <v/>
      </c>
      <c r="R814" s="15" t="str">
        <f aca="false">IF(OR(G814="",H814="",J814=""),"",ABS(G814-H814)*J814*IF(K814="",1,K814))</f>
        <v/>
      </c>
      <c r="S814" s="15" t="str">
        <f aca="false">IF(OR(G814="",I814="",J814=""),"",(I814-G814)*J814*IF(K814="",1,K814)*IF(E814="Short",-1,1)-N(L814))</f>
        <v/>
      </c>
      <c r="T814" s="16" t="str">
        <f aca="false">IF(OR(S814="",N(R814)=0),"",S814/R814)</f>
        <v/>
      </c>
      <c r="U814" s="15" t="str">
        <f aca="false">IF(S814="","",SUMIFS($S$7:S814,$A$7:A814,A814))</f>
        <v/>
      </c>
      <c r="V814" s="14" t="str">
        <f aca="false">IF(S814="","",IF(AND($C$4&gt;0,U814-S814&lt;=-$C$4),"After loss limit",IF(AND($C$4&gt;0,U814&lt;=-$C$4),"Hit loss limit",IF(AND($C$5&gt;0,Q814&gt;$C$5),"Over trade cap","OK"))))</f>
        <v/>
      </c>
    </row>
    <row r="815" customFormat="false" ht="15" hidden="false" customHeight="false" outlineLevel="0" collapsed="false">
      <c r="A815" s="9"/>
      <c r="B815" s="10"/>
      <c r="C815" s="10"/>
      <c r="D815" s="11"/>
      <c r="E815" s="11"/>
      <c r="F815" s="11"/>
      <c r="G815" s="12"/>
      <c r="H815" s="12"/>
      <c r="I815" s="12"/>
      <c r="J815" s="11"/>
      <c r="K815" s="11"/>
      <c r="L815" s="13"/>
      <c r="M815" s="11"/>
      <c r="N815" s="11"/>
      <c r="O815" s="14" t="str">
        <f aca="false">IF(OR(A815="",B815=""),"",LOOKUP(MOD(B815,1),Lists!$A$5:$A$9,Lists!$B$5:$B$9))</f>
        <v/>
      </c>
      <c r="P815" s="14" t="str">
        <f aca="false">IF(OR(B815="",C815=""),"",ROUND(MOD(C815-B815,1)*1440,0))</f>
        <v/>
      </c>
      <c r="Q815" s="14" t="str">
        <f aca="false">IF(A815="","",COUNTIF($A$7:A815,A815))</f>
        <v/>
      </c>
      <c r="R815" s="15" t="str">
        <f aca="false">IF(OR(G815="",H815="",J815=""),"",ABS(G815-H815)*J815*IF(K815="",1,K815))</f>
        <v/>
      </c>
      <c r="S815" s="15" t="str">
        <f aca="false">IF(OR(G815="",I815="",J815=""),"",(I815-G815)*J815*IF(K815="",1,K815)*IF(E815="Short",-1,1)-N(L815))</f>
        <v/>
      </c>
      <c r="T815" s="16" t="str">
        <f aca="false">IF(OR(S815="",N(R815)=0),"",S815/R815)</f>
        <v/>
      </c>
      <c r="U815" s="15" t="str">
        <f aca="false">IF(S815="","",SUMIFS($S$7:S815,$A$7:A815,A815))</f>
        <v/>
      </c>
      <c r="V815" s="14" t="str">
        <f aca="false">IF(S815="","",IF(AND($C$4&gt;0,U815-S815&lt;=-$C$4),"After loss limit",IF(AND($C$4&gt;0,U815&lt;=-$C$4),"Hit loss limit",IF(AND($C$5&gt;0,Q815&gt;$C$5),"Over trade cap","OK"))))</f>
        <v/>
      </c>
    </row>
    <row r="816" customFormat="false" ht="15" hidden="false" customHeight="false" outlineLevel="0" collapsed="false">
      <c r="A816" s="9"/>
      <c r="B816" s="10"/>
      <c r="C816" s="10"/>
      <c r="D816" s="11"/>
      <c r="E816" s="11"/>
      <c r="F816" s="11"/>
      <c r="G816" s="12"/>
      <c r="H816" s="12"/>
      <c r="I816" s="12"/>
      <c r="J816" s="11"/>
      <c r="K816" s="11"/>
      <c r="L816" s="13"/>
      <c r="M816" s="11"/>
      <c r="N816" s="11"/>
      <c r="O816" s="14" t="str">
        <f aca="false">IF(OR(A816="",B816=""),"",LOOKUP(MOD(B816,1),Lists!$A$5:$A$9,Lists!$B$5:$B$9))</f>
        <v/>
      </c>
      <c r="P816" s="14" t="str">
        <f aca="false">IF(OR(B816="",C816=""),"",ROUND(MOD(C816-B816,1)*1440,0))</f>
        <v/>
      </c>
      <c r="Q816" s="14" t="str">
        <f aca="false">IF(A816="","",COUNTIF($A$7:A816,A816))</f>
        <v/>
      </c>
      <c r="R816" s="15" t="str">
        <f aca="false">IF(OR(G816="",H816="",J816=""),"",ABS(G816-H816)*J816*IF(K816="",1,K816))</f>
        <v/>
      </c>
      <c r="S816" s="15" t="str">
        <f aca="false">IF(OR(G816="",I816="",J816=""),"",(I816-G816)*J816*IF(K816="",1,K816)*IF(E816="Short",-1,1)-N(L816))</f>
        <v/>
      </c>
      <c r="T816" s="16" t="str">
        <f aca="false">IF(OR(S816="",N(R816)=0),"",S816/R816)</f>
        <v/>
      </c>
      <c r="U816" s="15" t="str">
        <f aca="false">IF(S816="","",SUMIFS($S$7:S816,$A$7:A816,A816))</f>
        <v/>
      </c>
      <c r="V816" s="14" t="str">
        <f aca="false">IF(S816="","",IF(AND($C$4&gt;0,U816-S816&lt;=-$C$4),"After loss limit",IF(AND($C$4&gt;0,U816&lt;=-$C$4),"Hit loss limit",IF(AND($C$5&gt;0,Q816&gt;$C$5),"Over trade cap","OK"))))</f>
        <v/>
      </c>
    </row>
    <row r="817" customFormat="false" ht="15" hidden="false" customHeight="false" outlineLevel="0" collapsed="false">
      <c r="A817" s="9"/>
      <c r="B817" s="10"/>
      <c r="C817" s="10"/>
      <c r="D817" s="11"/>
      <c r="E817" s="11"/>
      <c r="F817" s="11"/>
      <c r="G817" s="12"/>
      <c r="H817" s="12"/>
      <c r="I817" s="12"/>
      <c r="J817" s="11"/>
      <c r="K817" s="11"/>
      <c r="L817" s="13"/>
      <c r="M817" s="11"/>
      <c r="N817" s="11"/>
      <c r="O817" s="14" t="str">
        <f aca="false">IF(OR(A817="",B817=""),"",LOOKUP(MOD(B817,1),Lists!$A$5:$A$9,Lists!$B$5:$B$9))</f>
        <v/>
      </c>
      <c r="P817" s="14" t="str">
        <f aca="false">IF(OR(B817="",C817=""),"",ROUND(MOD(C817-B817,1)*1440,0))</f>
        <v/>
      </c>
      <c r="Q817" s="14" t="str">
        <f aca="false">IF(A817="","",COUNTIF($A$7:A817,A817))</f>
        <v/>
      </c>
      <c r="R817" s="15" t="str">
        <f aca="false">IF(OR(G817="",H817="",J817=""),"",ABS(G817-H817)*J817*IF(K817="",1,K817))</f>
        <v/>
      </c>
      <c r="S817" s="15" t="str">
        <f aca="false">IF(OR(G817="",I817="",J817=""),"",(I817-G817)*J817*IF(K817="",1,K817)*IF(E817="Short",-1,1)-N(L817))</f>
        <v/>
      </c>
      <c r="T817" s="16" t="str">
        <f aca="false">IF(OR(S817="",N(R817)=0),"",S817/R817)</f>
        <v/>
      </c>
      <c r="U817" s="15" t="str">
        <f aca="false">IF(S817="","",SUMIFS($S$7:S817,$A$7:A817,A817))</f>
        <v/>
      </c>
      <c r="V817" s="14" t="str">
        <f aca="false">IF(S817="","",IF(AND($C$4&gt;0,U817-S817&lt;=-$C$4),"After loss limit",IF(AND($C$4&gt;0,U817&lt;=-$C$4),"Hit loss limit",IF(AND($C$5&gt;0,Q817&gt;$C$5),"Over trade cap","OK"))))</f>
        <v/>
      </c>
    </row>
    <row r="818" customFormat="false" ht="15" hidden="false" customHeight="false" outlineLevel="0" collapsed="false">
      <c r="A818" s="9"/>
      <c r="B818" s="10"/>
      <c r="C818" s="10"/>
      <c r="D818" s="11"/>
      <c r="E818" s="11"/>
      <c r="F818" s="11"/>
      <c r="G818" s="12"/>
      <c r="H818" s="12"/>
      <c r="I818" s="12"/>
      <c r="J818" s="11"/>
      <c r="K818" s="11"/>
      <c r="L818" s="13"/>
      <c r="M818" s="11"/>
      <c r="N818" s="11"/>
      <c r="O818" s="14" t="str">
        <f aca="false">IF(OR(A818="",B818=""),"",LOOKUP(MOD(B818,1),Lists!$A$5:$A$9,Lists!$B$5:$B$9))</f>
        <v/>
      </c>
      <c r="P818" s="14" t="str">
        <f aca="false">IF(OR(B818="",C818=""),"",ROUND(MOD(C818-B818,1)*1440,0))</f>
        <v/>
      </c>
      <c r="Q818" s="14" t="str">
        <f aca="false">IF(A818="","",COUNTIF($A$7:A818,A818))</f>
        <v/>
      </c>
      <c r="R818" s="15" t="str">
        <f aca="false">IF(OR(G818="",H818="",J818=""),"",ABS(G818-H818)*J818*IF(K818="",1,K818))</f>
        <v/>
      </c>
      <c r="S818" s="15" t="str">
        <f aca="false">IF(OR(G818="",I818="",J818=""),"",(I818-G818)*J818*IF(K818="",1,K818)*IF(E818="Short",-1,1)-N(L818))</f>
        <v/>
      </c>
      <c r="T818" s="16" t="str">
        <f aca="false">IF(OR(S818="",N(R818)=0),"",S818/R818)</f>
        <v/>
      </c>
      <c r="U818" s="15" t="str">
        <f aca="false">IF(S818="","",SUMIFS($S$7:S818,$A$7:A818,A818))</f>
        <v/>
      </c>
      <c r="V818" s="14" t="str">
        <f aca="false">IF(S818="","",IF(AND($C$4&gt;0,U818-S818&lt;=-$C$4),"After loss limit",IF(AND($C$4&gt;0,U818&lt;=-$C$4),"Hit loss limit",IF(AND($C$5&gt;0,Q818&gt;$C$5),"Over trade cap","OK"))))</f>
        <v/>
      </c>
    </row>
    <row r="819" customFormat="false" ht="15" hidden="false" customHeight="false" outlineLevel="0" collapsed="false">
      <c r="A819" s="9"/>
      <c r="B819" s="10"/>
      <c r="C819" s="10"/>
      <c r="D819" s="11"/>
      <c r="E819" s="11"/>
      <c r="F819" s="11"/>
      <c r="G819" s="12"/>
      <c r="H819" s="12"/>
      <c r="I819" s="12"/>
      <c r="J819" s="11"/>
      <c r="K819" s="11"/>
      <c r="L819" s="13"/>
      <c r="M819" s="11"/>
      <c r="N819" s="11"/>
      <c r="O819" s="14" t="str">
        <f aca="false">IF(OR(A819="",B819=""),"",LOOKUP(MOD(B819,1),Lists!$A$5:$A$9,Lists!$B$5:$B$9))</f>
        <v/>
      </c>
      <c r="P819" s="14" t="str">
        <f aca="false">IF(OR(B819="",C819=""),"",ROUND(MOD(C819-B819,1)*1440,0))</f>
        <v/>
      </c>
      <c r="Q819" s="14" t="str">
        <f aca="false">IF(A819="","",COUNTIF($A$7:A819,A819))</f>
        <v/>
      </c>
      <c r="R819" s="15" t="str">
        <f aca="false">IF(OR(G819="",H819="",J819=""),"",ABS(G819-H819)*J819*IF(K819="",1,K819))</f>
        <v/>
      </c>
      <c r="S819" s="15" t="str">
        <f aca="false">IF(OR(G819="",I819="",J819=""),"",(I819-G819)*J819*IF(K819="",1,K819)*IF(E819="Short",-1,1)-N(L819))</f>
        <v/>
      </c>
      <c r="T819" s="16" t="str">
        <f aca="false">IF(OR(S819="",N(R819)=0),"",S819/R819)</f>
        <v/>
      </c>
      <c r="U819" s="15" t="str">
        <f aca="false">IF(S819="","",SUMIFS($S$7:S819,$A$7:A819,A819))</f>
        <v/>
      </c>
      <c r="V819" s="14" t="str">
        <f aca="false">IF(S819="","",IF(AND($C$4&gt;0,U819-S819&lt;=-$C$4),"After loss limit",IF(AND($C$4&gt;0,U819&lt;=-$C$4),"Hit loss limit",IF(AND($C$5&gt;0,Q819&gt;$C$5),"Over trade cap","OK"))))</f>
        <v/>
      </c>
    </row>
    <row r="820" customFormat="false" ht="15" hidden="false" customHeight="false" outlineLevel="0" collapsed="false">
      <c r="A820" s="9"/>
      <c r="B820" s="10"/>
      <c r="C820" s="10"/>
      <c r="D820" s="11"/>
      <c r="E820" s="11"/>
      <c r="F820" s="11"/>
      <c r="G820" s="12"/>
      <c r="H820" s="12"/>
      <c r="I820" s="12"/>
      <c r="J820" s="11"/>
      <c r="K820" s="11"/>
      <c r="L820" s="13"/>
      <c r="M820" s="11"/>
      <c r="N820" s="11"/>
      <c r="O820" s="14" t="str">
        <f aca="false">IF(OR(A820="",B820=""),"",LOOKUP(MOD(B820,1),Lists!$A$5:$A$9,Lists!$B$5:$B$9))</f>
        <v/>
      </c>
      <c r="P820" s="14" t="str">
        <f aca="false">IF(OR(B820="",C820=""),"",ROUND(MOD(C820-B820,1)*1440,0))</f>
        <v/>
      </c>
      <c r="Q820" s="14" t="str">
        <f aca="false">IF(A820="","",COUNTIF($A$7:A820,A820))</f>
        <v/>
      </c>
      <c r="R820" s="15" t="str">
        <f aca="false">IF(OR(G820="",H820="",J820=""),"",ABS(G820-H820)*J820*IF(K820="",1,K820))</f>
        <v/>
      </c>
      <c r="S820" s="15" t="str">
        <f aca="false">IF(OR(G820="",I820="",J820=""),"",(I820-G820)*J820*IF(K820="",1,K820)*IF(E820="Short",-1,1)-N(L820))</f>
        <v/>
      </c>
      <c r="T820" s="16" t="str">
        <f aca="false">IF(OR(S820="",N(R820)=0),"",S820/R820)</f>
        <v/>
      </c>
      <c r="U820" s="15" t="str">
        <f aca="false">IF(S820="","",SUMIFS($S$7:S820,$A$7:A820,A820))</f>
        <v/>
      </c>
      <c r="V820" s="14" t="str">
        <f aca="false">IF(S820="","",IF(AND($C$4&gt;0,U820-S820&lt;=-$C$4),"After loss limit",IF(AND($C$4&gt;0,U820&lt;=-$C$4),"Hit loss limit",IF(AND($C$5&gt;0,Q820&gt;$C$5),"Over trade cap","OK"))))</f>
        <v/>
      </c>
    </row>
    <row r="821" customFormat="false" ht="15" hidden="false" customHeight="false" outlineLevel="0" collapsed="false">
      <c r="A821" s="9"/>
      <c r="B821" s="10"/>
      <c r="C821" s="10"/>
      <c r="D821" s="11"/>
      <c r="E821" s="11"/>
      <c r="F821" s="11"/>
      <c r="G821" s="12"/>
      <c r="H821" s="12"/>
      <c r="I821" s="12"/>
      <c r="J821" s="11"/>
      <c r="K821" s="11"/>
      <c r="L821" s="13"/>
      <c r="M821" s="11"/>
      <c r="N821" s="11"/>
      <c r="O821" s="14" t="str">
        <f aca="false">IF(OR(A821="",B821=""),"",LOOKUP(MOD(B821,1),Lists!$A$5:$A$9,Lists!$B$5:$B$9))</f>
        <v/>
      </c>
      <c r="P821" s="14" t="str">
        <f aca="false">IF(OR(B821="",C821=""),"",ROUND(MOD(C821-B821,1)*1440,0))</f>
        <v/>
      </c>
      <c r="Q821" s="14" t="str">
        <f aca="false">IF(A821="","",COUNTIF($A$7:A821,A821))</f>
        <v/>
      </c>
      <c r="R821" s="15" t="str">
        <f aca="false">IF(OR(G821="",H821="",J821=""),"",ABS(G821-H821)*J821*IF(K821="",1,K821))</f>
        <v/>
      </c>
      <c r="S821" s="15" t="str">
        <f aca="false">IF(OR(G821="",I821="",J821=""),"",(I821-G821)*J821*IF(K821="",1,K821)*IF(E821="Short",-1,1)-N(L821))</f>
        <v/>
      </c>
      <c r="T821" s="16" t="str">
        <f aca="false">IF(OR(S821="",N(R821)=0),"",S821/R821)</f>
        <v/>
      </c>
      <c r="U821" s="15" t="str">
        <f aca="false">IF(S821="","",SUMIFS($S$7:S821,$A$7:A821,A821))</f>
        <v/>
      </c>
      <c r="V821" s="14" t="str">
        <f aca="false">IF(S821="","",IF(AND($C$4&gt;0,U821-S821&lt;=-$C$4),"After loss limit",IF(AND($C$4&gt;0,U821&lt;=-$C$4),"Hit loss limit",IF(AND($C$5&gt;0,Q821&gt;$C$5),"Over trade cap","OK"))))</f>
        <v/>
      </c>
    </row>
    <row r="822" customFormat="false" ht="15" hidden="false" customHeight="false" outlineLevel="0" collapsed="false">
      <c r="A822" s="9"/>
      <c r="B822" s="10"/>
      <c r="C822" s="10"/>
      <c r="D822" s="11"/>
      <c r="E822" s="11"/>
      <c r="F822" s="11"/>
      <c r="G822" s="12"/>
      <c r="H822" s="12"/>
      <c r="I822" s="12"/>
      <c r="J822" s="11"/>
      <c r="K822" s="11"/>
      <c r="L822" s="13"/>
      <c r="M822" s="11"/>
      <c r="N822" s="11"/>
      <c r="O822" s="14" t="str">
        <f aca="false">IF(OR(A822="",B822=""),"",LOOKUP(MOD(B822,1),Lists!$A$5:$A$9,Lists!$B$5:$B$9))</f>
        <v/>
      </c>
      <c r="P822" s="14" t="str">
        <f aca="false">IF(OR(B822="",C822=""),"",ROUND(MOD(C822-B822,1)*1440,0))</f>
        <v/>
      </c>
      <c r="Q822" s="14" t="str">
        <f aca="false">IF(A822="","",COUNTIF($A$7:A822,A822))</f>
        <v/>
      </c>
      <c r="R822" s="15" t="str">
        <f aca="false">IF(OR(G822="",H822="",J822=""),"",ABS(G822-H822)*J822*IF(K822="",1,K822))</f>
        <v/>
      </c>
      <c r="S822" s="15" t="str">
        <f aca="false">IF(OR(G822="",I822="",J822=""),"",(I822-G822)*J822*IF(K822="",1,K822)*IF(E822="Short",-1,1)-N(L822))</f>
        <v/>
      </c>
      <c r="T822" s="16" t="str">
        <f aca="false">IF(OR(S822="",N(R822)=0),"",S822/R822)</f>
        <v/>
      </c>
      <c r="U822" s="15" t="str">
        <f aca="false">IF(S822="","",SUMIFS($S$7:S822,$A$7:A822,A822))</f>
        <v/>
      </c>
      <c r="V822" s="14" t="str">
        <f aca="false">IF(S822="","",IF(AND($C$4&gt;0,U822-S822&lt;=-$C$4),"After loss limit",IF(AND($C$4&gt;0,U822&lt;=-$C$4),"Hit loss limit",IF(AND($C$5&gt;0,Q822&gt;$C$5),"Over trade cap","OK"))))</f>
        <v/>
      </c>
    </row>
    <row r="823" customFormat="false" ht="15" hidden="false" customHeight="false" outlineLevel="0" collapsed="false">
      <c r="A823" s="9"/>
      <c r="B823" s="10"/>
      <c r="C823" s="10"/>
      <c r="D823" s="11"/>
      <c r="E823" s="11"/>
      <c r="F823" s="11"/>
      <c r="G823" s="12"/>
      <c r="H823" s="12"/>
      <c r="I823" s="12"/>
      <c r="J823" s="11"/>
      <c r="K823" s="11"/>
      <c r="L823" s="13"/>
      <c r="M823" s="11"/>
      <c r="N823" s="11"/>
      <c r="O823" s="14" t="str">
        <f aca="false">IF(OR(A823="",B823=""),"",LOOKUP(MOD(B823,1),Lists!$A$5:$A$9,Lists!$B$5:$B$9))</f>
        <v/>
      </c>
      <c r="P823" s="14" t="str">
        <f aca="false">IF(OR(B823="",C823=""),"",ROUND(MOD(C823-B823,1)*1440,0))</f>
        <v/>
      </c>
      <c r="Q823" s="14" t="str">
        <f aca="false">IF(A823="","",COUNTIF($A$7:A823,A823))</f>
        <v/>
      </c>
      <c r="R823" s="15" t="str">
        <f aca="false">IF(OR(G823="",H823="",J823=""),"",ABS(G823-H823)*J823*IF(K823="",1,K823))</f>
        <v/>
      </c>
      <c r="S823" s="15" t="str">
        <f aca="false">IF(OR(G823="",I823="",J823=""),"",(I823-G823)*J823*IF(K823="",1,K823)*IF(E823="Short",-1,1)-N(L823))</f>
        <v/>
      </c>
      <c r="T823" s="16" t="str">
        <f aca="false">IF(OR(S823="",N(R823)=0),"",S823/R823)</f>
        <v/>
      </c>
      <c r="U823" s="15" t="str">
        <f aca="false">IF(S823="","",SUMIFS($S$7:S823,$A$7:A823,A823))</f>
        <v/>
      </c>
      <c r="V823" s="14" t="str">
        <f aca="false">IF(S823="","",IF(AND($C$4&gt;0,U823-S823&lt;=-$C$4),"After loss limit",IF(AND($C$4&gt;0,U823&lt;=-$C$4),"Hit loss limit",IF(AND($C$5&gt;0,Q823&gt;$C$5),"Over trade cap","OK"))))</f>
        <v/>
      </c>
    </row>
    <row r="824" customFormat="false" ht="15" hidden="false" customHeight="false" outlineLevel="0" collapsed="false">
      <c r="A824" s="9"/>
      <c r="B824" s="10"/>
      <c r="C824" s="10"/>
      <c r="D824" s="11"/>
      <c r="E824" s="11"/>
      <c r="F824" s="11"/>
      <c r="G824" s="12"/>
      <c r="H824" s="12"/>
      <c r="I824" s="12"/>
      <c r="J824" s="11"/>
      <c r="K824" s="11"/>
      <c r="L824" s="13"/>
      <c r="M824" s="11"/>
      <c r="N824" s="11"/>
      <c r="O824" s="14" t="str">
        <f aca="false">IF(OR(A824="",B824=""),"",LOOKUP(MOD(B824,1),Lists!$A$5:$A$9,Lists!$B$5:$B$9))</f>
        <v/>
      </c>
      <c r="P824" s="14" t="str">
        <f aca="false">IF(OR(B824="",C824=""),"",ROUND(MOD(C824-B824,1)*1440,0))</f>
        <v/>
      </c>
      <c r="Q824" s="14" t="str">
        <f aca="false">IF(A824="","",COUNTIF($A$7:A824,A824))</f>
        <v/>
      </c>
      <c r="R824" s="15" t="str">
        <f aca="false">IF(OR(G824="",H824="",J824=""),"",ABS(G824-H824)*J824*IF(K824="",1,K824))</f>
        <v/>
      </c>
      <c r="S824" s="15" t="str">
        <f aca="false">IF(OR(G824="",I824="",J824=""),"",(I824-G824)*J824*IF(K824="",1,K824)*IF(E824="Short",-1,1)-N(L824))</f>
        <v/>
      </c>
      <c r="T824" s="16" t="str">
        <f aca="false">IF(OR(S824="",N(R824)=0),"",S824/R824)</f>
        <v/>
      </c>
      <c r="U824" s="15" t="str">
        <f aca="false">IF(S824="","",SUMIFS($S$7:S824,$A$7:A824,A824))</f>
        <v/>
      </c>
      <c r="V824" s="14" t="str">
        <f aca="false">IF(S824="","",IF(AND($C$4&gt;0,U824-S824&lt;=-$C$4),"After loss limit",IF(AND($C$4&gt;0,U824&lt;=-$C$4),"Hit loss limit",IF(AND($C$5&gt;0,Q824&gt;$C$5),"Over trade cap","OK"))))</f>
        <v/>
      </c>
    </row>
    <row r="825" customFormat="false" ht="15" hidden="false" customHeight="false" outlineLevel="0" collapsed="false">
      <c r="A825" s="9"/>
      <c r="B825" s="10"/>
      <c r="C825" s="10"/>
      <c r="D825" s="11"/>
      <c r="E825" s="11"/>
      <c r="F825" s="11"/>
      <c r="G825" s="12"/>
      <c r="H825" s="12"/>
      <c r="I825" s="12"/>
      <c r="J825" s="11"/>
      <c r="K825" s="11"/>
      <c r="L825" s="13"/>
      <c r="M825" s="11"/>
      <c r="N825" s="11"/>
      <c r="O825" s="14" t="str">
        <f aca="false">IF(OR(A825="",B825=""),"",LOOKUP(MOD(B825,1),Lists!$A$5:$A$9,Lists!$B$5:$B$9))</f>
        <v/>
      </c>
      <c r="P825" s="14" t="str">
        <f aca="false">IF(OR(B825="",C825=""),"",ROUND(MOD(C825-B825,1)*1440,0))</f>
        <v/>
      </c>
      <c r="Q825" s="14" t="str">
        <f aca="false">IF(A825="","",COUNTIF($A$7:A825,A825))</f>
        <v/>
      </c>
      <c r="R825" s="15" t="str">
        <f aca="false">IF(OR(G825="",H825="",J825=""),"",ABS(G825-H825)*J825*IF(K825="",1,K825))</f>
        <v/>
      </c>
      <c r="S825" s="15" t="str">
        <f aca="false">IF(OR(G825="",I825="",J825=""),"",(I825-G825)*J825*IF(K825="",1,K825)*IF(E825="Short",-1,1)-N(L825))</f>
        <v/>
      </c>
      <c r="T825" s="16" t="str">
        <f aca="false">IF(OR(S825="",N(R825)=0),"",S825/R825)</f>
        <v/>
      </c>
      <c r="U825" s="15" t="str">
        <f aca="false">IF(S825="","",SUMIFS($S$7:S825,$A$7:A825,A825))</f>
        <v/>
      </c>
      <c r="V825" s="14" t="str">
        <f aca="false">IF(S825="","",IF(AND($C$4&gt;0,U825-S825&lt;=-$C$4),"After loss limit",IF(AND($C$4&gt;0,U825&lt;=-$C$4),"Hit loss limit",IF(AND($C$5&gt;0,Q825&gt;$C$5),"Over trade cap","OK"))))</f>
        <v/>
      </c>
    </row>
    <row r="826" customFormat="false" ht="15" hidden="false" customHeight="false" outlineLevel="0" collapsed="false">
      <c r="A826" s="9"/>
      <c r="B826" s="10"/>
      <c r="C826" s="10"/>
      <c r="D826" s="11"/>
      <c r="E826" s="11"/>
      <c r="F826" s="11"/>
      <c r="G826" s="12"/>
      <c r="H826" s="12"/>
      <c r="I826" s="12"/>
      <c r="J826" s="11"/>
      <c r="K826" s="11"/>
      <c r="L826" s="13"/>
      <c r="M826" s="11"/>
      <c r="N826" s="11"/>
      <c r="O826" s="14" t="str">
        <f aca="false">IF(OR(A826="",B826=""),"",LOOKUP(MOD(B826,1),Lists!$A$5:$A$9,Lists!$B$5:$B$9))</f>
        <v/>
      </c>
      <c r="P826" s="14" t="str">
        <f aca="false">IF(OR(B826="",C826=""),"",ROUND(MOD(C826-B826,1)*1440,0))</f>
        <v/>
      </c>
      <c r="Q826" s="14" t="str">
        <f aca="false">IF(A826="","",COUNTIF($A$7:A826,A826))</f>
        <v/>
      </c>
      <c r="R826" s="15" t="str">
        <f aca="false">IF(OR(G826="",H826="",J826=""),"",ABS(G826-H826)*J826*IF(K826="",1,K826))</f>
        <v/>
      </c>
      <c r="S826" s="15" t="str">
        <f aca="false">IF(OR(G826="",I826="",J826=""),"",(I826-G826)*J826*IF(K826="",1,K826)*IF(E826="Short",-1,1)-N(L826))</f>
        <v/>
      </c>
      <c r="T826" s="16" t="str">
        <f aca="false">IF(OR(S826="",N(R826)=0),"",S826/R826)</f>
        <v/>
      </c>
      <c r="U826" s="15" t="str">
        <f aca="false">IF(S826="","",SUMIFS($S$7:S826,$A$7:A826,A826))</f>
        <v/>
      </c>
      <c r="V826" s="14" t="str">
        <f aca="false">IF(S826="","",IF(AND($C$4&gt;0,U826-S826&lt;=-$C$4),"After loss limit",IF(AND($C$4&gt;0,U826&lt;=-$C$4),"Hit loss limit",IF(AND($C$5&gt;0,Q826&gt;$C$5),"Over trade cap","OK"))))</f>
        <v/>
      </c>
    </row>
    <row r="827" customFormat="false" ht="15" hidden="false" customHeight="false" outlineLevel="0" collapsed="false">
      <c r="A827" s="9"/>
      <c r="B827" s="10"/>
      <c r="C827" s="10"/>
      <c r="D827" s="11"/>
      <c r="E827" s="11"/>
      <c r="F827" s="11"/>
      <c r="G827" s="12"/>
      <c r="H827" s="12"/>
      <c r="I827" s="12"/>
      <c r="J827" s="11"/>
      <c r="K827" s="11"/>
      <c r="L827" s="13"/>
      <c r="M827" s="11"/>
      <c r="N827" s="11"/>
      <c r="O827" s="14" t="str">
        <f aca="false">IF(OR(A827="",B827=""),"",LOOKUP(MOD(B827,1),Lists!$A$5:$A$9,Lists!$B$5:$B$9))</f>
        <v/>
      </c>
      <c r="P827" s="14" t="str">
        <f aca="false">IF(OR(B827="",C827=""),"",ROUND(MOD(C827-B827,1)*1440,0))</f>
        <v/>
      </c>
      <c r="Q827" s="14" t="str">
        <f aca="false">IF(A827="","",COUNTIF($A$7:A827,A827))</f>
        <v/>
      </c>
      <c r="R827" s="15" t="str">
        <f aca="false">IF(OR(G827="",H827="",J827=""),"",ABS(G827-H827)*J827*IF(K827="",1,K827))</f>
        <v/>
      </c>
      <c r="S827" s="15" t="str">
        <f aca="false">IF(OR(G827="",I827="",J827=""),"",(I827-G827)*J827*IF(K827="",1,K827)*IF(E827="Short",-1,1)-N(L827))</f>
        <v/>
      </c>
      <c r="T827" s="16" t="str">
        <f aca="false">IF(OR(S827="",N(R827)=0),"",S827/R827)</f>
        <v/>
      </c>
      <c r="U827" s="15" t="str">
        <f aca="false">IF(S827="","",SUMIFS($S$7:S827,$A$7:A827,A827))</f>
        <v/>
      </c>
      <c r="V827" s="14" t="str">
        <f aca="false">IF(S827="","",IF(AND($C$4&gt;0,U827-S827&lt;=-$C$4),"After loss limit",IF(AND($C$4&gt;0,U827&lt;=-$C$4),"Hit loss limit",IF(AND($C$5&gt;0,Q827&gt;$C$5),"Over trade cap","OK"))))</f>
        <v/>
      </c>
    </row>
    <row r="828" customFormat="false" ht="15" hidden="false" customHeight="false" outlineLevel="0" collapsed="false">
      <c r="A828" s="9"/>
      <c r="B828" s="10"/>
      <c r="C828" s="10"/>
      <c r="D828" s="11"/>
      <c r="E828" s="11"/>
      <c r="F828" s="11"/>
      <c r="G828" s="12"/>
      <c r="H828" s="12"/>
      <c r="I828" s="12"/>
      <c r="J828" s="11"/>
      <c r="K828" s="11"/>
      <c r="L828" s="13"/>
      <c r="M828" s="11"/>
      <c r="N828" s="11"/>
      <c r="O828" s="14" t="str">
        <f aca="false">IF(OR(A828="",B828=""),"",LOOKUP(MOD(B828,1),Lists!$A$5:$A$9,Lists!$B$5:$B$9))</f>
        <v/>
      </c>
      <c r="P828" s="14" t="str">
        <f aca="false">IF(OR(B828="",C828=""),"",ROUND(MOD(C828-B828,1)*1440,0))</f>
        <v/>
      </c>
      <c r="Q828" s="14" t="str">
        <f aca="false">IF(A828="","",COUNTIF($A$7:A828,A828))</f>
        <v/>
      </c>
      <c r="R828" s="15" t="str">
        <f aca="false">IF(OR(G828="",H828="",J828=""),"",ABS(G828-H828)*J828*IF(K828="",1,K828))</f>
        <v/>
      </c>
      <c r="S828" s="15" t="str">
        <f aca="false">IF(OR(G828="",I828="",J828=""),"",(I828-G828)*J828*IF(K828="",1,K828)*IF(E828="Short",-1,1)-N(L828))</f>
        <v/>
      </c>
      <c r="T828" s="16" t="str">
        <f aca="false">IF(OR(S828="",N(R828)=0),"",S828/R828)</f>
        <v/>
      </c>
      <c r="U828" s="15" t="str">
        <f aca="false">IF(S828="","",SUMIFS($S$7:S828,$A$7:A828,A828))</f>
        <v/>
      </c>
      <c r="V828" s="14" t="str">
        <f aca="false">IF(S828="","",IF(AND($C$4&gt;0,U828-S828&lt;=-$C$4),"After loss limit",IF(AND($C$4&gt;0,U828&lt;=-$C$4),"Hit loss limit",IF(AND($C$5&gt;0,Q828&gt;$C$5),"Over trade cap","OK"))))</f>
        <v/>
      </c>
    </row>
    <row r="829" customFormat="false" ht="15" hidden="false" customHeight="false" outlineLevel="0" collapsed="false">
      <c r="A829" s="9"/>
      <c r="B829" s="10"/>
      <c r="C829" s="10"/>
      <c r="D829" s="11"/>
      <c r="E829" s="11"/>
      <c r="F829" s="11"/>
      <c r="G829" s="12"/>
      <c r="H829" s="12"/>
      <c r="I829" s="12"/>
      <c r="J829" s="11"/>
      <c r="K829" s="11"/>
      <c r="L829" s="13"/>
      <c r="M829" s="11"/>
      <c r="N829" s="11"/>
      <c r="O829" s="14" t="str">
        <f aca="false">IF(OR(A829="",B829=""),"",LOOKUP(MOD(B829,1),Lists!$A$5:$A$9,Lists!$B$5:$B$9))</f>
        <v/>
      </c>
      <c r="P829" s="14" t="str">
        <f aca="false">IF(OR(B829="",C829=""),"",ROUND(MOD(C829-B829,1)*1440,0))</f>
        <v/>
      </c>
      <c r="Q829" s="14" t="str">
        <f aca="false">IF(A829="","",COUNTIF($A$7:A829,A829))</f>
        <v/>
      </c>
      <c r="R829" s="15" t="str">
        <f aca="false">IF(OR(G829="",H829="",J829=""),"",ABS(G829-H829)*J829*IF(K829="",1,K829))</f>
        <v/>
      </c>
      <c r="S829" s="15" t="str">
        <f aca="false">IF(OR(G829="",I829="",J829=""),"",(I829-G829)*J829*IF(K829="",1,K829)*IF(E829="Short",-1,1)-N(L829))</f>
        <v/>
      </c>
      <c r="T829" s="16" t="str">
        <f aca="false">IF(OR(S829="",N(R829)=0),"",S829/R829)</f>
        <v/>
      </c>
      <c r="U829" s="15" t="str">
        <f aca="false">IF(S829="","",SUMIFS($S$7:S829,$A$7:A829,A829))</f>
        <v/>
      </c>
      <c r="V829" s="14" t="str">
        <f aca="false">IF(S829="","",IF(AND($C$4&gt;0,U829-S829&lt;=-$C$4),"After loss limit",IF(AND($C$4&gt;0,U829&lt;=-$C$4),"Hit loss limit",IF(AND($C$5&gt;0,Q829&gt;$C$5),"Over trade cap","OK"))))</f>
        <v/>
      </c>
    </row>
    <row r="830" customFormat="false" ht="15" hidden="false" customHeight="false" outlineLevel="0" collapsed="false">
      <c r="A830" s="9"/>
      <c r="B830" s="10"/>
      <c r="C830" s="10"/>
      <c r="D830" s="11"/>
      <c r="E830" s="11"/>
      <c r="F830" s="11"/>
      <c r="G830" s="12"/>
      <c r="H830" s="12"/>
      <c r="I830" s="12"/>
      <c r="J830" s="11"/>
      <c r="K830" s="11"/>
      <c r="L830" s="13"/>
      <c r="M830" s="11"/>
      <c r="N830" s="11"/>
      <c r="O830" s="14" t="str">
        <f aca="false">IF(OR(A830="",B830=""),"",LOOKUP(MOD(B830,1),Lists!$A$5:$A$9,Lists!$B$5:$B$9))</f>
        <v/>
      </c>
      <c r="P830" s="14" t="str">
        <f aca="false">IF(OR(B830="",C830=""),"",ROUND(MOD(C830-B830,1)*1440,0))</f>
        <v/>
      </c>
      <c r="Q830" s="14" t="str">
        <f aca="false">IF(A830="","",COUNTIF($A$7:A830,A830))</f>
        <v/>
      </c>
      <c r="R830" s="15" t="str">
        <f aca="false">IF(OR(G830="",H830="",J830=""),"",ABS(G830-H830)*J830*IF(K830="",1,K830))</f>
        <v/>
      </c>
      <c r="S830" s="15" t="str">
        <f aca="false">IF(OR(G830="",I830="",J830=""),"",(I830-G830)*J830*IF(K830="",1,K830)*IF(E830="Short",-1,1)-N(L830))</f>
        <v/>
      </c>
      <c r="T830" s="16" t="str">
        <f aca="false">IF(OR(S830="",N(R830)=0),"",S830/R830)</f>
        <v/>
      </c>
      <c r="U830" s="15" t="str">
        <f aca="false">IF(S830="","",SUMIFS($S$7:S830,$A$7:A830,A830))</f>
        <v/>
      </c>
      <c r="V830" s="14" t="str">
        <f aca="false">IF(S830="","",IF(AND($C$4&gt;0,U830-S830&lt;=-$C$4),"After loss limit",IF(AND($C$4&gt;0,U830&lt;=-$C$4),"Hit loss limit",IF(AND($C$5&gt;0,Q830&gt;$C$5),"Over trade cap","OK"))))</f>
        <v/>
      </c>
    </row>
    <row r="831" customFormat="false" ht="15" hidden="false" customHeight="false" outlineLevel="0" collapsed="false">
      <c r="A831" s="9"/>
      <c r="B831" s="10"/>
      <c r="C831" s="10"/>
      <c r="D831" s="11"/>
      <c r="E831" s="11"/>
      <c r="F831" s="11"/>
      <c r="G831" s="12"/>
      <c r="H831" s="12"/>
      <c r="I831" s="12"/>
      <c r="J831" s="11"/>
      <c r="K831" s="11"/>
      <c r="L831" s="13"/>
      <c r="M831" s="11"/>
      <c r="N831" s="11"/>
      <c r="O831" s="14" t="str">
        <f aca="false">IF(OR(A831="",B831=""),"",LOOKUP(MOD(B831,1),Lists!$A$5:$A$9,Lists!$B$5:$B$9))</f>
        <v/>
      </c>
      <c r="P831" s="14" t="str">
        <f aca="false">IF(OR(B831="",C831=""),"",ROUND(MOD(C831-B831,1)*1440,0))</f>
        <v/>
      </c>
      <c r="Q831" s="14" t="str">
        <f aca="false">IF(A831="","",COUNTIF($A$7:A831,A831))</f>
        <v/>
      </c>
      <c r="R831" s="15" t="str">
        <f aca="false">IF(OR(G831="",H831="",J831=""),"",ABS(G831-H831)*J831*IF(K831="",1,K831))</f>
        <v/>
      </c>
      <c r="S831" s="15" t="str">
        <f aca="false">IF(OR(G831="",I831="",J831=""),"",(I831-G831)*J831*IF(K831="",1,K831)*IF(E831="Short",-1,1)-N(L831))</f>
        <v/>
      </c>
      <c r="T831" s="16" t="str">
        <f aca="false">IF(OR(S831="",N(R831)=0),"",S831/R831)</f>
        <v/>
      </c>
      <c r="U831" s="15" t="str">
        <f aca="false">IF(S831="","",SUMIFS($S$7:S831,$A$7:A831,A831))</f>
        <v/>
      </c>
      <c r="V831" s="14" t="str">
        <f aca="false">IF(S831="","",IF(AND($C$4&gt;0,U831-S831&lt;=-$C$4),"After loss limit",IF(AND($C$4&gt;0,U831&lt;=-$C$4),"Hit loss limit",IF(AND($C$5&gt;0,Q831&gt;$C$5),"Over trade cap","OK"))))</f>
        <v/>
      </c>
    </row>
    <row r="832" customFormat="false" ht="15" hidden="false" customHeight="false" outlineLevel="0" collapsed="false">
      <c r="A832" s="9"/>
      <c r="B832" s="10"/>
      <c r="C832" s="10"/>
      <c r="D832" s="11"/>
      <c r="E832" s="11"/>
      <c r="F832" s="11"/>
      <c r="G832" s="12"/>
      <c r="H832" s="12"/>
      <c r="I832" s="12"/>
      <c r="J832" s="11"/>
      <c r="K832" s="11"/>
      <c r="L832" s="13"/>
      <c r="M832" s="11"/>
      <c r="N832" s="11"/>
      <c r="O832" s="14" t="str">
        <f aca="false">IF(OR(A832="",B832=""),"",LOOKUP(MOD(B832,1),Lists!$A$5:$A$9,Lists!$B$5:$B$9))</f>
        <v/>
      </c>
      <c r="P832" s="14" t="str">
        <f aca="false">IF(OR(B832="",C832=""),"",ROUND(MOD(C832-B832,1)*1440,0))</f>
        <v/>
      </c>
      <c r="Q832" s="14" t="str">
        <f aca="false">IF(A832="","",COUNTIF($A$7:A832,A832))</f>
        <v/>
      </c>
      <c r="R832" s="15" t="str">
        <f aca="false">IF(OR(G832="",H832="",J832=""),"",ABS(G832-H832)*J832*IF(K832="",1,K832))</f>
        <v/>
      </c>
      <c r="S832" s="15" t="str">
        <f aca="false">IF(OR(G832="",I832="",J832=""),"",(I832-G832)*J832*IF(K832="",1,K832)*IF(E832="Short",-1,1)-N(L832))</f>
        <v/>
      </c>
      <c r="T832" s="16" t="str">
        <f aca="false">IF(OR(S832="",N(R832)=0),"",S832/R832)</f>
        <v/>
      </c>
      <c r="U832" s="15" t="str">
        <f aca="false">IF(S832="","",SUMIFS($S$7:S832,$A$7:A832,A832))</f>
        <v/>
      </c>
      <c r="V832" s="14" t="str">
        <f aca="false">IF(S832="","",IF(AND($C$4&gt;0,U832-S832&lt;=-$C$4),"After loss limit",IF(AND($C$4&gt;0,U832&lt;=-$C$4),"Hit loss limit",IF(AND($C$5&gt;0,Q832&gt;$C$5),"Over trade cap","OK"))))</f>
        <v/>
      </c>
    </row>
    <row r="833" customFormat="false" ht="15" hidden="false" customHeight="false" outlineLevel="0" collapsed="false">
      <c r="A833" s="9"/>
      <c r="B833" s="10"/>
      <c r="C833" s="10"/>
      <c r="D833" s="11"/>
      <c r="E833" s="11"/>
      <c r="F833" s="11"/>
      <c r="G833" s="12"/>
      <c r="H833" s="12"/>
      <c r="I833" s="12"/>
      <c r="J833" s="11"/>
      <c r="K833" s="11"/>
      <c r="L833" s="13"/>
      <c r="M833" s="11"/>
      <c r="N833" s="11"/>
      <c r="O833" s="14" t="str">
        <f aca="false">IF(OR(A833="",B833=""),"",LOOKUP(MOD(B833,1),Lists!$A$5:$A$9,Lists!$B$5:$B$9))</f>
        <v/>
      </c>
      <c r="P833" s="14" t="str">
        <f aca="false">IF(OR(B833="",C833=""),"",ROUND(MOD(C833-B833,1)*1440,0))</f>
        <v/>
      </c>
      <c r="Q833" s="14" t="str">
        <f aca="false">IF(A833="","",COUNTIF($A$7:A833,A833))</f>
        <v/>
      </c>
      <c r="R833" s="15" t="str">
        <f aca="false">IF(OR(G833="",H833="",J833=""),"",ABS(G833-H833)*J833*IF(K833="",1,K833))</f>
        <v/>
      </c>
      <c r="S833" s="15" t="str">
        <f aca="false">IF(OR(G833="",I833="",J833=""),"",(I833-G833)*J833*IF(K833="",1,K833)*IF(E833="Short",-1,1)-N(L833))</f>
        <v/>
      </c>
      <c r="T833" s="16" t="str">
        <f aca="false">IF(OR(S833="",N(R833)=0),"",S833/R833)</f>
        <v/>
      </c>
      <c r="U833" s="15" t="str">
        <f aca="false">IF(S833="","",SUMIFS($S$7:S833,$A$7:A833,A833))</f>
        <v/>
      </c>
      <c r="V833" s="14" t="str">
        <f aca="false">IF(S833="","",IF(AND($C$4&gt;0,U833-S833&lt;=-$C$4),"After loss limit",IF(AND($C$4&gt;0,U833&lt;=-$C$4),"Hit loss limit",IF(AND($C$5&gt;0,Q833&gt;$C$5),"Over trade cap","OK"))))</f>
        <v/>
      </c>
    </row>
    <row r="834" customFormat="false" ht="15" hidden="false" customHeight="false" outlineLevel="0" collapsed="false">
      <c r="A834" s="9"/>
      <c r="B834" s="10"/>
      <c r="C834" s="10"/>
      <c r="D834" s="11"/>
      <c r="E834" s="11"/>
      <c r="F834" s="11"/>
      <c r="G834" s="12"/>
      <c r="H834" s="12"/>
      <c r="I834" s="12"/>
      <c r="J834" s="11"/>
      <c r="K834" s="11"/>
      <c r="L834" s="13"/>
      <c r="M834" s="11"/>
      <c r="N834" s="11"/>
      <c r="O834" s="14" t="str">
        <f aca="false">IF(OR(A834="",B834=""),"",LOOKUP(MOD(B834,1),Lists!$A$5:$A$9,Lists!$B$5:$B$9))</f>
        <v/>
      </c>
      <c r="P834" s="14" t="str">
        <f aca="false">IF(OR(B834="",C834=""),"",ROUND(MOD(C834-B834,1)*1440,0))</f>
        <v/>
      </c>
      <c r="Q834" s="14" t="str">
        <f aca="false">IF(A834="","",COUNTIF($A$7:A834,A834))</f>
        <v/>
      </c>
      <c r="R834" s="15" t="str">
        <f aca="false">IF(OR(G834="",H834="",J834=""),"",ABS(G834-H834)*J834*IF(K834="",1,K834))</f>
        <v/>
      </c>
      <c r="S834" s="15" t="str">
        <f aca="false">IF(OR(G834="",I834="",J834=""),"",(I834-G834)*J834*IF(K834="",1,K834)*IF(E834="Short",-1,1)-N(L834))</f>
        <v/>
      </c>
      <c r="T834" s="16" t="str">
        <f aca="false">IF(OR(S834="",N(R834)=0),"",S834/R834)</f>
        <v/>
      </c>
      <c r="U834" s="15" t="str">
        <f aca="false">IF(S834="","",SUMIFS($S$7:S834,$A$7:A834,A834))</f>
        <v/>
      </c>
      <c r="V834" s="14" t="str">
        <f aca="false">IF(S834="","",IF(AND($C$4&gt;0,U834-S834&lt;=-$C$4),"After loss limit",IF(AND($C$4&gt;0,U834&lt;=-$C$4),"Hit loss limit",IF(AND($C$5&gt;0,Q834&gt;$C$5),"Over trade cap","OK"))))</f>
        <v/>
      </c>
    </row>
    <row r="835" customFormat="false" ht="15" hidden="false" customHeight="false" outlineLevel="0" collapsed="false">
      <c r="A835" s="9"/>
      <c r="B835" s="10"/>
      <c r="C835" s="10"/>
      <c r="D835" s="11"/>
      <c r="E835" s="11"/>
      <c r="F835" s="11"/>
      <c r="G835" s="12"/>
      <c r="H835" s="12"/>
      <c r="I835" s="12"/>
      <c r="J835" s="11"/>
      <c r="K835" s="11"/>
      <c r="L835" s="13"/>
      <c r="M835" s="11"/>
      <c r="N835" s="11"/>
      <c r="O835" s="14" t="str">
        <f aca="false">IF(OR(A835="",B835=""),"",LOOKUP(MOD(B835,1),Lists!$A$5:$A$9,Lists!$B$5:$B$9))</f>
        <v/>
      </c>
      <c r="P835" s="14" t="str">
        <f aca="false">IF(OR(B835="",C835=""),"",ROUND(MOD(C835-B835,1)*1440,0))</f>
        <v/>
      </c>
      <c r="Q835" s="14" t="str">
        <f aca="false">IF(A835="","",COUNTIF($A$7:A835,A835))</f>
        <v/>
      </c>
      <c r="R835" s="15" t="str">
        <f aca="false">IF(OR(G835="",H835="",J835=""),"",ABS(G835-H835)*J835*IF(K835="",1,K835))</f>
        <v/>
      </c>
      <c r="S835" s="15" t="str">
        <f aca="false">IF(OR(G835="",I835="",J835=""),"",(I835-G835)*J835*IF(K835="",1,K835)*IF(E835="Short",-1,1)-N(L835))</f>
        <v/>
      </c>
      <c r="T835" s="16" t="str">
        <f aca="false">IF(OR(S835="",N(R835)=0),"",S835/R835)</f>
        <v/>
      </c>
      <c r="U835" s="15" t="str">
        <f aca="false">IF(S835="","",SUMIFS($S$7:S835,$A$7:A835,A835))</f>
        <v/>
      </c>
      <c r="V835" s="14" t="str">
        <f aca="false">IF(S835="","",IF(AND($C$4&gt;0,U835-S835&lt;=-$C$4),"After loss limit",IF(AND($C$4&gt;0,U835&lt;=-$C$4),"Hit loss limit",IF(AND($C$5&gt;0,Q835&gt;$C$5),"Over trade cap","OK"))))</f>
        <v/>
      </c>
    </row>
    <row r="836" customFormat="false" ht="15" hidden="false" customHeight="false" outlineLevel="0" collapsed="false">
      <c r="A836" s="9"/>
      <c r="B836" s="10"/>
      <c r="C836" s="10"/>
      <c r="D836" s="11"/>
      <c r="E836" s="11"/>
      <c r="F836" s="11"/>
      <c r="G836" s="12"/>
      <c r="H836" s="12"/>
      <c r="I836" s="12"/>
      <c r="J836" s="11"/>
      <c r="K836" s="11"/>
      <c r="L836" s="13"/>
      <c r="M836" s="11"/>
      <c r="N836" s="11"/>
      <c r="O836" s="14" t="str">
        <f aca="false">IF(OR(A836="",B836=""),"",LOOKUP(MOD(B836,1),Lists!$A$5:$A$9,Lists!$B$5:$B$9))</f>
        <v/>
      </c>
      <c r="P836" s="14" t="str">
        <f aca="false">IF(OR(B836="",C836=""),"",ROUND(MOD(C836-B836,1)*1440,0))</f>
        <v/>
      </c>
      <c r="Q836" s="14" t="str">
        <f aca="false">IF(A836="","",COUNTIF($A$7:A836,A836))</f>
        <v/>
      </c>
      <c r="R836" s="15" t="str">
        <f aca="false">IF(OR(G836="",H836="",J836=""),"",ABS(G836-H836)*J836*IF(K836="",1,K836))</f>
        <v/>
      </c>
      <c r="S836" s="15" t="str">
        <f aca="false">IF(OR(G836="",I836="",J836=""),"",(I836-G836)*J836*IF(K836="",1,K836)*IF(E836="Short",-1,1)-N(L836))</f>
        <v/>
      </c>
      <c r="T836" s="16" t="str">
        <f aca="false">IF(OR(S836="",N(R836)=0),"",S836/R836)</f>
        <v/>
      </c>
      <c r="U836" s="15" t="str">
        <f aca="false">IF(S836="","",SUMIFS($S$7:S836,$A$7:A836,A836))</f>
        <v/>
      </c>
      <c r="V836" s="14" t="str">
        <f aca="false">IF(S836="","",IF(AND($C$4&gt;0,U836-S836&lt;=-$C$4),"After loss limit",IF(AND($C$4&gt;0,U836&lt;=-$C$4),"Hit loss limit",IF(AND($C$5&gt;0,Q836&gt;$C$5),"Over trade cap","OK"))))</f>
        <v/>
      </c>
    </row>
    <row r="837" customFormat="false" ht="15" hidden="false" customHeight="false" outlineLevel="0" collapsed="false">
      <c r="A837" s="9"/>
      <c r="B837" s="10"/>
      <c r="C837" s="10"/>
      <c r="D837" s="11"/>
      <c r="E837" s="11"/>
      <c r="F837" s="11"/>
      <c r="G837" s="12"/>
      <c r="H837" s="12"/>
      <c r="I837" s="12"/>
      <c r="J837" s="11"/>
      <c r="K837" s="11"/>
      <c r="L837" s="13"/>
      <c r="M837" s="11"/>
      <c r="N837" s="11"/>
      <c r="O837" s="14" t="str">
        <f aca="false">IF(OR(A837="",B837=""),"",LOOKUP(MOD(B837,1),Lists!$A$5:$A$9,Lists!$B$5:$B$9))</f>
        <v/>
      </c>
      <c r="P837" s="14" t="str">
        <f aca="false">IF(OR(B837="",C837=""),"",ROUND(MOD(C837-B837,1)*1440,0))</f>
        <v/>
      </c>
      <c r="Q837" s="14" t="str">
        <f aca="false">IF(A837="","",COUNTIF($A$7:A837,A837))</f>
        <v/>
      </c>
      <c r="R837" s="15" t="str">
        <f aca="false">IF(OR(G837="",H837="",J837=""),"",ABS(G837-H837)*J837*IF(K837="",1,K837))</f>
        <v/>
      </c>
      <c r="S837" s="15" t="str">
        <f aca="false">IF(OR(G837="",I837="",J837=""),"",(I837-G837)*J837*IF(K837="",1,K837)*IF(E837="Short",-1,1)-N(L837))</f>
        <v/>
      </c>
      <c r="T837" s="16" t="str">
        <f aca="false">IF(OR(S837="",N(R837)=0),"",S837/R837)</f>
        <v/>
      </c>
      <c r="U837" s="15" t="str">
        <f aca="false">IF(S837="","",SUMIFS($S$7:S837,$A$7:A837,A837))</f>
        <v/>
      </c>
      <c r="V837" s="14" t="str">
        <f aca="false">IF(S837="","",IF(AND($C$4&gt;0,U837-S837&lt;=-$C$4),"After loss limit",IF(AND($C$4&gt;0,U837&lt;=-$C$4),"Hit loss limit",IF(AND($C$5&gt;0,Q837&gt;$C$5),"Over trade cap","OK"))))</f>
        <v/>
      </c>
    </row>
    <row r="838" customFormat="false" ht="15" hidden="false" customHeight="false" outlineLevel="0" collapsed="false">
      <c r="A838" s="9"/>
      <c r="B838" s="10"/>
      <c r="C838" s="10"/>
      <c r="D838" s="11"/>
      <c r="E838" s="11"/>
      <c r="F838" s="11"/>
      <c r="G838" s="12"/>
      <c r="H838" s="12"/>
      <c r="I838" s="12"/>
      <c r="J838" s="11"/>
      <c r="K838" s="11"/>
      <c r="L838" s="13"/>
      <c r="M838" s="11"/>
      <c r="N838" s="11"/>
      <c r="O838" s="14" t="str">
        <f aca="false">IF(OR(A838="",B838=""),"",LOOKUP(MOD(B838,1),Lists!$A$5:$A$9,Lists!$B$5:$B$9))</f>
        <v/>
      </c>
      <c r="P838" s="14" t="str">
        <f aca="false">IF(OR(B838="",C838=""),"",ROUND(MOD(C838-B838,1)*1440,0))</f>
        <v/>
      </c>
      <c r="Q838" s="14" t="str">
        <f aca="false">IF(A838="","",COUNTIF($A$7:A838,A838))</f>
        <v/>
      </c>
      <c r="R838" s="15" t="str">
        <f aca="false">IF(OR(G838="",H838="",J838=""),"",ABS(G838-H838)*J838*IF(K838="",1,K838))</f>
        <v/>
      </c>
      <c r="S838" s="15" t="str">
        <f aca="false">IF(OR(G838="",I838="",J838=""),"",(I838-G838)*J838*IF(K838="",1,K838)*IF(E838="Short",-1,1)-N(L838))</f>
        <v/>
      </c>
      <c r="T838" s="16" t="str">
        <f aca="false">IF(OR(S838="",N(R838)=0),"",S838/R838)</f>
        <v/>
      </c>
      <c r="U838" s="15" t="str">
        <f aca="false">IF(S838="","",SUMIFS($S$7:S838,$A$7:A838,A838))</f>
        <v/>
      </c>
      <c r="V838" s="14" t="str">
        <f aca="false">IF(S838="","",IF(AND($C$4&gt;0,U838-S838&lt;=-$C$4),"After loss limit",IF(AND($C$4&gt;0,U838&lt;=-$C$4),"Hit loss limit",IF(AND($C$5&gt;0,Q838&gt;$C$5),"Over trade cap","OK"))))</f>
        <v/>
      </c>
    </row>
    <row r="839" customFormat="false" ht="15" hidden="false" customHeight="false" outlineLevel="0" collapsed="false">
      <c r="A839" s="9"/>
      <c r="B839" s="10"/>
      <c r="C839" s="10"/>
      <c r="D839" s="11"/>
      <c r="E839" s="11"/>
      <c r="F839" s="11"/>
      <c r="G839" s="12"/>
      <c r="H839" s="12"/>
      <c r="I839" s="12"/>
      <c r="J839" s="11"/>
      <c r="K839" s="11"/>
      <c r="L839" s="13"/>
      <c r="M839" s="11"/>
      <c r="N839" s="11"/>
      <c r="O839" s="14" t="str">
        <f aca="false">IF(OR(A839="",B839=""),"",LOOKUP(MOD(B839,1),Lists!$A$5:$A$9,Lists!$B$5:$B$9))</f>
        <v/>
      </c>
      <c r="P839" s="14" t="str">
        <f aca="false">IF(OR(B839="",C839=""),"",ROUND(MOD(C839-B839,1)*1440,0))</f>
        <v/>
      </c>
      <c r="Q839" s="14" t="str">
        <f aca="false">IF(A839="","",COUNTIF($A$7:A839,A839))</f>
        <v/>
      </c>
      <c r="R839" s="15" t="str">
        <f aca="false">IF(OR(G839="",H839="",J839=""),"",ABS(G839-H839)*J839*IF(K839="",1,K839))</f>
        <v/>
      </c>
      <c r="S839" s="15" t="str">
        <f aca="false">IF(OR(G839="",I839="",J839=""),"",(I839-G839)*J839*IF(K839="",1,K839)*IF(E839="Short",-1,1)-N(L839))</f>
        <v/>
      </c>
      <c r="T839" s="16" t="str">
        <f aca="false">IF(OR(S839="",N(R839)=0),"",S839/R839)</f>
        <v/>
      </c>
      <c r="U839" s="15" t="str">
        <f aca="false">IF(S839="","",SUMIFS($S$7:S839,$A$7:A839,A839))</f>
        <v/>
      </c>
      <c r="V839" s="14" t="str">
        <f aca="false">IF(S839="","",IF(AND($C$4&gt;0,U839-S839&lt;=-$C$4),"After loss limit",IF(AND($C$4&gt;0,U839&lt;=-$C$4),"Hit loss limit",IF(AND($C$5&gt;0,Q839&gt;$C$5),"Over trade cap","OK"))))</f>
        <v/>
      </c>
    </row>
    <row r="840" customFormat="false" ht="15" hidden="false" customHeight="false" outlineLevel="0" collapsed="false">
      <c r="A840" s="9"/>
      <c r="B840" s="10"/>
      <c r="C840" s="10"/>
      <c r="D840" s="11"/>
      <c r="E840" s="11"/>
      <c r="F840" s="11"/>
      <c r="G840" s="12"/>
      <c r="H840" s="12"/>
      <c r="I840" s="12"/>
      <c r="J840" s="11"/>
      <c r="K840" s="11"/>
      <c r="L840" s="13"/>
      <c r="M840" s="11"/>
      <c r="N840" s="11"/>
      <c r="O840" s="14" t="str">
        <f aca="false">IF(OR(A840="",B840=""),"",LOOKUP(MOD(B840,1),Lists!$A$5:$A$9,Lists!$B$5:$B$9))</f>
        <v/>
      </c>
      <c r="P840" s="14" t="str">
        <f aca="false">IF(OR(B840="",C840=""),"",ROUND(MOD(C840-B840,1)*1440,0))</f>
        <v/>
      </c>
      <c r="Q840" s="14" t="str">
        <f aca="false">IF(A840="","",COUNTIF($A$7:A840,A840))</f>
        <v/>
      </c>
      <c r="R840" s="15" t="str">
        <f aca="false">IF(OR(G840="",H840="",J840=""),"",ABS(G840-H840)*J840*IF(K840="",1,K840))</f>
        <v/>
      </c>
      <c r="S840" s="15" t="str">
        <f aca="false">IF(OR(G840="",I840="",J840=""),"",(I840-G840)*J840*IF(K840="",1,K840)*IF(E840="Short",-1,1)-N(L840))</f>
        <v/>
      </c>
      <c r="T840" s="16" t="str">
        <f aca="false">IF(OR(S840="",N(R840)=0),"",S840/R840)</f>
        <v/>
      </c>
      <c r="U840" s="15" t="str">
        <f aca="false">IF(S840="","",SUMIFS($S$7:S840,$A$7:A840,A840))</f>
        <v/>
      </c>
      <c r="V840" s="14" t="str">
        <f aca="false">IF(S840="","",IF(AND($C$4&gt;0,U840-S840&lt;=-$C$4),"After loss limit",IF(AND($C$4&gt;0,U840&lt;=-$C$4),"Hit loss limit",IF(AND($C$5&gt;0,Q840&gt;$C$5),"Over trade cap","OK"))))</f>
        <v/>
      </c>
    </row>
    <row r="841" customFormat="false" ht="15" hidden="false" customHeight="false" outlineLevel="0" collapsed="false">
      <c r="A841" s="9"/>
      <c r="B841" s="10"/>
      <c r="C841" s="10"/>
      <c r="D841" s="11"/>
      <c r="E841" s="11"/>
      <c r="F841" s="11"/>
      <c r="G841" s="12"/>
      <c r="H841" s="12"/>
      <c r="I841" s="12"/>
      <c r="J841" s="11"/>
      <c r="K841" s="11"/>
      <c r="L841" s="13"/>
      <c r="M841" s="11"/>
      <c r="N841" s="11"/>
      <c r="O841" s="14" t="str">
        <f aca="false">IF(OR(A841="",B841=""),"",LOOKUP(MOD(B841,1),Lists!$A$5:$A$9,Lists!$B$5:$B$9))</f>
        <v/>
      </c>
      <c r="P841" s="14" t="str">
        <f aca="false">IF(OR(B841="",C841=""),"",ROUND(MOD(C841-B841,1)*1440,0))</f>
        <v/>
      </c>
      <c r="Q841" s="14" t="str">
        <f aca="false">IF(A841="","",COUNTIF($A$7:A841,A841))</f>
        <v/>
      </c>
      <c r="R841" s="15" t="str">
        <f aca="false">IF(OR(G841="",H841="",J841=""),"",ABS(G841-H841)*J841*IF(K841="",1,K841))</f>
        <v/>
      </c>
      <c r="S841" s="15" t="str">
        <f aca="false">IF(OR(G841="",I841="",J841=""),"",(I841-G841)*J841*IF(K841="",1,K841)*IF(E841="Short",-1,1)-N(L841))</f>
        <v/>
      </c>
      <c r="T841" s="16" t="str">
        <f aca="false">IF(OR(S841="",N(R841)=0),"",S841/R841)</f>
        <v/>
      </c>
      <c r="U841" s="15" t="str">
        <f aca="false">IF(S841="","",SUMIFS($S$7:S841,$A$7:A841,A841))</f>
        <v/>
      </c>
      <c r="V841" s="14" t="str">
        <f aca="false">IF(S841="","",IF(AND($C$4&gt;0,U841-S841&lt;=-$C$4),"After loss limit",IF(AND($C$4&gt;0,U841&lt;=-$C$4),"Hit loss limit",IF(AND($C$5&gt;0,Q841&gt;$C$5),"Over trade cap","OK"))))</f>
        <v/>
      </c>
    </row>
    <row r="842" customFormat="false" ht="15" hidden="false" customHeight="false" outlineLevel="0" collapsed="false">
      <c r="A842" s="9"/>
      <c r="B842" s="10"/>
      <c r="C842" s="10"/>
      <c r="D842" s="11"/>
      <c r="E842" s="11"/>
      <c r="F842" s="11"/>
      <c r="G842" s="12"/>
      <c r="H842" s="12"/>
      <c r="I842" s="12"/>
      <c r="J842" s="11"/>
      <c r="K842" s="11"/>
      <c r="L842" s="13"/>
      <c r="M842" s="11"/>
      <c r="N842" s="11"/>
      <c r="O842" s="14" t="str">
        <f aca="false">IF(OR(A842="",B842=""),"",LOOKUP(MOD(B842,1),Lists!$A$5:$A$9,Lists!$B$5:$B$9))</f>
        <v/>
      </c>
      <c r="P842" s="14" t="str">
        <f aca="false">IF(OR(B842="",C842=""),"",ROUND(MOD(C842-B842,1)*1440,0))</f>
        <v/>
      </c>
      <c r="Q842" s="14" t="str">
        <f aca="false">IF(A842="","",COUNTIF($A$7:A842,A842))</f>
        <v/>
      </c>
      <c r="R842" s="15" t="str">
        <f aca="false">IF(OR(G842="",H842="",J842=""),"",ABS(G842-H842)*J842*IF(K842="",1,K842))</f>
        <v/>
      </c>
      <c r="S842" s="15" t="str">
        <f aca="false">IF(OR(G842="",I842="",J842=""),"",(I842-G842)*J842*IF(K842="",1,K842)*IF(E842="Short",-1,1)-N(L842))</f>
        <v/>
      </c>
      <c r="T842" s="16" t="str">
        <f aca="false">IF(OR(S842="",N(R842)=0),"",S842/R842)</f>
        <v/>
      </c>
      <c r="U842" s="15" t="str">
        <f aca="false">IF(S842="","",SUMIFS($S$7:S842,$A$7:A842,A842))</f>
        <v/>
      </c>
      <c r="V842" s="14" t="str">
        <f aca="false">IF(S842="","",IF(AND($C$4&gt;0,U842-S842&lt;=-$C$4),"After loss limit",IF(AND($C$4&gt;0,U842&lt;=-$C$4),"Hit loss limit",IF(AND($C$5&gt;0,Q842&gt;$C$5),"Over trade cap","OK"))))</f>
        <v/>
      </c>
    </row>
    <row r="843" customFormat="false" ht="15" hidden="false" customHeight="false" outlineLevel="0" collapsed="false">
      <c r="A843" s="9"/>
      <c r="B843" s="10"/>
      <c r="C843" s="10"/>
      <c r="D843" s="11"/>
      <c r="E843" s="11"/>
      <c r="F843" s="11"/>
      <c r="G843" s="12"/>
      <c r="H843" s="12"/>
      <c r="I843" s="12"/>
      <c r="J843" s="11"/>
      <c r="K843" s="11"/>
      <c r="L843" s="13"/>
      <c r="M843" s="11"/>
      <c r="N843" s="11"/>
      <c r="O843" s="14" t="str">
        <f aca="false">IF(OR(A843="",B843=""),"",LOOKUP(MOD(B843,1),Lists!$A$5:$A$9,Lists!$B$5:$B$9))</f>
        <v/>
      </c>
      <c r="P843" s="14" t="str">
        <f aca="false">IF(OR(B843="",C843=""),"",ROUND(MOD(C843-B843,1)*1440,0))</f>
        <v/>
      </c>
      <c r="Q843" s="14" t="str">
        <f aca="false">IF(A843="","",COUNTIF($A$7:A843,A843))</f>
        <v/>
      </c>
      <c r="R843" s="15" t="str">
        <f aca="false">IF(OR(G843="",H843="",J843=""),"",ABS(G843-H843)*J843*IF(K843="",1,K843))</f>
        <v/>
      </c>
      <c r="S843" s="15" t="str">
        <f aca="false">IF(OR(G843="",I843="",J843=""),"",(I843-G843)*J843*IF(K843="",1,K843)*IF(E843="Short",-1,1)-N(L843))</f>
        <v/>
      </c>
      <c r="T843" s="16" t="str">
        <f aca="false">IF(OR(S843="",N(R843)=0),"",S843/R843)</f>
        <v/>
      </c>
      <c r="U843" s="15" t="str">
        <f aca="false">IF(S843="","",SUMIFS($S$7:S843,$A$7:A843,A843))</f>
        <v/>
      </c>
      <c r="V843" s="14" t="str">
        <f aca="false">IF(S843="","",IF(AND($C$4&gt;0,U843-S843&lt;=-$C$4),"After loss limit",IF(AND($C$4&gt;0,U843&lt;=-$C$4),"Hit loss limit",IF(AND($C$5&gt;0,Q843&gt;$C$5),"Over trade cap","OK"))))</f>
        <v/>
      </c>
    </row>
    <row r="844" customFormat="false" ht="15" hidden="false" customHeight="false" outlineLevel="0" collapsed="false">
      <c r="A844" s="9"/>
      <c r="B844" s="10"/>
      <c r="C844" s="10"/>
      <c r="D844" s="11"/>
      <c r="E844" s="11"/>
      <c r="F844" s="11"/>
      <c r="G844" s="12"/>
      <c r="H844" s="12"/>
      <c r="I844" s="12"/>
      <c r="J844" s="11"/>
      <c r="K844" s="11"/>
      <c r="L844" s="13"/>
      <c r="M844" s="11"/>
      <c r="N844" s="11"/>
      <c r="O844" s="14" t="str">
        <f aca="false">IF(OR(A844="",B844=""),"",LOOKUP(MOD(B844,1),Lists!$A$5:$A$9,Lists!$B$5:$B$9))</f>
        <v/>
      </c>
      <c r="P844" s="14" t="str">
        <f aca="false">IF(OR(B844="",C844=""),"",ROUND(MOD(C844-B844,1)*1440,0))</f>
        <v/>
      </c>
      <c r="Q844" s="14" t="str">
        <f aca="false">IF(A844="","",COUNTIF($A$7:A844,A844))</f>
        <v/>
      </c>
      <c r="R844" s="15" t="str">
        <f aca="false">IF(OR(G844="",H844="",J844=""),"",ABS(G844-H844)*J844*IF(K844="",1,K844))</f>
        <v/>
      </c>
      <c r="S844" s="15" t="str">
        <f aca="false">IF(OR(G844="",I844="",J844=""),"",(I844-G844)*J844*IF(K844="",1,K844)*IF(E844="Short",-1,1)-N(L844))</f>
        <v/>
      </c>
      <c r="T844" s="16" t="str">
        <f aca="false">IF(OR(S844="",N(R844)=0),"",S844/R844)</f>
        <v/>
      </c>
      <c r="U844" s="15" t="str">
        <f aca="false">IF(S844="","",SUMIFS($S$7:S844,$A$7:A844,A844))</f>
        <v/>
      </c>
      <c r="V844" s="14" t="str">
        <f aca="false">IF(S844="","",IF(AND($C$4&gt;0,U844-S844&lt;=-$C$4),"After loss limit",IF(AND($C$4&gt;0,U844&lt;=-$C$4),"Hit loss limit",IF(AND($C$5&gt;0,Q844&gt;$C$5),"Over trade cap","OK"))))</f>
        <v/>
      </c>
    </row>
    <row r="845" customFormat="false" ht="15" hidden="false" customHeight="false" outlineLevel="0" collapsed="false">
      <c r="A845" s="9"/>
      <c r="B845" s="10"/>
      <c r="C845" s="10"/>
      <c r="D845" s="11"/>
      <c r="E845" s="11"/>
      <c r="F845" s="11"/>
      <c r="G845" s="12"/>
      <c r="H845" s="12"/>
      <c r="I845" s="12"/>
      <c r="J845" s="11"/>
      <c r="K845" s="11"/>
      <c r="L845" s="13"/>
      <c r="M845" s="11"/>
      <c r="N845" s="11"/>
      <c r="O845" s="14" t="str">
        <f aca="false">IF(OR(A845="",B845=""),"",LOOKUP(MOD(B845,1),Lists!$A$5:$A$9,Lists!$B$5:$B$9))</f>
        <v/>
      </c>
      <c r="P845" s="14" t="str">
        <f aca="false">IF(OR(B845="",C845=""),"",ROUND(MOD(C845-B845,1)*1440,0))</f>
        <v/>
      </c>
      <c r="Q845" s="14" t="str">
        <f aca="false">IF(A845="","",COUNTIF($A$7:A845,A845))</f>
        <v/>
      </c>
      <c r="R845" s="15" t="str">
        <f aca="false">IF(OR(G845="",H845="",J845=""),"",ABS(G845-H845)*J845*IF(K845="",1,K845))</f>
        <v/>
      </c>
      <c r="S845" s="15" t="str">
        <f aca="false">IF(OR(G845="",I845="",J845=""),"",(I845-G845)*J845*IF(K845="",1,K845)*IF(E845="Short",-1,1)-N(L845))</f>
        <v/>
      </c>
      <c r="T845" s="16" t="str">
        <f aca="false">IF(OR(S845="",N(R845)=0),"",S845/R845)</f>
        <v/>
      </c>
      <c r="U845" s="15" t="str">
        <f aca="false">IF(S845="","",SUMIFS($S$7:S845,$A$7:A845,A845))</f>
        <v/>
      </c>
      <c r="V845" s="14" t="str">
        <f aca="false">IF(S845="","",IF(AND($C$4&gt;0,U845-S845&lt;=-$C$4),"After loss limit",IF(AND($C$4&gt;0,U845&lt;=-$C$4),"Hit loss limit",IF(AND($C$5&gt;0,Q845&gt;$C$5),"Over trade cap","OK"))))</f>
        <v/>
      </c>
    </row>
    <row r="846" customFormat="false" ht="15" hidden="false" customHeight="false" outlineLevel="0" collapsed="false">
      <c r="A846" s="9"/>
      <c r="B846" s="10"/>
      <c r="C846" s="10"/>
      <c r="D846" s="11"/>
      <c r="E846" s="11"/>
      <c r="F846" s="11"/>
      <c r="G846" s="12"/>
      <c r="H846" s="12"/>
      <c r="I846" s="12"/>
      <c r="J846" s="11"/>
      <c r="K846" s="11"/>
      <c r="L846" s="13"/>
      <c r="M846" s="11"/>
      <c r="N846" s="11"/>
      <c r="O846" s="14" t="str">
        <f aca="false">IF(OR(A846="",B846=""),"",LOOKUP(MOD(B846,1),Lists!$A$5:$A$9,Lists!$B$5:$B$9))</f>
        <v/>
      </c>
      <c r="P846" s="14" t="str">
        <f aca="false">IF(OR(B846="",C846=""),"",ROUND(MOD(C846-B846,1)*1440,0))</f>
        <v/>
      </c>
      <c r="Q846" s="14" t="str">
        <f aca="false">IF(A846="","",COUNTIF($A$7:A846,A846))</f>
        <v/>
      </c>
      <c r="R846" s="15" t="str">
        <f aca="false">IF(OR(G846="",H846="",J846=""),"",ABS(G846-H846)*J846*IF(K846="",1,K846))</f>
        <v/>
      </c>
      <c r="S846" s="15" t="str">
        <f aca="false">IF(OR(G846="",I846="",J846=""),"",(I846-G846)*J846*IF(K846="",1,K846)*IF(E846="Short",-1,1)-N(L846))</f>
        <v/>
      </c>
      <c r="T846" s="16" t="str">
        <f aca="false">IF(OR(S846="",N(R846)=0),"",S846/R846)</f>
        <v/>
      </c>
      <c r="U846" s="15" t="str">
        <f aca="false">IF(S846="","",SUMIFS($S$7:S846,$A$7:A846,A846))</f>
        <v/>
      </c>
      <c r="V846" s="14" t="str">
        <f aca="false">IF(S846="","",IF(AND($C$4&gt;0,U846-S846&lt;=-$C$4),"After loss limit",IF(AND($C$4&gt;0,U846&lt;=-$C$4),"Hit loss limit",IF(AND($C$5&gt;0,Q846&gt;$C$5),"Over trade cap","OK"))))</f>
        <v/>
      </c>
    </row>
    <row r="847" customFormat="false" ht="15" hidden="false" customHeight="false" outlineLevel="0" collapsed="false">
      <c r="A847" s="9"/>
      <c r="B847" s="10"/>
      <c r="C847" s="10"/>
      <c r="D847" s="11"/>
      <c r="E847" s="11"/>
      <c r="F847" s="11"/>
      <c r="G847" s="12"/>
      <c r="H847" s="12"/>
      <c r="I847" s="12"/>
      <c r="J847" s="11"/>
      <c r="K847" s="11"/>
      <c r="L847" s="13"/>
      <c r="M847" s="11"/>
      <c r="N847" s="11"/>
      <c r="O847" s="14" t="str">
        <f aca="false">IF(OR(A847="",B847=""),"",LOOKUP(MOD(B847,1),Lists!$A$5:$A$9,Lists!$B$5:$B$9))</f>
        <v/>
      </c>
      <c r="P847" s="14" t="str">
        <f aca="false">IF(OR(B847="",C847=""),"",ROUND(MOD(C847-B847,1)*1440,0))</f>
        <v/>
      </c>
      <c r="Q847" s="14" t="str">
        <f aca="false">IF(A847="","",COUNTIF($A$7:A847,A847))</f>
        <v/>
      </c>
      <c r="R847" s="15" t="str">
        <f aca="false">IF(OR(G847="",H847="",J847=""),"",ABS(G847-H847)*J847*IF(K847="",1,K847))</f>
        <v/>
      </c>
      <c r="S847" s="15" t="str">
        <f aca="false">IF(OR(G847="",I847="",J847=""),"",(I847-G847)*J847*IF(K847="",1,K847)*IF(E847="Short",-1,1)-N(L847))</f>
        <v/>
      </c>
      <c r="T847" s="16" t="str">
        <f aca="false">IF(OR(S847="",N(R847)=0),"",S847/R847)</f>
        <v/>
      </c>
      <c r="U847" s="15" t="str">
        <f aca="false">IF(S847="","",SUMIFS($S$7:S847,$A$7:A847,A847))</f>
        <v/>
      </c>
      <c r="V847" s="14" t="str">
        <f aca="false">IF(S847="","",IF(AND($C$4&gt;0,U847-S847&lt;=-$C$4),"After loss limit",IF(AND($C$4&gt;0,U847&lt;=-$C$4),"Hit loss limit",IF(AND($C$5&gt;0,Q847&gt;$C$5),"Over trade cap","OK"))))</f>
        <v/>
      </c>
    </row>
    <row r="848" customFormat="false" ht="15" hidden="false" customHeight="false" outlineLevel="0" collapsed="false">
      <c r="A848" s="9"/>
      <c r="B848" s="10"/>
      <c r="C848" s="10"/>
      <c r="D848" s="11"/>
      <c r="E848" s="11"/>
      <c r="F848" s="11"/>
      <c r="G848" s="12"/>
      <c r="H848" s="12"/>
      <c r="I848" s="12"/>
      <c r="J848" s="11"/>
      <c r="K848" s="11"/>
      <c r="L848" s="13"/>
      <c r="M848" s="11"/>
      <c r="N848" s="11"/>
      <c r="O848" s="14" t="str">
        <f aca="false">IF(OR(A848="",B848=""),"",LOOKUP(MOD(B848,1),Lists!$A$5:$A$9,Lists!$B$5:$B$9))</f>
        <v/>
      </c>
      <c r="P848" s="14" t="str">
        <f aca="false">IF(OR(B848="",C848=""),"",ROUND(MOD(C848-B848,1)*1440,0))</f>
        <v/>
      </c>
      <c r="Q848" s="14" t="str">
        <f aca="false">IF(A848="","",COUNTIF($A$7:A848,A848))</f>
        <v/>
      </c>
      <c r="R848" s="15" t="str">
        <f aca="false">IF(OR(G848="",H848="",J848=""),"",ABS(G848-H848)*J848*IF(K848="",1,K848))</f>
        <v/>
      </c>
      <c r="S848" s="15" t="str">
        <f aca="false">IF(OR(G848="",I848="",J848=""),"",(I848-G848)*J848*IF(K848="",1,K848)*IF(E848="Short",-1,1)-N(L848))</f>
        <v/>
      </c>
      <c r="T848" s="16" t="str">
        <f aca="false">IF(OR(S848="",N(R848)=0),"",S848/R848)</f>
        <v/>
      </c>
      <c r="U848" s="15" t="str">
        <f aca="false">IF(S848="","",SUMIFS($S$7:S848,$A$7:A848,A848))</f>
        <v/>
      </c>
      <c r="V848" s="14" t="str">
        <f aca="false">IF(S848="","",IF(AND($C$4&gt;0,U848-S848&lt;=-$C$4),"After loss limit",IF(AND($C$4&gt;0,U848&lt;=-$C$4),"Hit loss limit",IF(AND($C$5&gt;0,Q848&gt;$C$5),"Over trade cap","OK"))))</f>
        <v/>
      </c>
    </row>
    <row r="849" customFormat="false" ht="15" hidden="false" customHeight="false" outlineLevel="0" collapsed="false">
      <c r="A849" s="9"/>
      <c r="B849" s="10"/>
      <c r="C849" s="10"/>
      <c r="D849" s="11"/>
      <c r="E849" s="11"/>
      <c r="F849" s="11"/>
      <c r="G849" s="12"/>
      <c r="H849" s="12"/>
      <c r="I849" s="12"/>
      <c r="J849" s="11"/>
      <c r="K849" s="11"/>
      <c r="L849" s="13"/>
      <c r="M849" s="11"/>
      <c r="N849" s="11"/>
      <c r="O849" s="14" t="str">
        <f aca="false">IF(OR(A849="",B849=""),"",LOOKUP(MOD(B849,1),Lists!$A$5:$A$9,Lists!$B$5:$B$9))</f>
        <v/>
      </c>
      <c r="P849" s="14" t="str">
        <f aca="false">IF(OR(B849="",C849=""),"",ROUND(MOD(C849-B849,1)*1440,0))</f>
        <v/>
      </c>
      <c r="Q849" s="14" t="str">
        <f aca="false">IF(A849="","",COUNTIF($A$7:A849,A849))</f>
        <v/>
      </c>
      <c r="R849" s="15" t="str">
        <f aca="false">IF(OR(G849="",H849="",J849=""),"",ABS(G849-H849)*J849*IF(K849="",1,K849))</f>
        <v/>
      </c>
      <c r="S849" s="15" t="str">
        <f aca="false">IF(OR(G849="",I849="",J849=""),"",(I849-G849)*J849*IF(K849="",1,K849)*IF(E849="Short",-1,1)-N(L849))</f>
        <v/>
      </c>
      <c r="T849" s="16" t="str">
        <f aca="false">IF(OR(S849="",N(R849)=0),"",S849/R849)</f>
        <v/>
      </c>
      <c r="U849" s="15" t="str">
        <f aca="false">IF(S849="","",SUMIFS($S$7:S849,$A$7:A849,A849))</f>
        <v/>
      </c>
      <c r="V849" s="14" t="str">
        <f aca="false">IF(S849="","",IF(AND($C$4&gt;0,U849-S849&lt;=-$C$4),"After loss limit",IF(AND($C$4&gt;0,U849&lt;=-$C$4),"Hit loss limit",IF(AND($C$5&gt;0,Q849&gt;$C$5),"Over trade cap","OK"))))</f>
        <v/>
      </c>
    </row>
    <row r="850" customFormat="false" ht="15" hidden="false" customHeight="false" outlineLevel="0" collapsed="false">
      <c r="A850" s="9"/>
      <c r="B850" s="10"/>
      <c r="C850" s="10"/>
      <c r="D850" s="11"/>
      <c r="E850" s="11"/>
      <c r="F850" s="11"/>
      <c r="G850" s="12"/>
      <c r="H850" s="12"/>
      <c r="I850" s="12"/>
      <c r="J850" s="11"/>
      <c r="K850" s="11"/>
      <c r="L850" s="13"/>
      <c r="M850" s="11"/>
      <c r="N850" s="11"/>
      <c r="O850" s="14" t="str">
        <f aca="false">IF(OR(A850="",B850=""),"",LOOKUP(MOD(B850,1),Lists!$A$5:$A$9,Lists!$B$5:$B$9))</f>
        <v/>
      </c>
      <c r="P850" s="14" t="str">
        <f aca="false">IF(OR(B850="",C850=""),"",ROUND(MOD(C850-B850,1)*1440,0))</f>
        <v/>
      </c>
      <c r="Q850" s="14" t="str">
        <f aca="false">IF(A850="","",COUNTIF($A$7:A850,A850))</f>
        <v/>
      </c>
      <c r="R850" s="15" t="str">
        <f aca="false">IF(OR(G850="",H850="",J850=""),"",ABS(G850-H850)*J850*IF(K850="",1,K850))</f>
        <v/>
      </c>
      <c r="S850" s="15" t="str">
        <f aca="false">IF(OR(G850="",I850="",J850=""),"",(I850-G850)*J850*IF(K850="",1,K850)*IF(E850="Short",-1,1)-N(L850))</f>
        <v/>
      </c>
      <c r="T850" s="16" t="str">
        <f aca="false">IF(OR(S850="",N(R850)=0),"",S850/R850)</f>
        <v/>
      </c>
      <c r="U850" s="15" t="str">
        <f aca="false">IF(S850="","",SUMIFS($S$7:S850,$A$7:A850,A850))</f>
        <v/>
      </c>
      <c r="V850" s="14" t="str">
        <f aca="false">IF(S850="","",IF(AND($C$4&gt;0,U850-S850&lt;=-$C$4),"After loss limit",IF(AND($C$4&gt;0,U850&lt;=-$C$4),"Hit loss limit",IF(AND($C$5&gt;0,Q850&gt;$C$5),"Over trade cap","OK"))))</f>
        <v/>
      </c>
    </row>
    <row r="851" customFormat="false" ht="15" hidden="false" customHeight="false" outlineLevel="0" collapsed="false">
      <c r="A851" s="9"/>
      <c r="B851" s="10"/>
      <c r="C851" s="10"/>
      <c r="D851" s="11"/>
      <c r="E851" s="11"/>
      <c r="F851" s="11"/>
      <c r="G851" s="12"/>
      <c r="H851" s="12"/>
      <c r="I851" s="12"/>
      <c r="J851" s="11"/>
      <c r="K851" s="11"/>
      <c r="L851" s="13"/>
      <c r="M851" s="11"/>
      <c r="N851" s="11"/>
      <c r="O851" s="14" t="str">
        <f aca="false">IF(OR(A851="",B851=""),"",LOOKUP(MOD(B851,1),Lists!$A$5:$A$9,Lists!$B$5:$B$9))</f>
        <v/>
      </c>
      <c r="P851" s="14" t="str">
        <f aca="false">IF(OR(B851="",C851=""),"",ROUND(MOD(C851-B851,1)*1440,0))</f>
        <v/>
      </c>
      <c r="Q851" s="14" t="str">
        <f aca="false">IF(A851="","",COUNTIF($A$7:A851,A851))</f>
        <v/>
      </c>
      <c r="R851" s="15" t="str">
        <f aca="false">IF(OR(G851="",H851="",J851=""),"",ABS(G851-H851)*J851*IF(K851="",1,K851))</f>
        <v/>
      </c>
      <c r="S851" s="15" t="str">
        <f aca="false">IF(OR(G851="",I851="",J851=""),"",(I851-G851)*J851*IF(K851="",1,K851)*IF(E851="Short",-1,1)-N(L851))</f>
        <v/>
      </c>
      <c r="T851" s="16" t="str">
        <f aca="false">IF(OR(S851="",N(R851)=0),"",S851/R851)</f>
        <v/>
      </c>
      <c r="U851" s="15" t="str">
        <f aca="false">IF(S851="","",SUMIFS($S$7:S851,$A$7:A851,A851))</f>
        <v/>
      </c>
      <c r="V851" s="14" t="str">
        <f aca="false">IF(S851="","",IF(AND($C$4&gt;0,U851-S851&lt;=-$C$4),"After loss limit",IF(AND($C$4&gt;0,U851&lt;=-$C$4),"Hit loss limit",IF(AND($C$5&gt;0,Q851&gt;$C$5),"Over trade cap","OK"))))</f>
        <v/>
      </c>
    </row>
    <row r="852" customFormat="false" ht="15" hidden="false" customHeight="false" outlineLevel="0" collapsed="false">
      <c r="A852" s="9"/>
      <c r="B852" s="10"/>
      <c r="C852" s="10"/>
      <c r="D852" s="11"/>
      <c r="E852" s="11"/>
      <c r="F852" s="11"/>
      <c r="G852" s="12"/>
      <c r="H852" s="12"/>
      <c r="I852" s="12"/>
      <c r="J852" s="11"/>
      <c r="K852" s="11"/>
      <c r="L852" s="13"/>
      <c r="M852" s="11"/>
      <c r="N852" s="11"/>
      <c r="O852" s="14" t="str">
        <f aca="false">IF(OR(A852="",B852=""),"",LOOKUP(MOD(B852,1),Lists!$A$5:$A$9,Lists!$B$5:$B$9))</f>
        <v/>
      </c>
      <c r="P852" s="14" t="str">
        <f aca="false">IF(OR(B852="",C852=""),"",ROUND(MOD(C852-B852,1)*1440,0))</f>
        <v/>
      </c>
      <c r="Q852" s="14" t="str">
        <f aca="false">IF(A852="","",COUNTIF($A$7:A852,A852))</f>
        <v/>
      </c>
      <c r="R852" s="15" t="str">
        <f aca="false">IF(OR(G852="",H852="",J852=""),"",ABS(G852-H852)*J852*IF(K852="",1,K852))</f>
        <v/>
      </c>
      <c r="S852" s="15" t="str">
        <f aca="false">IF(OR(G852="",I852="",J852=""),"",(I852-G852)*J852*IF(K852="",1,K852)*IF(E852="Short",-1,1)-N(L852))</f>
        <v/>
      </c>
      <c r="T852" s="16" t="str">
        <f aca="false">IF(OR(S852="",N(R852)=0),"",S852/R852)</f>
        <v/>
      </c>
      <c r="U852" s="15" t="str">
        <f aca="false">IF(S852="","",SUMIFS($S$7:S852,$A$7:A852,A852))</f>
        <v/>
      </c>
      <c r="V852" s="14" t="str">
        <f aca="false">IF(S852="","",IF(AND($C$4&gt;0,U852-S852&lt;=-$C$4),"After loss limit",IF(AND($C$4&gt;0,U852&lt;=-$C$4),"Hit loss limit",IF(AND($C$5&gt;0,Q852&gt;$C$5),"Over trade cap","OK"))))</f>
        <v/>
      </c>
    </row>
    <row r="853" customFormat="false" ht="15" hidden="false" customHeight="false" outlineLevel="0" collapsed="false">
      <c r="A853" s="9"/>
      <c r="B853" s="10"/>
      <c r="C853" s="10"/>
      <c r="D853" s="11"/>
      <c r="E853" s="11"/>
      <c r="F853" s="11"/>
      <c r="G853" s="12"/>
      <c r="H853" s="12"/>
      <c r="I853" s="12"/>
      <c r="J853" s="11"/>
      <c r="K853" s="11"/>
      <c r="L853" s="13"/>
      <c r="M853" s="11"/>
      <c r="N853" s="11"/>
      <c r="O853" s="14" t="str">
        <f aca="false">IF(OR(A853="",B853=""),"",LOOKUP(MOD(B853,1),Lists!$A$5:$A$9,Lists!$B$5:$B$9))</f>
        <v/>
      </c>
      <c r="P853" s="14" t="str">
        <f aca="false">IF(OR(B853="",C853=""),"",ROUND(MOD(C853-B853,1)*1440,0))</f>
        <v/>
      </c>
      <c r="Q853" s="14" t="str">
        <f aca="false">IF(A853="","",COUNTIF($A$7:A853,A853))</f>
        <v/>
      </c>
      <c r="R853" s="15" t="str">
        <f aca="false">IF(OR(G853="",H853="",J853=""),"",ABS(G853-H853)*J853*IF(K853="",1,K853))</f>
        <v/>
      </c>
      <c r="S853" s="15" t="str">
        <f aca="false">IF(OR(G853="",I853="",J853=""),"",(I853-G853)*J853*IF(K853="",1,K853)*IF(E853="Short",-1,1)-N(L853))</f>
        <v/>
      </c>
      <c r="T853" s="16" t="str">
        <f aca="false">IF(OR(S853="",N(R853)=0),"",S853/R853)</f>
        <v/>
      </c>
      <c r="U853" s="15" t="str">
        <f aca="false">IF(S853="","",SUMIFS($S$7:S853,$A$7:A853,A853))</f>
        <v/>
      </c>
      <c r="V853" s="14" t="str">
        <f aca="false">IF(S853="","",IF(AND($C$4&gt;0,U853-S853&lt;=-$C$4),"After loss limit",IF(AND($C$4&gt;0,U853&lt;=-$C$4),"Hit loss limit",IF(AND($C$5&gt;0,Q853&gt;$C$5),"Over trade cap","OK"))))</f>
        <v/>
      </c>
    </row>
    <row r="854" customFormat="false" ht="15" hidden="false" customHeight="false" outlineLevel="0" collapsed="false">
      <c r="A854" s="9"/>
      <c r="B854" s="10"/>
      <c r="C854" s="10"/>
      <c r="D854" s="11"/>
      <c r="E854" s="11"/>
      <c r="F854" s="11"/>
      <c r="G854" s="12"/>
      <c r="H854" s="12"/>
      <c r="I854" s="12"/>
      <c r="J854" s="11"/>
      <c r="K854" s="11"/>
      <c r="L854" s="13"/>
      <c r="M854" s="11"/>
      <c r="N854" s="11"/>
      <c r="O854" s="14" t="str">
        <f aca="false">IF(OR(A854="",B854=""),"",LOOKUP(MOD(B854,1),Lists!$A$5:$A$9,Lists!$B$5:$B$9))</f>
        <v/>
      </c>
      <c r="P854" s="14" t="str">
        <f aca="false">IF(OR(B854="",C854=""),"",ROUND(MOD(C854-B854,1)*1440,0))</f>
        <v/>
      </c>
      <c r="Q854" s="14" t="str">
        <f aca="false">IF(A854="","",COUNTIF($A$7:A854,A854))</f>
        <v/>
      </c>
      <c r="R854" s="15" t="str">
        <f aca="false">IF(OR(G854="",H854="",J854=""),"",ABS(G854-H854)*J854*IF(K854="",1,K854))</f>
        <v/>
      </c>
      <c r="S854" s="15" t="str">
        <f aca="false">IF(OR(G854="",I854="",J854=""),"",(I854-G854)*J854*IF(K854="",1,K854)*IF(E854="Short",-1,1)-N(L854))</f>
        <v/>
      </c>
      <c r="T854" s="16" t="str">
        <f aca="false">IF(OR(S854="",N(R854)=0),"",S854/R854)</f>
        <v/>
      </c>
      <c r="U854" s="15" t="str">
        <f aca="false">IF(S854="","",SUMIFS($S$7:S854,$A$7:A854,A854))</f>
        <v/>
      </c>
      <c r="V854" s="14" t="str">
        <f aca="false">IF(S854="","",IF(AND($C$4&gt;0,U854-S854&lt;=-$C$4),"After loss limit",IF(AND($C$4&gt;0,U854&lt;=-$C$4),"Hit loss limit",IF(AND($C$5&gt;0,Q854&gt;$C$5),"Over trade cap","OK"))))</f>
        <v/>
      </c>
    </row>
    <row r="855" customFormat="false" ht="15" hidden="false" customHeight="false" outlineLevel="0" collapsed="false">
      <c r="A855" s="9"/>
      <c r="B855" s="10"/>
      <c r="C855" s="10"/>
      <c r="D855" s="11"/>
      <c r="E855" s="11"/>
      <c r="F855" s="11"/>
      <c r="G855" s="12"/>
      <c r="H855" s="12"/>
      <c r="I855" s="12"/>
      <c r="J855" s="11"/>
      <c r="K855" s="11"/>
      <c r="L855" s="13"/>
      <c r="M855" s="11"/>
      <c r="N855" s="11"/>
      <c r="O855" s="14" t="str">
        <f aca="false">IF(OR(A855="",B855=""),"",LOOKUP(MOD(B855,1),Lists!$A$5:$A$9,Lists!$B$5:$B$9))</f>
        <v/>
      </c>
      <c r="P855" s="14" t="str">
        <f aca="false">IF(OR(B855="",C855=""),"",ROUND(MOD(C855-B855,1)*1440,0))</f>
        <v/>
      </c>
      <c r="Q855" s="14" t="str">
        <f aca="false">IF(A855="","",COUNTIF($A$7:A855,A855))</f>
        <v/>
      </c>
      <c r="R855" s="15" t="str">
        <f aca="false">IF(OR(G855="",H855="",J855=""),"",ABS(G855-H855)*J855*IF(K855="",1,K855))</f>
        <v/>
      </c>
      <c r="S855" s="15" t="str">
        <f aca="false">IF(OR(G855="",I855="",J855=""),"",(I855-G855)*J855*IF(K855="",1,K855)*IF(E855="Short",-1,1)-N(L855))</f>
        <v/>
      </c>
      <c r="T855" s="16" t="str">
        <f aca="false">IF(OR(S855="",N(R855)=0),"",S855/R855)</f>
        <v/>
      </c>
      <c r="U855" s="15" t="str">
        <f aca="false">IF(S855="","",SUMIFS($S$7:S855,$A$7:A855,A855))</f>
        <v/>
      </c>
      <c r="V855" s="14" t="str">
        <f aca="false">IF(S855="","",IF(AND($C$4&gt;0,U855-S855&lt;=-$C$4),"After loss limit",IF(AND($C$4&gt;0,U855&lt;=-$C$4),"Hit loss limit",IF(AND($C$5&gt;0,Q855&gt;$C$5),"Over trade cap","OK"))))</f>
        <v/>
      </c>
    </row>
    <row r="856" customFormat="false" ht="15" hidden="false" customHeight="false" outlineLevel="0" collapsed="false">
      <c r="A856" s="9"/>
      <c r="B856" s="10"/>
      <c r="C856" s="10"/>
      <c r="D856" s="11"/>
      <c r="E856" s="11"/>
      <c r="F856" s="11"/>
      <c r="G856" s="12"/>
      <c r="H856" s="12"/>
      <c r="I856" s="12"/>
      <c r="J856" s="11"/>
      <c r="K856" s="11"/>
      <c r="L856" s="13"/>
      <c r="M856" s="11"/>
      <c r="N856" s="11"/>
      <c r="O856" s="14" t="str">
        <f aca="false">IF(OR(A856="",B856=""),"",LOOKUP(MOD(B856,1),Lists!$A$5:$A$9,Lists!$B$5:$B$9))</f>
        <v/>
      </c>
      <c r="P856" s="14" t="str">
        <f aca="false">IF(OR(B856="",C856=""),"",ROUND(MOD(C856-B856,1)*1440,0))</f>
        <v/>
      </c>
      <c r="Q856" s="14" t="str">
        <f aca="false">IF(A856="","",COUNTIF($A$7:A856,A856))</f>
        <v/>
      </c>
      <c r="R856" s="15" t="str">
        <f aca="false">IF(OR(G856="",H856="",J856=""),"",ABS(G856-H856)*J856*IF(K856="",1,K856))</f>
        <v/>
      </c>
      <c r="S856" s="15" t="str">
        <f aca="false">IF(OR(G856="",I856="",J856=""),"",(I856-G856)*J856*IF(K856="",1,K856)*IF(E856="Short",-1,1)-N(L856))</f>
        <v/>
      </c>
      <c r="T856" s="16" t="str">
        <f aca="false">IF(OR(S856="",N(R856)=0),"",S856/R856)</f>
        <v/>
      </c>
      <c r="U856" s="15" t="str">
        <f aca="false">IF(S856="","",SUMIFS($S$7:S856,$A$7:A856,A856))</f>
        <v/>
      </c>
      <c r="V856" s="14" t="str">
        <f aca="false">IF(S856="","",IF(AND($C$4&gt;0,U856-S856&lt;=-$C$4),"After loss limit",IF(AND($C$4&gt;0,U856&lt;=-$C$4),"Hit loss limit",IF(AND($C$5&gt;0,Q856&gt;$C$5),"Over trade cap","OK"))))</f>
        <v/>
      </c>
    </row>
    <row r="857" customFormat="false" ht="15" hidden="false" customHeight="false" outlineLevel="0" collapsed="false">
      <c r="A857" s="9"/>
      <c r="B857" s="10"/>
      <c r="C857" s="10"/>
      <c r="D857" s="11"/>
      <c r="E857" s="11"/>
      <c r="F857" s="11"/>
      <c r="G857" s="12"/>
      <c r="H857" s="12"/>
      <c r="I857" s="12"/>
      <c r="J857" s="11"/>
      <c r="K857" s="11"/>
      <c r="L857" s="13"/>
      <c r="M857" s="11"/>
      <c r="N857" s="11"/>
      <c r="O857" s="14" t="str">
        <f aca="false">IF(OR(A857="",B857=""),"",LOOKUP(MOD(B857,1),Lists!$A$5:$A$9,Lists!$B$5:$B$9))</f>
        <v/>
      </c>
      <c r="P857" s="14" t="str">
        <f aca="false">IF(OR(B857="",C857=""),"",ROUND(MOD(C857-B857,1)*1440,0))</f>
        <v/>
      </c>
      <c r="Q857" s="14" t="str">
        <f aca="false">IF(A857="","",COUNTIF($A$7:A857,A857))</f>
        <v/>
      </c>
      <c r="R857" s="15" t="str">
        <f aca="false">IF(OR(G857="",H857="",J857=""),"",ABS(G857-H857)*J857*IF(K857="",1,K857))</f>
        <v/>
      </c>
      <c r="S857" s="15" t="str">
        <f aca="false">IF(OR(G857="",I857="",J857=""),"",(I857-G857)*J857*IF(K857="",1,K857)*IF(E857="Short",-1,1)-N(L857))</f>
        <v/>
      </c>
      <c r="T857" s="16" t="str">
        <f aca="false">IF(OR(S857="",N(R857)=0),"",S857/R857)</f>
        <v/>
      </c>
      <c r="U857" s="15" t="str">
        <f aca="false">IF(S857="","",SUMIFS($S$7:S857,$A$7:A857,A857))</f>
        <v/>
      </c>
      <c r="V857" s="14" t="str">
        <f aca="false">IF(S857="","",IF(AND($C$4&gt;0,U857-S857&lt;=-$C$4),"After loss limit",IF(AND($C$4&gt;0,U857&lt;=-$C$4),"Hit loss limit",IF(AND($C$5&gt;0,Q857&gt;$C$5),"Over trade cap","OK"))))</f>
        <v/>
      </c>
    </row>
    <row r="858" customFormat="false" ht="15" hidden="false" customHeight="false" outlineLevel="0" collapsed="false">
      <c r="A858" s="9"/>
      <c r="B858" s="10"/>
      <c r="C858" s="10"/>
      <c r="D858" s="11"/>
      <c r="E858" s="11"/>
      <c r="F858" s="11"/>
      <c r="G858" s="12"/>
      <c r="H858" s="12"/>
      <c r="I858" s="12"/>
      <c r="J858" s="11"/>
      <c r="K858" s="11"/>
      <c r="L858" s="13"/>
      <c r="M858" s="11"/>
      <c r="N858" s="11"/>
      <c r="O858" s="14" t="str">
        <f aca="false">IF(OR(A858="",B858=""),"",LOOKUP(MOD(B858,1),Lists!$A$5:$A$9,Lists!$B$5:$B$9))</f>
        <v/>
      </c>
      <c r="P858" s="14" t="str">
        <f aca="false">IF(OR(B858="",C858=""),"",ROUND(MOD(C858-B858,1)*1440,0))</f>
        <v/>
      </c>
      <c r="Q858" s="14" t="str">
        <f aca="false">IF(A858="","",COUNTIF($A$7:A858,A858))</f>
        <v/>
      </c>
      <c r="R858" s="15" t="str">
        <f aca="false">IF(OR(G858="",H858="",J858=""),"",ABS(G858-H858)*J858*IF(K858="",1,K858))</f>
        <v/>
      </c>
      <c r="S858" s="15" t="str">
        <f aca="false">IF(OR(G858="",I858="",J858=""),"",(I858-G858)*J858*IF(K858="",1,K858)*IF(E858="Short",-1,1)-N(L858))</f>
        <v/>
      </c>
      <c r="T858" s="16" t="str">
        <f aca="false">IF(OR(S858="",N(R858)=0),"",S858/R858)</f>
        <v/>
      </c>
      <c r="U858" s="15" t="str">
        <f aca="false">IF(S858="","",SUMIFS($S$7:S858,$A$7:A858,A858))</f>
        <v/>
      </c>
      <c r="V858" s="14" t="str">
        <f aca="false">IF(S858="","",IF(AND($C$4&gt;0,U858-S858&lt;=-$C$4),"After loss limit",IF(AND($C$4&gt;0,U858&lt;=-$C$4),"Hit loss limit",IF(AND($C$5&gt;0,Q858&gt;$C$5),"Over trade cap","OK"))))</f>
        <v/>
      </c>
    </row>
    <row r="859" customFormat="false" ht="15" hidden="false" customHeight="false" outlineLevel="0" collapsed="false">
      <c r="A859" s="9"/>
      <c r="B859" s="10"/>
      <c r="C859" s="10"/>
      <c r="D859" s="11"/>
      <c r="E859" s="11"/>
      <c r="F859" s="11"/>
      <c r="G859" s="12"/>
      <c r="H859" s="12"/>
      <c r="I859" s="12"/>
      <c r="J859" s="11"/>
      <c r="K859" s="11"/>
      <c r="L859" s="13"/>
      <c r="M859" s="11"/>
      <c r="N859" s="11"/>
      <c r="O859" s="14" t="str">
        <f aca="false">IF(OR(A859="",B859=""),"",LOOKUP(MOD(B859,1),Lists!$A$5:$A$9,Lists!$B$5:$B$9))</f>
        <v/>
      </c>
      <c r="P859" s="14" t="str">
        <f aca="false">IF(OR(B859="",C859=""),"",ROUND(MOD(C859-B859,1)*1440,0))</f>
        <v/>
      </c>
      <c r="Q859" s="14" t="str">
        <f aca="false">IF(A859="","",COUNTIF($A$7:A859,A859))</f>
        <v/>
      </c>
      <c r="R859" s="15" t="str">
        <f aca="false">IF(OR(G859="",H859="",J859=""),"",ABS(G859-H859)*J859*IF(K859="",1,K859))</f>
        <v/>
      </c>
      <c r="S859" s="15" t="str">
        <f aca="false">IF(OR(G859="",I859="",J859=""),"",(I859-G859)*J859*IF(K859="",1,K859)*IF(E859="Short",-1,1)-N(L859))</f>
        <v/>
      </c>
      <c r="T859" s="16" t="str">
        <f aca="false">IF(OR(S859="",N(R859)=0),"",S859/R859)</f>
        <v/>
      </c>
      <c r="U859" s="15" t="str">
        <f aca="false">IF(S859="","",SUMIFS($S$7:S859,$A$7:A859,A859))</f>
        <v/>
      </c>
      <c r="V859" s="14" t="str">
        <f aca="false">IF(S859="","",IF(AND($C$4&gt;0,U859-S859&lt;=-$C$4),"After loss limit",IF(AND($C$4&gt;0,U859&lt;=-$C$4),"Hit loss limit",IF(AND($C$5&gt;0,Q859&gt;$C$5),"Over trade cap","OK"))))</f>
        <v/>
      </c>
    </row>
    <row r="860" customFormat="false" ht="15" hidden="false" customHeight="false" outlineLevel="0" collapsed="false">
      <c r="A860" s="9"/>
      <c r="B860" s="10"/>
      <c r="C860" s="10"/>
      <c r="D860" s="11"/>
      <c r="E860" s="11"/>
      <c r="F860" s="11"/>
      <c r="G860" s="12"/>
      <c r="H860" s="12"/>
      <c r="I860" s="12"/>
      <c r="J860" s="11"/>
      <c r="K860" s="11"/>
      <c r="L860" s="13"/>
      <c r="M860" s="11"/>
      <c r="N860" s="11"/>
      <c r="O860" s="14" t="str">
        <f aca="false">IF(OR(A860="",B860=""),"",LOOKUP(MOD(B860,1),Lists!$A$5:$A$9,Lists!$B$5:$B$9))</f>
        <v/>
      </c>
      <c r="P860" s="14" t="str">
        <f aca="false">IF(OR(B860="",C860=""),"",ROUND(MOD(C860-B860,1)*1440,0))</f>
        <v/>
      </c>
      <c r="Q860" s="14" t="str">
        <f aca="false">IF(A860="","",COUNTIF($A$7:A860,A860))</f>
        <v/>
      </c>
      <c r="R860" s="15" t="str">
        <f aca="false">IF(OR(G860="",H860="",J860=""),"",ABS(G860-H860)*J860*IF(K860="",1,K860))</f>
        <v/>
      </c>
      <c r="S860" s="15" t="str">
        <f aca="false">IF(OR(G860="",I860="",J860=""),"",(I860-G860)*J860*IF(K860="",1,K860)*IF(E860="Short",-1,1)-N(L860))</f>
        <v/>
      </c>
      <c r="T860" s="16" t="str">
        <f aca="false">IF(OR(S860="",N(R860)=0),"",S860/R860)</f>
        <v/>
      </c>
      <c r="U860" s="15" t="str">
        <f aca="false">IF(S860="","",SUMIFS($S$7:S860,$A$7:A860,A860))</f>
        <v/>
      </c>
      <c r="V860" s="14" t="str">
        <f aca="false">IF(S860="","",IF(AND($C$4&gt;0,U860-S860&lt;=-$C$4),"After loss limit",IF(AND($C$4&gt;0,U860&lt;=-$C$4),"Hit loss limit",IF(AND($C$5&gt;0,Q860&gt;$C$5),"Over trade cap","OK"))))</f>
        <v/>
      </c>
    </row>
    <row r="861" customFormat="false" ht="15" hidden="false" customHeight="false" outlineLevel="0" collapsed="false">
      <c r="A861" s="9"/>
      <c r="B861" s="10"/>
      <c r="C861" s="10"/>
      <c r="D861" s="11"/>
      <c r="E861" s="11"/>
      <c r="F861" s="11"/>
      <c r="G861" s="12"/>
      <c r="H861" s="12"/>
      <c r="I861" s="12"/>
      <c r="J861" s="11"/>
      <c r="K861" s="11"/>
      <c r="L861" s="13"/>
      <c r="M861" s="11"/>
      <c r="N861" s="11"/>
      <c r="O861" s="14" t="str">
        <f aca="false">IF(OR(A861="",B861=""),"",LOOKUP(MOD(B861,1),Lists!$A$5:$A$9,Lists!$B$5:$B$9))</f>
        <v/>
      </c>
      <c r="P861" s="14" t="str">
        <f aca="false">IF(OR(B861="",C861=""),"",ROUND(MOD(C861-B861,1)*1440,0))</f>
        <v/>
      </c>
      <c r="Q861" s="14" t="str">
        <f aca="false">IF(A861="","",COUNTIF($A$7:A861,A861))</f>
        <v/>
      </c>
      <c r="R861" s="15" t="str">
        <f aca="false">IF(OR(G861="",H861="",J861=""),"",ABS(G861-H861)*J861*IF(K861="",1,K861))</f>
        <v/>
      </c>
      <c r="S861" s="15" t="str">
        <f aca="false">IF(OR(G861="",I861="",J861=""),"",(I861-G861)*J861*IF(K861="",1,K861)*IF(E861="Short",-1,1)-N(L861))</f>
        <v/>
      </c>
      <c r="T861" s="16" t="str">
        <f aca="false">IF(OR(S861="",N(R861)=0),"",S861/R861)</f>
        <v/>
      </c>
      <c r="U861" s="15" t="str">
        <f aca="false">IF(S861="","",SUMIFS($S$7:S861,$A$7:A861,A861))</f>
        <v/>
      </c>
      <c r="V861" s="14" t="str">
        <f aca="false">IF(S861="","",IF(AND($C$4&gt;0,U861-S861&lt;=-$C$4),"After loss limit",IF(AND($C$4&gt;0,U861&lt;=-$C$4),"Hit loss limit",IF(AND($C$5&gt;0,Q861&gt;$C$5),"Over trade cap","OK"))))</f>
        <v/>
      </c>
    </row>
    <row r="862" customFormat="false" ht="15" hidden="false" customHeight="false" outlineLevel="0" collapsed="false">
      <c r="A862" s="9"/>
      <c r="B862" s="10"/>
      <c r="C862" s="10"/>
      <c r="D862" s="11"/>
      <c r="E862" s="11"/>
      <c r="F862" s="11"/>
      <c r="G862" s="12"/>
      <c r="H862" s="12"/>
      <c r="I862" s="12"/>
      <c r="J862" s="11"/>
      <c r="K862" s="11"/>
      <c r="L862" s="13"/>
      <c r="M862" s="11"/>
      <c r="N862" s="11"/>
      <c r="O862" s="14" t="str">
        <f aca="false">IF(OR(A862="",B862=""),"",LOOKUP(MOD(B862,1),Lists!$A$5:$A$9,Lists!$B$5:$B$9))</f>
        <v/>
      </c>
      <c r="P862" s="14" t="str">
        <f aca="false">IF(OR(B862="",C862=""),"",ROUND(MOD(C862-B862,1)*1440,0))</f>
        <v/>
      </c>
      <c r="Q862" s="14" t="str">
        <f aca="false">IF(A862="","",COUNTIF($A$7:A862,A862))</f>
        <v/>
      </c>
      <c r="R862" s="15" t="str">
        <f aca="false">IF(OR(G862="",H862="",J862=""),"",ABS(G862-H862)*J862*IF(K862="",1,K862))</f>
        <v/>
      </c>
      <c r="S862" s="15" t="str">
        <f aca="false">IF(OR(G862="",I862="",J862=""),"",(I862-G862)*J862*IF(K862="",1,K862)*IF(E862="Short",-1,1)-N(L862))</f>
        <v/>
      </c>
      <c r="T862" s="16" t="str">
        <f aca="false">IF(OR(S862="",N(R862)=0),"",S862/R862)</f>
        <v/>
      </c>
      <c r="U862" s="15" t="str">
        <f aca="false">IF(S862="","",SUMIFS($S$7:S862,$A$7:A862,A862))</f>
        <v/>
      </c>
      <c r="V862" s="14" t="str">
        <f aca="false">IF(S862="","",IF(AND($C$4&gt;0,U862-S862&lt;=-$C$4),"After loss limit",IF(AND($C$4&gt;0,U862&lt;=-$C$4),"Hit loss limit",IF(AND($C$5&gt;0,Q862&gt;$C$5),"Over trade cap","OK"))))</f>
        <v/>
      </c>
    </row>
    <row r="863" customFormat="false" ht="15" hidden="false" customHeight="false" outlineLevel="0" collapsed="false">
      <c r="A863" s="9"/>
      <c r="B863" s="10"/>
      <c r="C863" s="10"/>
      <c r="D863" s="11"/>
      <c r="E863" s="11"/>
      <c r="F863" s="11"/>
      <c r="G863" s="12"/>
      <c r="H863" s="12"/>
      <c r="I863" s="12"/>
      <c r="J863" s="11"/>
      <c r="K863" s="11"/>
      <c r="L863" s="13"/>
      <c r="M863" s="11"/>
      <c r="N863" s="11"/>
      <c r="O863" s="14" t="str">
        <f aca="false">IF(OR(A863="",B863=""),"",LOOKUP(MOD(B863,1),Lists!$A$5:$A$9,Lists!$B$5:$B$9))</f>
        <v/>
      </c>
      <c r="P863" s="14" t="str">
        <f aca="false">IF(OR(B863="",C863=""),"",ROUND(MOD(C863-B863,1)*1440,0))</f>
        <v/>
      </c>
      <c r="Q863" s="14" t="str">
        <f aca="false">IF(A863="","",COUNTIF($A$7:A863,A863))</f>
        <v/>
      </c>
      <c r="R863" s="15" t="str">
        <f aca="false">IF(OR(G863="",H863="",J863=""),"",ABS(G863-H863)*J863*IF(K863="",1,K863))</f>
        <v/>
      </c>
      <c r="S863" s="15" t="str">
        <f aca="false">IF(OR(G863="",I863="",J863=""),"",(I863-G863)*J863*IF(K863="",1,K863)*IF(E863="Short",-1,1)-N(L863))</f>
        <v/>
      </c>
      <c r="T863" s="16" t="str">
        <f aca="false">IF(OR(S863="",N(R863)=0),"",S863/R863)</f>
        <v/>
      </c>
      <c r="U863" s="15" t="str">
        <f aca="false">IF(S863="","",SUMIFS($S$7:S863,$A$7:A863,A863))</f>
        <v/>
      </c>
      <c r="V863" s="14" t="str">
        <f aca="false">IF(S863="","",IF(AND($C$4&gt;0,U863-S863&lt;=-$C$4),"After loss limit",IF(AND($C$4&gt;0,U863&lt;=-$C$4),"Hit loss limit",IF(AND($C$5&gt;0,Q863&gt;$C$5),"Over trade cap","OK"))))</f>
        <v/>
      </c>
    </row>
    <row r="864" customFormat="false" ht="15" hidden="false" customHeight="false" outlineLevel="0" collapsed="false">
      <c r="A864" s="9"/>
      <c r="B864" s="10"/>
      <c r="C864" s="10"/>
      <c r="D864" s="11"/>
      <c r="E864" s="11"/>
      <c r="F864" s="11"/>
      <c r="G864" s="12"/>
      <c r="H864" s="12"/>
      <c r="I864" s="12"/>
      <c r="J864" s="11"/>
      <c r="K864" s="11"/>
      <c r="L864" s="13"/>
      <c r="M864" s="11"/>
      <c r="N864" s="11"/>
      <c r="O864" s="14" t="str">
        <f aca="false">IF(OR(A864="",B864=""),"",LOOKUP(MOD(B864,1),Lists!$A$5:$A$9,Lists!$B$5:$B$9))</f>
        <v/>
      </c>
      <c r="P864" s="14" t="str">
        <f aca="false">IF(OR(B864="",C864=""),"",ROUND(MOD(C864-B864,1)*1440,0))</f>
        <v/>
      </c>
      <c r="Q864" s="14" t="str">
        <f aca="false">IF(A864="","",COUNTIF($A$7:A864,A864))</f>
        <v/>
      </c>
      <c r="R864" s="15" t="str">
        <f aca="false">IF(OR(G864="",H864="",J864=""),"",ABS(G864-H864)*J864*IF(K864="",1,K864))</f>
        <v/>
      </c>
      <c r="S864" s="15" t="str">
        <f aca="false">IF(OR(G864="",I864="",J864=""),"",(I864-G864)*J864*IF(K864="",1,K864)*IF(E864="Short",-1,1)-N(L864))</f>
        <v/>
      </c>
      <c r="T864" s="16" t="str">
        <f aca="false">IF(OR(S864="",N(R864)=0),"",S864/R864)</f>
        <v/>
      </c>
      <c r="U864" s="15" t="str">
        <f aca="false">IF(S864="","",SUMIFS($S$7:S864,$A$7:A864,A864))</f>
        <v/>
      </c>
      <c r="V864" s="14" t="str">
        <f aca="false">IF(S864="","",IF(AND($C$4&gt;0,U864-S864&lt;=-$C$4),"After loss limit",IF(AND($C$4&gt;0,U864&lt;=-$C$4),"Hit loss limit",IF(AND($C$5&gt;0,Q864&gt;$C$5),"Over trade cap","OK"))))</f>
        <v/>
      </c>
    </row>
    <row r="865" customFormat="false" ht="15" hidden="false" customHeight="false" outlineLevel="0" collapsed="false">
      <c r="A865" s="9"/>
      <c r="B865" s="10"/>
      <c r="C865" s="10"/>
      <c r="D865" s="11"/>
      <c r="E865" s="11"/>
      <c r="F865" s="11"/>
      <c r="G865" s="12"/>
      <c r="H865" s="12"/>
      <c r="I865" s="12"/>
      <c r="J865" s="11"/>
      <c r="K865" s="11"/>
      <c r="L865" s="13"/>
      <c r="M865" s="11"/>
      <c r="N865" s="11"/>
      <c r="O865" s="14" t="str">
        <f aca="false">IF(OR(A865="",B865=""),"",LOOKUP(MOD(B865,1),Lists!$A$5:$A$9,Lists!$B$5:$B$9))</f>
        <v/>
      </c>
      <c r="P865" s="14" t="str">
        <f aca="false">IF(OR(B865="",C865=""),"",ROUND(MOD(C865-B865,1)*1440,0))</f>
        <v/>
      </c>
      <c r="Q865" s="14" t="str">
        <f aca="false">IF(A865="","",COUNTIF($A$7:A865,A865))</f>
        <v/>
      </c>
      <c r="R865" s="15" t="str">
        <f aca="false">IF(OR(G865="",H865="",J865=""),"",ABS(G865-H865)*J865*IF(K865="",1,K865))</f>
        <v/>
      </c>
      <c r="S865" s="15" t="str">
        <f aca="false">IF(OR(G865="",I865="",J865=""),"",(I865-G865)*J865*IF(K865="",1,K865)*IF(E865="Short",-1,1)-N(L865))</f>
        <v/>
      </c>
      <c r="T865" s="16" t="str">
        <f aca="false">IF(OR(S865="",N(R865)=0),"",S865/R865)</f>
        <v/>
      </c>
      <c r="U865" s="15" t="str">
        <f aca="false">IF(S865="","",SUMIFS($S$7:S865,$A$7:A865,A865))</f>
        <v/>
      </c>
      <c r="V865" s="14" t="str">
        <f aca="false">IF(S865="","",IF(AND($C$4&gt;0,U865-S865&lt;=-$C$4),"After loss limit",IF(AND($C$4&gt;0,U865&lt;=-$C$4),"Hit loss limit",IF(AND($C$5&gt;0,Q865&gt;$C$5),"Over trade cap","OK"))))</f>
        <v/>
      </c>
    </row>
    <row r="866" customFormat="false" ht="15" hidden="false" customHeight="false" outlineLevel="0" collapsed="false">
      <c r="A866" s="9"/>
      <c r="B866" s="10"/>
      <c r="C866" s="10"/>
      <c r="D866" s="11"/>
      <c r="E866" s="11"/>
      <c r="F866" s="11"/>
      <c r="G866" s="12"/>
      <c r="H866" s="12"/>
      <c r="I866" s="12"/>
      <c r="J866" s="11"/>
      <c r="K866" s="11"/>
      <c r="L866" s="13"/>
      <c r="M866" s="11"/>
      <c r="N866" s="11"/>
      <c r="O866" s="14" t="str">
        <f aca="false">IF(OR(A866="",B866=""),"",LOOKUP(MOD(B866,1),Lists!$A$5:$A$9,Lists!$B$5:$B$9))</f>
        <v/>
      </c>
      <c r="P866" s="14" t="str">
        <f aca="false">IF(OR(B866="",C866=""),"",ROUND(MOD(C866-B866,1)*1440,0))</f>
        <v/>
      </c>
      <c r="Q866" s="14" t="str">
        <f aca="false">IF(A866="","",COUNTIF($A$7:A866,A866))</f>
        <v/>
      </c>
      <c r="R866" s="15" t="str">
        <f aca="false">IF(OR(G866="",H866="",J866=""),"",ABS(G866-H866)*J866*IF(K866="",1,K866))</f>
        <v/>
      </c>
      <c r="S866" s="15" t="str">
        <f aca="false">IF(OR(G866="",I866="",J866=""),"",(I866-G866)*J866*IF(K866="",1,K866)*IF(E866="Short",-1,1)-N(L866))</f>
        <v/>
      </c>
      <c r="T866" s="16" t="str">
        <f aca="false">IF(OR(S866="",N(R866)=0),"",S866/R866)</f>
        <v/>
      </c>
      <c r="U866" s="15" t="str">
        <f aca="false">IF(S866="","",SUMIFS($S$7:S866,$A$7:A866,A866))</f>
        <v/>
      </c>
      <c r="V866" s="14" t="str">
        <f aca="false">IF(S866="","",IF(AND($C$4&gt;0,U866-S866&lt;=-$C$4),"After loss limit",IF(AND($C$4&gt;0,U866&lt;=-$C$4),"Hit loss limit",IF(AND($C$5&gt;0,Q866&gt;$C$5),"Over trade cap","OK"))))</f>
        <v/>
      </c>
    </row>
    <row r="867" customFormat="false" ht="15" hidden="false" customHeight="false" outlineLevel="0" collapsed="false">
      <c r="A867" s="9"/>
      <c r="B867" s="10"/>
      <c r="C867" s="10"/>
      <c r="D867" s="11"/>
      <c r="E867" s="11"/>
      <c r="F867" s="11"/>
      <c r="G867" s="12"/>
      <c r="H867" s="12"/>
      <c r="I867" s="12"/>
      <c r="J867" s="11"/>
      <c r="K867" s="11"/>
      <c r="L867" s="13"/>
      <c r="M867" s="11"/>
      <c r="N867" s="11"/>
      <c r="O867" s="14" t="str">
        <f aca="false">IF(OR(A867="",B867=""),"",LOOKUP(MOD(B867,1),Lists!$A$5:$A$9,Lists!$B$5:$B$9))</f>
        <v/>
      </c>
      <c r="P867" s="14" t="str">
        <f aca="false">IF(OR(B867="",C867=""),"",ROUND(MOD(C867-B867,1)*1440,0))</f>
        <v/>
      </c>
      <c r="Q867" s="14" t="str">
        <f aca="false">IF(A867="","",COUNTIF($A$7:A867,A867))</f>
        <v/>
      </c>
      <c r="R867" s="15" t="str">
        <f aca="false">IF(OR(G867="",H867="",J867=""),"",ABS(G867-H867)*J867*IF(K867="",1,K867))</f>
        <v/>
      </c>
      <c r="S867" s="15" t="str">
        <f aca="false">IF(OR(G867="",I867="",J867=""),"",(I867-G867)*J867*IF(K867="",1,K867)*IF(E867="Short",-1,1)-N(L867))</f>
        <v/>
      </c>
      <c r="T867" s="16" t="str">
        <f aca="false">IF(OR(S867="",N(R867)=0),"",S867/R867)</f>
        <v/>
      </c>
      <c r="U867" s="15" t="str">
        <f aca="false">IF(S867="","",SUMIFS($S$7:S867,$A$7:A867,A867))</f>
        <v/>
      </c>
      <c r="V867" s="14" t="str">
        <f aca="false">IF(S867="","",IF(AND($C$4&gt;0,U867-S867&lt;=-$C$4),"After loss limit",IF(AND($C$4&gt;0,U867&lt;=-$C$4),"Hit loss limit",IF(AND($C$5&gt;0,Q867&gt;$C$5),"Over trade cap","OK"))))</f>
        <v/>
      </c>
    </row>
    <row r="868" customFormat="false" ht="15" hidden="false" customHeight="false" outlineLevel="0" collapsed="false">
      <c r="A868" s="9"/>
      <c r="B868" s="10"/>
      <c r="C868" s="10"/>
      <c r="D868" s="11"/>
      <c r="E868" s="11"/>
      <c r="F868" s="11"/>
      <c r="G868" s="12"/>
      <c r="H868" s="12"/>
      <c r="I868" s="12"/>
      <c r="J868" s="11"/>
      <c r="K868" s="11"/>
      <c r="L868" s="13"/>
      <c r="M868" s="11"/>
      <c r="N868" s="11"/>
      <c r="O868" s="14" t="str">
        <f aca="false">IF(OR(A868="",B868=""),"",LOOKUP(MOD(B868,1),Lists!$A$5:$A$9,Lists!$B$5:$B$9))</f>
        <v/>
      </c>
      <c r="P868" s="14" t="str">
        <f aca="false">IF(OR(B868="",C868=""),"",ROUND(MOD(C868-B868,1)*1440,0))</f>
        <v/>
      </c>
      <c r="Q868" s="14" t="str">
        <f aca="false">IF(A868="","",COUNTIF($A$7:A868,A868))</f>
        <v/>
      </c>
      <c r="R868" s="15" t="str">
        <f aca="false">IF(OR(G868="",H868="",J868=""),"",ABS(G868-H868)*J868*IF(K868="",1,K868))</f>
        <v/>
      </c>
      <c r="S868" s="15" t="str">
        <f aca="false">IF(OR(G868="",I868="",J868=""),"",(I868-G868)*J868*IF(K868="",1,K868)*IF(E868="Short",-1,1)-N(L868))</f>
        <v/>
      </c>
      <c r="T868" s="16" t="str">
        <f aca="false">IF(OR(S868="",N(R868)=0),"",S868/R868)</f>
        <v/>
      </c>
      <c r="U868" s="15" t="str">
        <f aca="false">IF(S868="","",SUMIFS($S$7:S868,$A$7:A868,A868))</f>
        <v/>
      </c>
      <c r="V868" s="14" t="str">
        <f aca="false">IF(S868="","",IF(AND($C$4&gt;0,U868-S868&lt;=-$C$4),"After loss limit",IF(AND($C$4&gt;0,U868&lt;=-$C$4),"Hit loss limit",IF(AND($C$5&gt;0,Q868&gt;$C$5),"Over trade cap","OK"))))</f>
        <v/>
      </c>
    </row>
    <row r="869" customFormat="false" ht="15" hidden="false" customHeight="false" outlineLevel="0" collapsed="false">
      <c r="A869" s="9"/>
      <c r="B869" s="10"/>
      <c r="C869" s="10"/>
      <c r="D869" s="11"/>
      <c r="E869" s="11"/>
      <c r="F869" s="11"/>
      <c r="G869" s="12"/>
      <c r="H869" s="12"/>
      <c r="I869" s="12"/>
      <c r="J869" s="11"/>
      <c r="K869" s="11"/>
      <c r="L869" s="13"/>
      <c r="M869" s="11"/>
      <c r="N869" s="11"/>
      <c r="O869" s="14" t="str">
        <f aca="false">IF(OR(A869="",B869=""),"",LOOKUP(MOD(B869,1),Lists!$A$5:$A$9,Lists!$B$5:$B$9))</f>
        <v/>
      </c>
      <c r="P869" s="14" t="str">
        <f aca="false">IF(OR(B869="",C869=""),"",ROUND(MOD(C869-B869,1)*1440,0))</f>
        <v/>
      </c>
      <c r="Q869" s="14" t="str">
        <f aca="false">IF(A869="","",COUNTIF($A$7:A869,A869))</f>
        <v/>
      </c>
      <c r="R869" s="15" t="str">
        <f aca="false">IF(OR(G869="",H869="",J869=""),"",ABS(G869-H869)*J869*IF(K869="",1,K869))</f>
        <v/>
      </c>
      <c r="S869" s="15" t="str">
        <f aca="false">IF(OR(G869="",I869="",J869=""),"",(I869-G869)*J869*IF(K869="",1,K869)*IF(E869="Short",-1,1)-N(L869))</f>
        <v/>
      </c>
      <c r="T869" s="16" t="str">
        <f aca="false">IF(OR(S869="",N(R869)=0),"",S869/R869)</f>
        <v/>
      </c>
      <c r="U869" s="15" t="str">
        <f aca="false">IF(S869="","",SUMIFS($S$7:S869,$A$7:A869,A869))</f>
        <v/>
      </c>
      <c r="V869" s="14" t="str">
        <f aca="false">IF(S869="","",IF(AND($C$4&gt;0,U869-S869&lt;=-$C$4),"After loss limit",IF(AND($C$4&gt;0,U869&lt;=-$C$4),"Hit loss limit",IF(AND($C$5&gt;0,Q869&gt;$C$5),"Over trade cap","OK"))))</f>
        <v/>
      </c>
    </row>
    <row r="870" customFormat="false" ht="15" hidden="false" customHeight="false" outlineLevel="0" collapsed="false">
      <c r="A870" s="9"/>
      <c r="B870" s="10"/>
      <c r="C870" s="10"/>
      <c r="D870" s="11"/>
      <c r="E870" s="11"/>
      <c r="F870" s="11"/>
      <c r="G870" s="12"/>
      <c r="H870" s="12"/>
      <c r="I870" s="12"/>
      <c r="J870" s="11"/>
      <c r="K870" s="11"/>
      <c r="L870" s="13"/>
      <c r="M870" s="11"/>
      <c r="N870" s="11"/>
      <c r="O870" s="14" t="str">
        <f aca="false">IF(OR(A870="",B870=""),"",LOOKUP(MOD(B870,1),Lists!$A$5:$A$9,Lists!$B$5:$B$9))</f>
        <v/>
      </c>
      <c r="P870" s="14" t="str">
        <f aca="false">IF(OR(B870="",C870=""),"",ROUND(MOD(C870-B870,1)*1440,0))</f>
        <v/>
      </c>
      <c r="Q870" s="14" t="str">
        <f aca="false">IF(A870="","",COUNTIF($A$7:A870,A870))</f>
        <v/>
      </c>
      <c r="R870" s="15" t="str">
        <f aca="false">IF(OR(G870="",H870="",J870=""),"",ABS(G870-H870)*J870*IF(K870="",1,K870))</f>
        <v/>
      </c>
      <c r="S870" s="15" t="str">
        <f aca="false">IF(OR(G870="",I870="",J870=""),"",(I870-G870)*J870*IF(K870="",1,K870)*IF(E870="Short",-1,1)-N(L870))</f>
        <v/>
      </c>
      <c r="T870" s="16" t="str">
        <f aca="false">IF(OR(S870="",N(R870)=0),"",S870/R870)</f>
        <v/>
      </c>
      <c r="U870" s="15" t="str">
        <f aca="false">IF(S870="","",SUMIFS($S$7:S870,$A$7:A870,A870))</f>
        <v/>
      </c>
      <c r="V870" s="14" t="str">
        <f aca="false">IF(S870="","",IF(AND($C$4&gt;0,U870-S870&lt;=-$C$4),"After loss limit",IF(AND($C$4&gt;0,U870&lt;=-$C$4),"Hit loss limit",IF(AND($C$5&gt;0,Q870&gt;$C$5),"Over trade cap","OK"))))</f>
        <v/>
      </c>
    </row>
    <row r="871" customFormat="false" ht="15" hidden="false" customHeight="false" outlineLevel="0" collapsed="false">
      <c r="A871" s="9"/>
      <c r="B871" s="10"/>
      <c r="C871" s="10"/>
      <c r="D871" s="11"/>
      <c r="E871" s="11"/>
      <c r="F871" s="11"/>
      <c r="G871" s="12"/>
      <c r="H871" s="12"/>
      <c r="I871" s="12"/>
      <c r="J871" s="11"/>
      <c r="K871" s="11"/>
      <c r="L871" s="13"/>
      <c r="M871" s="11"/>
      <c r="N871" s="11"/>
      <c r="O871" s="14" t="str">
        <f aca="false">IF(OR(A871="",B871=""),"",LOOKUP(MOD(B871,1),Lists!$A$5:$A$9,Lists!$B$5:$B$9))</f>
        <v/>
      </c>
      <c r="P871" s="14" t="str">
        <f aca="false">IF(OR(B871="",C871=""),"",ROUND(MOD(C871-B871,1)*1440,0))</f>
        <v/>
      </c>
      <c r="Q871" s="14" t="str">
        <f aca="false">IF(A871="","",COUNTIF($A$7:A871,A871))</f>
        <v/>
      </c>
      <c r="R871" s="15" t="str">
        <f aca="false">IF(OR(G871="",H871="",J871=""),"",ABS(G871-H871)*J871*IF(K871="",1,K871))</f>
        <v/>
      </c>
      <c r="S871" s="15" t="str">
        <f aca="false">IF(OR(G871="",I871="",J871=""),"",(I871-G871)*J871*IF(K871="",1,K871)*IF(E871="Short",-1,1)-N(L871))</f>
        <v/>
      </c>
      <c r="T871" s="16" t="str">
        <f aca="false">IF(OR(S871="",N(R871)=0),"",S871/R871)</f>
        <v/>
      </c>
      <c r="U871" s="15" t="str">
        <f aca="false">IF(S871="","",SUMIFS($S$7:S871,$A$7:A871,A871))</f>
        <v/>
      </c>
      <c r="V871" s="14" t="str">
        <f aca="false">IF(S871="","",IF(AND($C$4&gt;0,U871-S871&lt;=-$C$4),"After loss limit",IF(AND($C$4&gt;0,U871&lt;=-$C$4),"Hit loss limit",IF(AND($C$5&gt;0,Q871&gt;$C$5),"Over trade cap","OK"))))</f>
        <v/>
      </c>
    </row>
    <row r="872" customFormat="false" ht="15" hidden="false" customHeight="false" outlineLevel="0" collapsed="false">
      <c r="A872" s="9"/>
      <c r="B872" s="10"/>
      <c r="C872" s="10"/>
      <c r="D872" s="11"/>
      <c r="E872" s="11"/>
      <c r="F872" s="11"/>
      <c r="G872" s="12"/>
      <c r="H872" s="12"/>
      <c r="I872" s="12"/>
      <c r="J872" s="11"/>
      <c r="K872" s="11"/>
      <c r="L872" s="13"/>
      <c r="M872" s="11"/>
      <c r="N872" s="11"/>
      <c r="O872" s="14" t="str">
        <f aca="false">IF(OR(A872="",B872=""),"",LOOKUP(MOD(B872,1),Lists!$A$5:$A$9,Lists!$B$5:$B$9))</f>
        <v/>
      </c>
      <c r="P872" s="14" t="str">
        <f aca="false">IF(OR(B872="",C872=""),"",ROUND(MOD(C872-B872,1)*1440,0))</f>
        <v/>
      </c>
      <c r="Q872" s="14" t="str">
        <f aca="false">IF(A872="","",COUNTIF($A$7:A872,A872))</f>
        <v/>
      </c>
      <c r="R872" s="15" t="str">
        <f aca="false">IF(OR(G872="",H872="",J872=""),"",ABS(G872-H872)*J872*IF(K872="",1,K872))</f>
        <v/>
      </c>
      <c r="S872" s="15" t="str">
        <f aca="false">IF(OR(G872="",I872="",J872=""),"",(I872-G872)*J872*IF(K872="",1,K872)*IF(E872="Short",-1,1)-N(L872))</f>
        <v/>
      </c>
      <c r="T872" s="16" t="str">
        <f aca="false">IF(OR(S872="",N(R872)=0),"",S872/R872)</f>
        <v/>
      </c>
      <c r="U872" s="15" t="str">
        <f aca="false">IF(S872="","",SUMIFS($S$7:S872,$A$7:A872,A872))</f>
        <v/>
      </c>
      <c r="V872" s="14" t="str">
        <f aca="false">IF(S872="","",IF(AND($C$4&gt;0,U872-S872&lt;=-$C$4),"After loss limit",IF(AND($C$4&gt;0,U872&lt;=-$C$4),"Hit loss limit",IF(AND($C$5&gt;0,Q872&gt;$C$5),"Over trade cap","OK"))))</f>
        <v/>
      </c>
    </row>
    <row r="873" customFormat="false" ht="15" hidden="false" customHeight="false" outlineLevel="0" collapsed="false">
      <c r="A873" s="9"/>
      <c r="B873" s="10"/>
      <c r="C873" s="10"/>
      <c r="D873" s="11"/>
      <c r="E873" s="11"/>
      <c r="F873" s="11"/>
      <c r="G873" s="12"/>
      <c r="H873" s="12"/>
      <c r="I873" s="12"/>
      <c r="J873" s="11"/>
      <c r="K873" s="11"/>
      <c r="L873" s="13"/>
      <c r="M873" s="11"/>
      <c r="N873" s="11"/>
      <c r="O873" s="14" t="str">
        <f aca="false">IF(OR(A873="",B873=""),"",LOOKUP(MOD(B873,1),Lists!$A$5:$A$9,Lists!$B$5:$B$9))</f>
        <v/>
      </c>
      <c r="P873" s="14" t="str">
        <f aca="false">IF(OR(B873="",C873=""),"",ROUND(MOD(C873-B873,1)*1440,0))</f>
        <v/>
      </c>
      <c r="Q873" s="14" t="str">
        <f aca="false">IF(A873="","",COUNTIF($A$7:A873,A873))</f>
        <v/>
      </c>
      <c r="R873" s="15" t="str">
        <f aca="false">IF(OR(G873="",H873="",J873=""),"",ABS(G873-H873)*J873*IF(K873="",1,K873))</f>
        <v/>
      </c>
      <c r="S873" s="15" t="str">
        <f aca="false">IF(OR(G873="",I873="",J873=""),"",(I873-G873)*J873*IF(K873="",1,K873)*IF(E873="Short",-1,1)-N(L873))</f>
        <v/>
      </c>
      <c r="T873" s="16" t="str">
        <f aca="false">IF(OR(S873="",N(R873)=0),"",S873/R873)</f>
        <v/>
      </c>
      <c r="U873" s="15" t="str">
        <f aca="false">IF(S873="","",SUMIFS($S$7:S873,$A$7:A873,A873))</f>
        <v/>
      </c>
      <c r="V873" s="14" t="str">
        <f aca="false">IF(S873="","",IF(AND($C$4&gt;0,U873-S873&lt;=-$C$4),"After loss limit",IF(AND($C$4&gt;0,U873&lt;=-$C$4),"Hit loss limit",IF(AND($C$5&gt;0,Q873&gt;$C$5),"Over trade cap","OK"))))</f>
        <v/>
      </c>
    </row>
    <row r="874" customFormat="false" ht="15" hidden="false" customHeight="false" outlineLevel="0" collapsed="false">
      <c r="A874" s="9"/>
      <c r="B874" s="10"/>
      <c r="C874" s="10"/>
      <c r="D874" s="11"/>
      <c r="E874" s="11"/>
      <c r="F874" s="11"/>
      <c r="G874" s="12"/>
      <c r="H874" s="12"/>
      <c r="I874" s="12"/>
      <c r="J874" s="11"/>
      <c r="K874" s="11"/>
      <c r="L874" s="13"/>
      <c r="M874" s="11"/>
      <c r="N874" s="11"/>
      <c r="O874" s="14" t="str">
        <f aca="false">IF(OR(A874="",B874=""),"",LOOKUP(MOD(B874,1),Lists!$A$5:$A$9,Lists!$B$5:$B$9))</f>
        <v/>
      </c>
      <c r="P874" s="14" t="str">
        <f aca="false">IF(OR(B874="",C874=""),"",ROUND(MOD(C874-B874,1)*1440,0))</f>
        <v/>
      </c>
      <c r="Q874" s="14" t="str">
        <f aca="false">IF(A874="","",COUNTIF($A$7:A874,A874))</f>
        <v/>
      </c>
      <c r="R874" s="15" t="str">
        <f aca="false">IF(OR(G874="",H874="",J874=""),"",ABS(G874-H874)*J874*IF(K874="",1,K874))</f>
        <v/>
      </c>
      <c r="S874" s="15" t="str">
        <f aca="false">IF(OR(G874="",I874="",J874=""),"",(I874-G874)*J874*IF(K874="",1,K874)*IF(E874="Short",-1,1)-N(L874))</f>
        <v/>
      </c>
      <c r="T874" s="16" t="str">
        <f aca="false">IF(OR(S874="",N(R874)=0),"",S874/R874)</f>
        <v/>
      </c>
      <c r="U874" s="15" t="str">
        <f aca="false">IF(S874="","",SUMIFS($S$7:S874,$A$7:A874,A874))</f>
        <v/>
      </c>
      <c r="V874" s="14" t="str">
        <f aca="false">IF(S874="","",IF(AND($C$4&gt;0,U874-S874&lt;=-$C$4),"After loss limit",IF(AND($C$4&gt;0,U874&lt;=-$C$4),"Hit loss limit",IF(AND($C$5&gt;0,Q874&gt;$C$5),"Over trade cap","OK"))))</f>
        <v/>
      </c>
    </row>
    <row r="875" customFormat="false" ht="15" hidden="false" customHeight="false" outlineLevel="0" collapsed="false">
      <c r="A875" s="9"/>
      <c r="B875" s="10"/>
      <c r="C875" s="10"/>
      <c r="D875" s="11"/>
      <c r="E875" s="11"/>
      <c r="F875" s="11"/>
      <c r="G875" s="12"/>
      <c r="H875" s="12"/>
      <c r="I875" s="12"/>
      <c r="J875" s="11"/>
      <c r="K875" s="11"/>
      <c r="L875" s="13"/>
      <c r="M875" s="11"/>
      <c r="N875" s="11"/>
      <c r="O875" s="14" t="str">
        <f aca="false">IF(OR(A875="",B875=""),"",LOOKUP(MOD(B875,1),Lists!$A$5:$A$9,Lists!$B$5:$B$9))</f>
        <v/>
      </c>
      <c r="P875" s="14" t="str">
        <f aca="false">IF(OR(B875="",C875=""),"",ROUND(MOD(C875-B875,1)*1440,0))</f>
        <v/>
      </c>
      <c r="Q875" s="14" t="str">
        <f aca="false">IF(A875="","",COUNTIF($A$7:A875,A875))</f>
        <v/>
      </c>
      <c r="R875" s="15" t="str">
        <f aca="false">IF(OR(G875="",H875="",J875=""),"",ABS(G875-H875)*J875*IF(K875="",1,K875))</f>
        <v/>
      </c>
      <c r="S875" s="15" t="str">
        <f aca="false">IF(OR(G875="",I875="",J875=""),"",(I875-G875)*J875*IF(K875="",1,K875)*IF(E875="Short",-1,1)-N(L875))</f>
        <v/>
      </c>
      <c r="T875" s="16" t="str">
        <f aca="false">IF(OR(S875="",N(R875)=0),"",S875/R875)</f>
        <v/>
      </c>
      <c r="U875" s="15" t="str">
        <f aca="false">IF(S875="","",SUMIFS($S$7:S875,$A$7:A875,A875))</f>
        <v/>
      </c>
      <c r="V875" s="14" t="str">
        <f aca="false">IF(S875="","",IF(AND($C$4&gt;0,U875-S875&lt;=-$C$4),"After loss limit",IF(AND($C$4&gt;0,U875&lt;=-$C$4),"Hit loss limit",IF(AND($C$5&gt;0,Q875&gt;$C$5),"Over trade cap","OK"))))</f>
        <v/>
      </c>
    </row>
    <row r="876" customFormat="false" ht="15" hidden="false" customHeight="false" outlineLevel="0" collapsed="false">
      <c r="A876" s="9"/>
      <c r="B876" s="10"/>
      <c r="C876" s="10"/>
      <c r="D876" s="11"/>
      <c r="E876" s="11"/>
      <c r="F876" s="11"/>
      <c r="G876" s="12"/>
      <c r="H876" s="12"/>
      <c r="I876" s="12"/>
      <c r="J876" s="11"/>
      <c r="K876" s="11"/>
      <c r="L876" s="13"/>
      <c r="M876" s="11"/>
      <c r="N876" s="11"/>
      <c r="O876" s="14" t="str">
        <f aca="false">IF(OR(A876="",B876=""),"",LOOKUP(MOD(B876,1),Lists!$A$5:$A$9,Lists!$B$5:$B$9))</f>
        <v/>
      </c>
      <c r="P876" s="14" t="str">
        <f aca="false">IF(OR(B876="",C876=""),"",ROUND(MOD(C876-B876,1)*1440,0))</f>
        <v/>
      </c>
      <c r="Q876" s="14" t="str">
        <f aca="false">IF(A876="","",COUNTIF($A$7:A876,A876))</f>
        <v/>
      </c>
      <c r="R876" s="15" t="str">
        <f aca="false">IF(OR(G876="",H876="",J876=""),"",ABS(G876-H876)*J876*IF(K876="",1,K876))</f>
        <v/>
      </c>
      <c r="S876" s="15" t="str">
        <f aca="false">IF(OR(G876="",I876="",J876=""),"",(I876-G876)*J876*IF(K876="",1,K876)*IF(E876="Short",-1,1)-N(L876))</f>
        <v/>
      </c>
      <c r="T876" s="16" t="str">
        <f aca="false">IF(OR(S876="",N(R876)=0),"",S876/R876)</f>
        <v/>
      </c>
      <c r="U876" s="15" t="str">
        <f aca="false">IF(S876="","",SUMIFS($S$7:S876,$A$7:A876,A876))</f>
        <v/>
      </c>
      <c r="V876" s="14" t="str">
        <f aca="false">IF(S876="","",IF(AND($C$4&gt;0,U876-S876&lt;=-$C$4),"After loss limit",IF(AND($C$4&gt;0,U876&lt;=-$C$4),"Hit loss limit",IF(AND($C$5&gt;0,Q876&gt;$C$5),"Over trade cap","OK"))))</f>
        <v/>
      </c>
    </row>
    <row r="877" customFormat="false" ht="15" hidden="false" customHeight="false" outlineLevel="0" collapsed="false">
      <c r="A877" s="9"/>
      <c r="B877" s="10"/>
      <c r="C877" s="10"/>
      <c r="D877" s="11"/>
      <c r="E877" s="11"/>
      <c r="F877" s="11"/>
      <c r="G877" s="12"/>
      <c r="H877" s="12"/>
      <c r="I877" s="12"/>
      <c r="J877" s="11"/>
      <c r="K877" s="11"/>
      <c r="L877" s="13"/>
      <c r="M877" s="11"/>
      <c r="N877" s="11"/>
      <c r="O877" s="14" t="str">
        <f aca="false">IF(OR(A877="",B877=""),"",LOOKUP(MOD(B877,1),Lists!$A$5:$A$9,Lists!$B$5:$B$9))</f>
        <v/>
      </c>
      <c r="P877" s="14" t="str">
        <f aca="false">IF(OR(B877="",C877=""),"",ROUND(MOD(C877-B877,1)*1440,0))</f>
        <v/>
      </c>
      <c r="Q877" s="14" t="str">
        <f aca="false">IF(A877="","",COUNTIF($A$7:A877,A877))</f>
        <v/>
      </c>
      <c r="R877" s="15" t="str">
        <f aca="false">IF(OR(G877="",H877="",J877=""),"",ABS(G877-H877)*J877*IF(K877="",1,K877))</f>
        <v/>
      </c>
      <c r="S877" s="15" t="str">
        <f aca="false">IF(OR(G877="",I877="",J877=""),"",(I877-G877)*J877*IF(K877="",1,K877)*IF(E877="Short",-1,1)-N(L877))</f>
        <v/>
      </c>
      <c r="T877" s="16" t="str">
        <f aca="false">IF(OR(S877="",N(R877)=0),"",S877/R877)</f>
        <v/>
      </c>
      <c r="U877" s="15" t="str">
        <f aca="false">IF(S877="","",SUMIFS($S$7:S877,$A$7:A877,A877))</f>
        <v/>
      </c>
      <c r="V877" s="14" t="str">
        <f aca="false">IF(S877="","",IF(AND($C$4&gt;0,U877-S877&lt;=-$C$4),"After loss limit",IF(AND($C$4&gt;0,U877&lt;=-$C$4),"Hit loss limit",IF(AND($C$5&gt;0,Q877&gt;$C$5),"Over trade cap","OK"))))</f>
        <v/>
      </c>
    </row>
    <row r="878" customFormat="false" ht="15" hidden="false" customHeight="false" outlineLevel="0" collapsed="false">
      <c r="A878" s="9"/>
      <c r="B878" s="10"/>
      <c r="C878" s="10"/>
      <c r="D878" s="11"/>
      <c r="E878" s="11"/>
      <c r="F878" s="11"/>
      <c r="G878" s="12"/>
      <c r="H878" s="12"/>
      <c r="I878" s="12"/>
      <c r="J878" s="11"/>
      <c r="K878" s="11"/>
      <c r="L878" s="13"/>
      <c r="M878" s="11"/>
      <c r="N878" s="11"/>
      <c r="O878" s="14" t="str">
        <f aca="false">IF(OR(A878="",B878=""),"",LOOKUP(MOD(B878,1),Lists!$A$5:$A$9,Lists!$B$5:$B$9))</f>
        <v/>
      </c>
      <c r="P878" s="14" t="str">
        <f aca="false">IF(OR(B878="",C878=""),"",ROUND(MOD(C878-B878,1)*1440,0))</f>
        <v/>
      </c>
      <c r="Q878" s="14" t="str">
        <f aca="false">IF(A878="","",COUNTIF($A$7:A878,A878))</f>
        <v/>
      </c>
      <c r="R878" s="15" t="str">
        <f aca="false">IF(OR(G878="",H878="",J878=""),"",ABS(G878-H878)*J878*IF(K878="",1,K878))</f>
        <v/>
      </c>
      <c r="S878" s="15" t="str">
        <f aca="false">IF(OR(G878="",I878="",J878=""),"",(I878-G878)*J878*IF(K878="",1,K878)*IF(E878="Short",-1,1)-N(L878))</f>
        <v/>
      </c>
      <c r="T878" s="16" t="str">
        <f aca="false">IF(OR(S878="",N(R878)=0),"",S878/R878)</f>
        <v/>
      </c>
      <c r="U878" s="15" t="str">
        <f aca="false">IF(S878="","",SUMIFS($S$7:S878,$A$7:A878,A878))</f>
        <v/>
      </c>
      <c r="V878" s="14" t="str">
        <f aca="false">IF(S878="","",IF(AND($C$4&gt;0,U878-S878&lt;=-$C$4),"After loss limit",IF(AND($C$4&gt;0,U878&lt;=-$C$4),"Hit loss limit",IF(AND($C$5&gt;0,Q878&gt;$C$5),"Over trade cap","OK"))))</f>
        <v/>
      </c>
    </row>
    <row r="879" customFormat="false" ht="15" hidden="false" customHeight="false" outlineLevel="0" collapsed="false">
      <c r="A879" s="9"/>
      <c r="B879" s="10"/>
      <c r="C879" s="10"/>
      <c r="D879" s="11"/>
      <c r="E879" s="11"/>
      <c r="F879" s="11"/>
      <c r="G879" s="12"/>
      <c r="H879" s="12"/>
      <c r="I879" s="12"/>
      <c r="J879" s="11"/>
      <c r="K879" s="11"/>
      <c r="L879" s="13"/>
      <c r="M879" s="11"/>
      <c r="N879" s="11"/>
      <c r="O879" s="14" t="str">
        <f aca="false">IF(OR(A879="",B879=""),"",LOOKUP(MOD(B879,1),Lists!$A$5:$A$9,Lists!$B$5:$B$9))</f>
        <v/>
      </c>
      <c r="P879" s="14" t="str">
        <f aca="false">IF(OR(B879="",C879=""),"",ROUND(MOD(C879-B879,1)*1440,0))</f>
        <v/>
      </c>
      <c r="Q879" s="14" t="str">
        <f aca="false">IF(A879="","",COUNTIF($A$7:A879,A879))</f>
        <v/>
      </c>
      <c r="R879" s="15" t="str">
        <f aca="false">IF(OR(G879="",H879="",J879=""),"",ABS(G879-H879)*J879*IF(K879="",1,K879))</f>
        <v/>
      </c>
      <c r="S879" s="15" t="str">
        <f aca="false">IF(OR(G879="",I879="",J879=""),"",(I879-G879)*J879*IF(K879="",1,K879)*IF(E879="Short",-1,1)-N(L879))</f>
        <v/>
      </c>
      <c r="T879" s="16" t="str">
        <f aca="false">IF(OR(S879="",N(R879)=0),"",S879/R879)</f>
        <v/>
      </c>
      <c r="U879" s="15" t="str">
        <f aca="false">IF(S879="","",SUMIFS($S$7:S879,$A$7:A879,A879))</f>
        <v/>
      </c>
      <c r="V879" s="14" t="str">
        <f aca="false">IF(S879="","",IF(AND($C$4&gt;0,U879-S879&lt;=-$C$4),"After loss limit",IF(AND($C$4&gt;0,U879&lt;=-$C$4),"Hit loss limit",IF(AND($C$5&gt;0,Q879&gt;$C$5),"Over trade cap","OK"))))</f>
        <v/>
      </c>
    </row>
    <row r="880" customFormat="false" ht="15" hidden="false" customHeight="false" outlineLevel="0" collapsed="false">
      <c r="A880" s="9"/>
      <c r="B880" s="10"/>
      <c r="C880" s="10"/>
      <c r="D880" s="11"/>
      <c r="E880" s="11"/>
      <c r="F880" s="11"/>
      <c r="G880" s="12"/>
      <c r="H880" s="12"/>
      <c r="I880" s="12"/>
      <c r="J880" s="11"/>
      <c r="K880" s="11"/>
      <c r="L880" s="13"/>
      <c r="M880" s="11"/>
      <c r="N880" s="11"/>
      <c r="O880" s="14" t="str">
        <f aca="false">IF(OR(A880="",B880=""),"",LOOKUP(MOD(B880,1),Lists!$A$5:$A$9,Lists!$B$5:$B$9))</f>
        <v/>
      </c>
      <c r="P880" s="14" t="str">
        <f aca="false">IF(OR(B880="",C880=""),"",ROUND(MOD(C880-B880,1)*1440,0))</f>
        <v/>
      </c>
      <c r="Q880" s="14" t="str">
        <f aca="false">IF(A880="","",COUNTIF($A$7:A880,A880))</f>
        <v/>
      </c>
      <c r="R880" s="15" t="str">
        <f aca="false">IF(OR(G880="",H880="",J880=""),"",ABS(G880-H880)*J880*IF(K880="",1,K880))</f>
        <v/>
      </c>
      <c r="S880" s="15" t="str">
        <f aca="false">IF(OR(G880="",I880="",J880=""),"",(I880-G880)*J880*IF(K880="",1,K880)*IF(E880="Short",-1,1)-N(L880))</f>
        <v/>
      </c>
      <c r="T880" s="16" t="str">
        <f aca="false">IF(OR(S880="",N(R880)=0),"",S880/R880)</f>
        <v/>
      </c>
      <c r="U880" s="15" t="str">
        <f aca="false">IF(S880="","",SUMIFS($S$7:S880,$A$7:A880,A880))</f>
        <v/>
      </c>
      <c r="V880" s="14" t="str">
        <f aca="false">IF(S880="","",IF(AND($C$4&gt;0,U880-S880&lt;=-$C$4),"After loss limit",IF(AND($C$4&gt;0,U880&lt;=-$C$4),"Hit loss limit",IF(AND($C$5&gt;0,Q880&gt;$C$5),"Over trade cap","OK"))))</f>
        <v/>
      </c>
    </row>
    <row r="881" customFormat="false" ht="15" hidden="false" customHeight="false" outlineLevel="0" collapsed="false">
      <c r="A881" s="9"/>
      <c r="B881" s="10"/>
      <c r="C881" s="10"/>
      <c r="D881" s="11"/>
      <c r="E881" s="11"/>
      <c r="F881" s="11"/>
      <c r="G881" s="12"/>
      <c r="H881" s="12"/>
      <c r="I881" s="12"/>
      <c r="J881" s="11"/>
      <c r="K881" s="11"/>
      <c r="L881" s="13"/>
      <c r="M881" s="11"/>
      <c r="N881" s="11"/>
      <c r="O881" s="14" t="str">
        <f aca="false">IF(OR(A881="",B881=""),"",LOOKUP(MOD(B881,1),Lists!$A$5:$A$9,Lists!$B$5:$B$9))</f>
        <v/>
      </c>
      <c r="P881" s="14" t="str">
        <f aca="false">IF(OR(B881="",C881=""),"",ROUND(MOD(C881-B881,1)*1440,0))</f>
        <v/>
      </c>
      <c r="Q881" s="14" t="str">
        <f aca="false">IF(A881="","",COUNTIF($A$7:A881,A881))</f>
        <v/>
      </c>
      <c r="R881" s="15" t="str">
        <f aca="false">IF(OR(G881="",H881="",J881=""),"",ABS(G881-H881)*J881*IF(K881="",1,K881))</f>
        <v/>
      </c>
      <c r="S881" s="15" t="str">
        <f aca="false">IF(OR(G881="",I881="",J881=""),"",(I881-G881)*J881*IF(K881="",1,K881)*IF(E881="Short",-1,1)-N(L881))</f>
        <v/>
      </c>
      <c r="T881" s="16" t="str">
        <f aca="false">IF(OR(S881="",N(R881)=0),"",S881/R881)</f>
        <v/>
      </c>
      <c r="U881" s="15" t="str">
        <f aca="false">IF(S881="","",SUMIFS($S$7:S881,$A$7:A881,A881))</f>
        <v/>
      </c>
      <c r="V881" s="14" t="str">
        <f aca="false">IF(S881="","",IF(AND($C$4&gt;0,U881-S881&lt;=-$C$4),"After loss limit",IF(AND($C$4&gt;0,U881&lt;=-$C$4),"Hit loss limit",IF(AND($C$5&gt;0,Q881&gt;$C$5),"Over trade cap","OK"))))</f>
        <v/>
      </c>
    </row>
    <row r="882" customFormat="false" ht="15" hidden="false" customHeight="false" outlineLevel="0" collapsed="false">
      <c r="A882" s="9"/>
      <c r="B882" s="10"/>
      <c r="C882" s="10"/>
      <c r="D882" s="11"/>
      <c r="E882" s="11"/>
      <c r="F882" s="11"/>
      <c r="G882" s="12"/>
      <c r="H882" s="12"/>
      <c r="I882" s="12"/>
      <c r="J882" s="11"/>
      <c r="K882" s="11"/>
      <c r="L882" s="13"/>
      <c r="M882" s="11"/>
      <c r="N882" s="11"/>
      <c r="O882" s="14" t="str">
        <f aca="false">IF(OR(A882="",B882=""),"",LOOKUP(MOD(B882,1),Lists!$A$5:$A$9,Lists!$B$5:$B$9))</f>
        <v/>
      </c>
      <c r="P882" s="14" t="str">
        <f aca="false">IF(OR(B882="",C882=""),"",ROUND(MOD(C882-B882,1)*1440,0))</f>
        <v/>
      </c>
      <c r="Q882" s="14" t="str">
        <f aca="false">IF(A882="","",COUNTIF($A$7:A882,A882))</f>
        <v/>
      </c>
      <c r="R882" s="15" t="str">
        <f aca="false">IF(OR(G882="",H882="",J882=""),"",ABS(G882-H882)*J882*IF(K882="",1,K882))</f>
        <v/>
      </c>
      <c r="S882" s="15" t="str">
        <f aca="false">IF(OR(G882="",I882="",J882=""),"",(I882-G882)*J882*IF(K882="",1,K882)*IF(E882="Short",-1,1)-N(L882))</f>
        <v/>
      </c>
      <c r="T882" s="16" t="str">
        <f aca="false">IF(OR(S882="",N(R882)=0),"",S882/R882)</f>
        <v/>
      </c>
      <c r="U882" s="15" t="str">
        <f aca="false">IF(S882="","",SUMIFS($S$7:S882,$A$7:A882,A882))</f>
        <v/>
      </c>
      <c r="V882" s="14" t="str">
        <f aca="false">IF(S882="","",IF(AND($C$4&gt;0,U882-S882&lt;=-$C$4),"After loss limit",IF(AND($C$4&gt;0,U882&lt;=-$C$4),"Hit loss limit",IF(AND($C$5&gt;0,Q882&gt;$C$5),"Over trade cap","OK"))))</f>
        <v/>
      </c>
    </row>
    <row r="883" customFormat="false" ht="15" hidden="false" customHeight="false" outlineLevel="0" collapsed="false">
      <c r="A883" s="9"/>
      <c r="B883" s="10"/>
      <c r="C883" s="10"/>
      <c r="D883" s="11"/>
      <c r="E883" s="11"/>
      <c r="F883" s="11"/>
      <c r="G883" s="12"/>
      <c r="H883" s="12"/>
      <c r="I883" s="12"/>
      <c r="J883" s="11"/>
      <c r="K883" s="11"/>
      <c r="L883" s="13"/>
      <c r="M883" s="11"/>
      <c r="N883" s="11"/>
      <c r="O883" s="14" t="str">
        <f aca="false">IF(OR(A883="",B883=""),"",LOOKUP(MOD(B883,1),Lists!$A$5:$A$9,Lists!$B$5:$B$9))</f>
        <v/>
      </c>
      <c r="P883" s="14" t="str">
        <f aca="false">IF(OR(B883="",C883=""),"",ROUND(MOD(C883-B883,1)*1440,0))</f>
        <v/>
      </c>
      <c r="Q883" s="14" t="str">
        <f aca="false">IF(A883="","",COUNTIF($A$7:A883,A883))</f>
        <v/>
      </c>
      <c r="R883" s="15" t="str">
        <f aca="false">IF(OR(G883="",H883="",J883=""),"",ABS(G883-H883)*J883*IF(K883="",1,K883))</f>
        <v/>
      </c>
      <c r="S883" s="15" t="str">
        <f aca="false">IF(OR(G883="",I883="",J883=""),"",(I883-G883)*J883*IF(K883="",1,K883)*IF(E883="Short",-1,1)-N(L883))</f>
        <v/>
      </c>
      <c r="T883" s="16" t="str">
        <f aca="false">IF(OR(S883="",N(R883)=0),"",S883/R883)</f>
        <v/>
      </c>
      <c r="U883" s="15" t="str">
        <f aca="false">IF(S883="","",SUMIFS($S$7:S883,$A$7:A883,A883))</f>
        <v/>
      </c>
      <c r="V883" s="14" t="str">
        <f aca="false">IF(S883="","",IF(AND($C$4&gt;0,U883-S883&lt;=-$C$4),"After loss limit",IF(AND($C$4&gt;0,U883&lt;=-$C$4),"Hit loss limit",IF(AND($C$5&gt;0,Q883&gt;$C$5),"Over trade cap","OK"))))</f>
        <v/>
      </c>
    </row>
    <row r="884" customFormat="false" ht="15" hidden="false" customHeight="false" outlineLevel="0" collapsed="false">
      <c r="A884" s="9"/>
      <c r="B884" s="10"/>
      <c r="C884" s="10"/>
      <c r="D884" s="11"/>
      <c r="E884" s="11"/>
      <c r="F884" s="11"/>
      <c r="G884" s="12"/>
      <c r="H884" s="12"/>
      <c r="I884" s="12"/>
      <c r="J884" s="11"/>
      <c r="K884" s="11"/>
      <c r="L884" s="13"/>
      <c r="M884" s="11"/>
      <c r="N884" s="11"/>
      <c r="O884" s="14" t="str">
        <f aca="false">IF(OR(A884="",B884=""),"",LOOKUP(MOD(B884,1),Lists!$A$5:$A$9,Lists!$B$5:$B$9))</f>
        <v/>
      </c>
      <c r="P884" s="14" t="str">
        <f aca="false">IF(OR(B884="",C884=""),"",ROUND(MOD(C884-B884,1)*1440,0))</f>
        <v/>
      </c>
      <c r="Q884" s="14" t="str">
        <f aca="false">IF(A884="","",COUNTIF($A$7:A884,A884))</f>
        <v/>
      </c>
      <c r="R884" s="15" t="str">
        <f aca="false">IF(OR(G884="",H884="",J884=""),"",ABS(G884-H884)*J884*IF(K884="",1,K884))</f>
        <v/>
      </c>
      <c r="S884" s="15" t="str">
        <f aca="false">IF(OR(G884="",I884="",J884=""),"",(I884-G884)*J884*IF(K884="",1,K884)*IF(E884="Short",-1,1)-N(L884))</f>
        <v/>
      </c>
      <c r="T884" s="16" t="str">
        <f aca="false">IF(OR(S884="",N(R884)=0),"",S884/R884)</f>
        <v/>
      </c>
      <c r="U884" s="15" t="str">
        <f aca="false">IF(S884="","",SUMIFS($S$7:S884,$A$7:A884,A884))</f>
        <v/>
      </c>
      <c r="V884" s="14" t="str">
        <f aca="false">IF(S884="","",IF(AND($C$4&gt;0,U884-S884&lt;=-$C$4),"After loss limit",IF(AND($C$4&gt;0,U884&lt;=-$C$4),"Hit loss limit",IF(AND($C$5&gt;0,Q884&gt;$C$5),"Over trade cap","OK"))))</f>
        <v/>
      </c>
    </row>
    <row r="885" customFormat="false" ht="15" hidden="false" customHeight="false" outlineLevel="0" collapsed="false">
      <c r="A885" s="9"/>
      <c r="B885" s="10"/>
      <c r="C885" s="10"/>
      <c r="D885" s="11"/>
      <c r="E885" s="11"/>
      <c r="F885" s="11"/>
      <c r="G885" s="12"/>
      <c r="H885" s="12"/>
      <c r="I885" s="12"/>
      <c r="J885" s="11"/>
      <c r="K885" s="11"/>
      <c r="L885" s="13"/>
      <c r="M885" s="11"/>
      <c r="N885" s="11"/>
      <c r="O885" s="14" t="str">
        <f aca="false">IF(OR(A885="",B885=""),"",LOOKUP(MOD(B885,1),Lists!$A$5:$A$9,Lists!$B$5:$B$9))</f>
        <v/>
      </c>
      <c r="P885" s="14" t="str">
        <f aca="false">IF(OR(B885="",C885=""),"",ROUND(MOD(C885-B885,1)*1440,0))</f>
        <v/>
      </c>
      <c r="Q885" s="14" t="str">
        <f aca="false">IF(A885="","",COUNTIF($A$7:A885,A885))</f>
        <v/>
      </c>
      <c r="R885" s="15" t="str">
        <f aca="false">IF(OR(G885="",H885="",J885=""),"",ABS(G885-H885)*J885*IF(K885="",1,K885))</f>
        <v/>
      </c>
      <c r="S885" s="15" t="str">
        <f aca="false">IF(OR(G885="",I885="",J885=""),"",(I885-G885)*J885*IF(K885="",1,K885)*IF(E885="Short",-1,1)-N(L885))</f>
        <v/>
      </c>
      <c r="T885" s="16" t="str">
        <f aca="false">IF(OR(S885="",N(R885)=0),"",S885/R885)</f>
        <v/>
      </c>
      <c r="U885" s="15" t="str">
        <f aca="false">IF(S885="","",SUMIFS($S$7:S885,$A$7:A885,A885))</f>
        <v/>
      </c>
      <c r="V885" s="14" t="str">
        <f aca="false">IF(S885="","",IF(AND($C$4&gt;0,U885-S885&lt;=-$C$4),"After loss limit",IF(AND($C$4&gt;0,U885&lt;=-$C$4),"Hit loss limit",IF(AND($C$5&gt;0,Q885&gt;$C$5),"Over trade cap","OK"))))</f>
        <v/>
      </c>
    </row>
    <row r="886" customFormat="false" ht="15" hidden="false" customHeight="false" outlineLevel="0" collapsed="false">
      <c r="A886" s="9"/>
      <c r="B886" s="10"/>
      <c r="C886" s="10"/>
      <c r="D886" s="11"/>
      <c r="E886" s="11"/>
      <c r="F886" s="11"/>
      <c r="G886" s="12"/>
      <c r="H886" s="12"/>
      <c r="I886" s="12"/>
      <c r="J886" s="11"/>
      <c r="K886" s="11"/>
      <c r="L886" s="13"/>
      <c r="M886" s="11"/>
      <c r="N886" s="11"/>
      <c r="O886" s="14" t="str">
        <f aca="false">IF(OR(A886="",B886=""),"",LOOKUP(MOD(B886,1),Lists!$A$5:$A$9,Lists!$B$5:$B$9))</f>
        <v/>
      </c>
      <c r="P886" s="14" t="str">
        <f aca="false">IF(OR(B886="",C886=""),"",ROUND(MOD(C886-B886,1)*1440,0))</f>
        <v/>
      </c>
      <c r="Q886" s="14" t="str">
        <f aca="false">IF(A886="","",COUNTIF($A$7:A886,A886))</f>
        <v/>
      </c>
      <c r="R886" s="15" t="str">
        <f aca="false">IF(OR(G886="",H886="",J886=""),"",ABS(G886-H886)*J886*IF(K886="",1,K886))</f>
        <v/>
      </c>
      <c r="S886" s="15" t="str">
        <f aca="false">IF(OR(G886="",I886="",J886=""),"",(I886-G886)*J886*IF(K886="",1,K886)*IF(E886="Short",-1,1)-N(L886))</f>
        <v/>
      </c>
      <c r="T886" s="16" t="str">
        <f aca="false">IF(OR(S886="",N(R886)=0),"",S886/R886)</f>
        <v/>
      </c>
      <c r="U886" s="15" t="str">
        <f aca="false">IF(S886="","",SUMIFS($S$7:S886,$A$7:A886,A886))</f>
        <v/>
      </c>
      <c r="V886" s="14" t="str">
        <f aca="false">IF(S886="","",IF(AND($C$4&gt;0,U886-S886&lt;=-$C$4),"After loss limit",IF(AND($C$4&gt;0,U886&lt;=-$C$4),"Hit loss limit",IF(AND($C$5&gt;0,Q886&gt;$C$5),"Over trade cap","OK"))))</f>
        <v/>
      </c>
    </row>
    <row r="887" customFormat="false" ht="15" hidden="false" customHeight="false" outlineLevel="0" collapsed="false">
      <c r="A887" s="9"/>
      <c r="B887" s="10"/>
      <c r="C887" s="10"/>
      <c r="D887" s="11"/>
      <c r="E887" s="11"/>
      <c r="F887" s="11"/>
      <c r="G887" s="12"/>
      <c r="H887" s="12"/>
      <c r="I887" s="12"/>
      <c r="J887" s="11"/>
      <c r="K887" s="11"/>
      <c r="L887" s="13"/>
      <c r="M887" s="11"/>
      <c r="N887" s="11"/>
      <c r="O887" s="14" t="str">
        <f aca="false">IF(OR(A887="",B887=""),"",LOOKUP(MOD(B887,1),Lists!$A$5:$A$9,Lists!$B$5:$B$9))</f>
        <v/>
      </c>
      <c r="P887" s="14" t="str">
        <f aca="false">IF(OR(B887="",C887=""),"",ROUND(MOD(C887-B887,1)*1440,0))</f>
        <v/>
      </c>
      <c r="Q887" s="14" t="str">
        <f aca="false">IF(A887="","",COUNTIF($A$7:A887,A887))</f>
        <v/>
      </c>
      <c r="R887" s="15" t="str">
        <f aca="false">IF(OR(G887="",H887="",J887=""),"",ABS(G887-H887)*J887*IF(K887="",1,K887))</f>
        <v/>
      </c>
      <c r="S887" s="15" t="str">
        <f aca="false">IF(OR(G887="",I887="",J887=""),"",(I887-G887)*J887*IF(K887="",1,K887)*IF(E887="Short",-1,1)-N(L887))</f>
        <v/>
      </c>
      <c r="T887" s="16" t="str">
        <f aca="false">IF(OR(S887="",N(R887)=0),"",S887/R887)</f>
        <v/>
      </c>
      <c r="U887" s="15" t="str">
        <f aca="false">IF(S887="","",SUMIFS($S$7:S887,$A$7:A887,A887))</f>
        <v/>
      </c>
      <c r="V887" s="14" t="str">
        <f aca="false">IF(S887="","",IF(AND($C$4&gt;0,U887-S887&lt;=-$C$4),"After loss limit",IF(AND($C$4&gt;0,U887&lt;=-$C$4),"Hit loss limit",IF(AND($C$5&gt;0,Q887&gt;$C$5),"Over trade cap","OK"))))</f>
        <v/>
      </c>
    </row>
    <row r="888" customFormat="false" ht="15" hidden="false" customHeight="false" outlineLevel="0" collapsed="false">
      <c r="A888" s="9"/>
      <c r="B888" s="10"/>
      <c r="C888" s="10"/>
      <c r="D888" s="11"/>
      <c r="E888" s="11"/>
      <c r="F888" s="11"/>
      <c r="G888" s="12"/>
      <c r="H888" s="12"/>
      <c r="I888" s="12"/>
      <c r="J888" s="11"/>
      <c r="K888" s="11"/>
      <c r="L888" s="13"/>
      <c r="M888" s="11"/>
      <c r="N888" s="11"/>
      <c r="O888" s="14" t="str">
        <f aca="false">IF(OR(A888="",B888=""),"",LOOKUP(MOD(B888,1),Lists!$A$5:$A$9,Lists!$B$5:$B$9))</f>
        <v/>
      </c>
      <c r="P888" s="14" t="str">
        <f aca="false">IF(OR(B888="",C888=""),"",ROUND(MOD(C888-B888,1)*1440,0))</f>
        <v/>
      </c>
      <c r="Q888" s="14" t="str">
        <f aca="false">IF(A888="","",COUNTIF($A$7:A888,A888))</f>
        <v/>
      </c>
      <c r="R888" s="15" t="str">
        <f aca="false">IF(OR(G888="",H888="",J888=""),"",ABS(G888-H888)*J888*IF(K888="",1,K888))</f>
        <v/>
      </c>
      <c r="S888" s="15" t="str">
        <f aca="false">IF(OR(G888="",I888="",J888=""),"",(I888-G888)*J888*IF(K888="",1,K888)*IF(E888="Short",-1,1)-N(L888))</f>
        <v/>
      </c>
      <c r="T888" s="16" t="str">
        <f aca="false">IF(OR(S888="",N(R888)=0),"",S888/R888)</f>
        <v/>
      </c>
      <c r="U888" s="15" t="str">
        <f aca="false">IF(S888="","",SUMIFS($S$7:S888,$A$7:A888,A888))</f>
        <v/>
      </c>
      <c r="V888" s="14" t="str">
        <f aca="false">IF(S888="","",IF(AND($C$4&gt;0,U888-S888&lt;=-$C$4),"After loss limit",IF(AND($C$4&gt;0,U888&lt;=-$C$4),"Hit loss limit",IF(AND($C$5&gt;0,Q888&gt;$C$5),"Over trade cap","OK"))))</f>
        <v/>
      </c>
    </row>
    <row r="889" customFormat="false" ht="15" hidden="false" customHeight="false" outlineLevel="0" collapsed="false">
      <c r="A889" s="9"/>
      <c r="B889" s="10"/>
      <c r="C889" s="10"/>
      <c r="D889" s="11"/>
      <c r="E889" s="11"/>
      <c r="F889" s="11"/>
      <c r="G889" s="12"/>
      <c r="H889" s="12"/>
      <c r="I889" s="12"/>
      <c r="J889" s="11"/>
      <c r="K889" s="11"/>
      <c r="L889" s="13"/>
      <c r="M889" s="11"/>
      <c r="N889" s="11"/>
      <c r="O889" s="14" t="str">
        <f aca="false">IF(OR(A889="",B889=""),"",LOOKUP(MOD(B889,1),Lists!$A$5:$A$9,Lists!$B$5:$B$9))</f>
        <v/>
      </c>
      <c r="P889" s="14" t="str">
        <f aca="false">IF(OR(B889="",C889=""),"",ROUND(MOD(C889-B889,1)*1440,0))</f>
        <v/>
      </c>
      <c r="Q889" s="14" t="str">
        <f aca="false">IF(A889="","",COUNTIF($A$7:A889,A889))</f>
        <v/>
      </c>
      <c r="R889" s="15" t="str">
        <f aca="false">IF(OR(G889="",H889="",J889=""),"",ABS(G889-H889)*J889*IF(K889="",1,K889))</f>
        <v/>
      </c>
      <c r="S889" s="15" t="str">
        <f aca="false">IF(OR(G889="",I889="",J889=""),"",(I889-G889)*J889*IF(K889="",1,K889)*IF(E889="Short",-1,1)-N(L889))</f>
        <v/>
      </c>
      <c r="T889" s="16" t="str">
        <f aca="false">IF(OR(S889="",N(R889)=0),"",S889/R889)</f>
        <v/>
      </c>
      <c r="U889" s="15" t="str">
        <f aca="false">IF(S889="","",SUMIFS($S$7:S889,$A$7:A889,A889))</f>
        <v/>
      </c>
      <c r="V889" s="14" t="str">
        <f aca="false">IF(S889="","",IF(AND($C$4&gt;0,U889-S889&lt;=-$C$4),"After loss limit",IF(AND($C$4&gt;0,U889&lt;=-$C$4),"Hit loss limit",IF(AND($C$5&gt;0,Q889&gt;$C$5),"Over trade cap","OK"))))</f>
        <v/>
      </c>
    </row>
    <row r="890" customFormat="false" ht="15" hidden="false" customHeight="false" outlineLevel="0" collapsed="false">
      <c r="A890" s="9"/>
      <c r="B890" s="10"/>
      <c r="C890" s="10"/>
      <c r="D890" s="11"/>
      <c r="E890" s="11"/>
      <c r="F890" s="11"/>
      <c r="G890" s="12"/>
      <c r="H890" s="12"/>
      <c r="I890" s="12"/>
      <c r="J890" s="11"/>
      <c r="K890" s="11"/>
      <c r="L890" s="13"/>
      <c r="M890" s="11"/>
      <c r="N890" s="11"/>
      <c r="O890" s="14" t="str">
        <f aca="false">IF(OR(A890="",B890=""),"",LOOKUP(MOD(B890,1),Lists!$A$5:$A$9,Lists!$B$5:$B$9))</f>
        <v/>
      </c>
      <c r="P890" s="14" t="str">
        <f aca="false">IF(OR(B890="",C890=""),"",ROUND(MOD(C890-B890,1)*1440,0))</f>
        <v/>
      </c>
      <c r="Q890" s="14" t="str">
        <f aca="false">IF(A890="","",COUNTIF($A$7:A890,A890))</f>
        <v/>
      </c>
      <c r="R890" s="15" t="str">
        <f aca="false">IF(OR(G890="",H890="",J890=""),"",ABS(G890-H890)*J890*IF(K890="",1,K890))</f>
        <v/>
      </c>
      <c r="S890" s="15" t="str">
        <f aca="false">IF(OR(G890="",I890="",J890=""),"",(I890-G890)*J890*IF(K890="",1,K890)*IF(E890="Short",-1,1)-N(L890))</f>
        <v/>
      </c>
      <c r="T890" s="16" t="str">
        <f aca="false">IF(OR(S890="",N(R890)=0),"",S890/R890)</f>
        <v/>
      </c>
      <c r="U890" s="15" t="str">
        <f aca="false">IF(S890="","",SUMIFS($S$7:S890,$A$7:A890,A890))</f>
        <v/>
      </c>
      <c r="V890" s="14" t="str">
        <f aca="false">IF(S890="","",IF(AND($C$4&gt;0,U890-S890&lt;=-$C$4),"After loss limit",IF(AND($C$4&gt;0,U890&lt;=-$C$4),"Hit loss limit",IF(AND($C$5&gt;0,Q890&gt;$C$5),"Over trade cap","OK"))))</f>
        <v/>
      </c>
    </row>
    <row r="891" customFormat="false" ht="15" hidden="false" customHeight="false" outlineLevel="0" collapsed="false">
      <c r="A891" s="9"/>
      <c r="B891" s="10"/>
      <c r="C891" s="10"/>
      <c r="D891" s="11"/>
      <c r="E891" s="11"/>
      <c r="F891" s="11"/>
      <c r="G891" s="12"/>
      <c r="H891" s="12"/>
      <c r="I891" s="12"/>
      <c r="J891" s="11"/>
      <c r="K891" s="11"/>
      <c r="L891" s="13"/>
      <c r="M891" s="11"/>
      <c r="N891" s="11"/>
      <c r="O891" s="14" t="str">
        <f aca="false">IF(OR(A891="",B891=""),"",LOOKUP(MOD(B891,1),Lists!$A$5:$A$9,Lists!$B$5:$B$9))</f>
        <v/>
      </c>
      <c r="P891" s="14" t="str">
        <f aca="false">IF(OR(B891="",C891=""),"",ROUND(MOD(C891-B891,1)*1440,0))</f>
        <v/>
      </c>
      <c r="Q891" s="14" t="str">
        <f aca="false">IF(A891="","",COUNTIF($A$7:A891,A891))</f>
        <v/>
      </c>
      <c r="R891" s="15" t="str">
        <f aca="false">IF(OR(G891="",H891="",J891=""),"",ABS(G891-H891)*J891*IF(K891="",1,K891))</f>
        <v/>
      </c>
      <c r="S891" s="15" t="str">
        <f aca="false">IF(OR(G891="",I891="",J891=""),"",(I891-G891)*J891*IF(K891="",1,K891)*IF(E891="Short",-1,1)-N(L891))</f>
        <v/>
      </c>
      <c r="T891" s="16" t="str">
        <f aca="false">IF(OR(S891="",N(R891)=0),"",S891/R891)</f>
        <v/>
      </c>
      <c r="U891" s="15" t="str">
        <f aca="false">IF(S891="","",SUMIFS($S$7:S891,$A$7:A891,A891))</f>
        <v/>
      </c>
      <c r="V891" s="14" t="str">
        <f aca="false">IF(S891="","",IF(AND($C$4&gt;0,U891-S891&lt;=-$C$4),"After loss limit",IF(AND($C$4&gt;0,U891&lt;=-$C$4),"Hit loss limit",IF(AND($C$5&gt;0,Q891&gt;$C$5),"Over trade cap","OK"))))</f>
        <v/>
      </c>
    </row>
    <row r="892" customFormat="false" ht="15" hidden="false" customHeight="false" outlineLevel="0" collapsed="false">
      <c r="A892" s="9"/>
      <c r="B892" s="10"/>
      <c r="C892" s="10"/>
      <c r="D892" s="11"/>
      <c r="E892" s="11"/>
      <c r="F892" s="11"/>
      <c r="G892" s="12"/>
      <c r="H892" s="12"/>
      <c r="I892" s="12"/>
      <c r="J892" s="11"/>
      <c r="K892" s="11"/>
      <c r="L892" s="13"/>
      <c r="M892" s="11"/>
      <c r="N892" s="11"/>
      <c r="O892" s="14" t="str">
        <f aca="false">IF(OR(A892="",B892=""),"",LOOKUP(MOD(B892,1),Lists!$A$5:$A$9,Lists!$B$5:$B$9))</f>
        <v/>
      </c>
      <c r="P892" s="14" t="str">
        <f aca="false">IF(OR(B892="",C892=""),"",ROUND(MOD(C892-B892,1)*1440,0))</f>
        <v/>
      </c>
      <c r="Q892" s="14" t="str">
        <f aca="false">IF(A892="","",COUNTIF($A$7:A892,A892))</f>
        <v/>
      </c>
      <c r="R892" s="15" t="str">
        <f aca="false">IF(OR(G892="",H892="",J892=""),"",ABS(G892-H892)*J892*IF(K892="",1,K892))</f>
        <v/>
      </c>
      <c r="S892" s="15" t="str">
        <f aca="false">IF(OR(G892="",I892="",J892=""),"",(I892-G892)*J892*IF(K892="",1,K892)*IF(E892="Short",-1,1)-N(L892))</f>
        <v/>
      </c>
      <c r="T892" s="16" t="str">
        <f aca="false">IF(OR(S892="",N(R892)=0),"",S892/R892)</f>
        <v/>
      </c>
      <c r="U892" s="15" t="str">
        <f aca="false">IF(S892="","",SUMIFS($S$7:S892,$A$7:A892,A892))</f>
        <v/>
      </c>
      <c r="V892" s="14" t="str">
        <f aca="false">IF(S892="","",IF(AND($C$4&gt;0,U892-S892&lt;=-$C$4),"After loss limit",IF(AND($C$4&gt;0,U892&lt;=-$C$4),"Hit loss limit",IF(AND($C$5&gt;0,Q892&gt;$C$5),"Over trade cap","OK"))))</f>
        <v/>
      </c>
    </row>
    <row r="893" customFormat="false" ht="15" hidden="false" customHeight="false" outlineLevel="0" collapsed="false">
      <c r="A893" s="9"/>
      <c r="B893" s="10"/>
      <c r="C893" s="10"/>
      <c r="D893" s="11"/>
      <c r="E893" s="11"/>
      <c r="F893" s="11"/>
      <c r="G893" s="12"/>
      <c r="H893" s="12"/>
      <c r="I893" s="12"/>
      <c r="J893" s="11"/>
      <c r="K893" s="11"/>
      <c r="L893" s="13"/>
      <c r="M893" s="11"/>
      <c r="N893" s="11"/>
      <c r="O893" s="14" t="str">
        <f aca="false">IF(OR(A893="",B893=""),"",LOOKUP(MOD(B893,1),Lists!$A$5:$A$9,Lists!$B$5:$B$9))</f>
        <v/>
      </c>
      <c r="P893" s="14" t="str">
        <f aca="false">IF(OR(B893="",C893=""),"",ROUND(MOD(C893-B893,1)*1440,0))</f>
        <v/>
      </c>
      <c r="Q893" s="14" t="str">
        <f aca="false">IF(A893="","",COUNTIF($A$7:A893,A893))</f>
        <v/>
      </c>
      <c r="R893" s="15" t="str">
        <f aca="false">IF(OR(G893="",H893="",J893=""),"",ABS(G893-H893)*J893*IF(K893="",1,K893))</f>
        <v/>
      </c>
      <c r="S893" s="15" t="str">
        <f aca="false">IF(OR(G893="",I893="",J893=""),"",(I893-G893)*J893*IF(K893="",1,K893)*IF(E893="Short",-1,1)-N(L893))</f>
        <v/>
      </c>
      <c r="T893" s="16" t="str">
        <f aca="false">IF(OR(S893="",N(R893)=0),"",S893/R893)</f>
        <v/>
      </c>
      <c r="U893" s="15" t="str">
        <f aca="false">IF(S893="","",SUMIFS($S$7:S893,$A$7:A893,A893))</f>
        <v/>
      </c>
      <c r="V893" s="14" t="str">
        <f aca="false">IF(S893="","",IF(AND($C$4&gt;0,U893-S893&lt;=-$C$4),"After loss limit",IF(AND($C$4&gt;0,U893&lt;=-$C$4),"Hit loss limit",IF(AND($C$5&gt;0,Q893&gt;$C$5),"Over trade cap","OK"))))</f>
        <v/>
      </c>
    </row>
    <row r="894" customFormat="false" ht="15" hidden="false" customHeight="false" outlineLevel="0" collapsed="false">
      <c r="A894" s="9"/>
      <c r="B894" s="10"/>
      <c r="C894" s="10"/>
      <c r="D894" s="11"/>
      <c r="E894" s="11"/>
      <c r="F894" s="11"/>
      <c r="G894" s="12"/>
      <c r="H894" s="12"/>
      <c r="I894" s="12"/>
      <c r="J894" s="11"/>
      <c r="K894" s="11"/>
      <c r="L894" s="13"/>
      <c r="M894" s="11"/>
      <c r="N894" s="11"/>
      <c r="O894" s="14" t="str">
        <f aca="false">IF(OR(A894="",B894=""),"",LOOKUP(MOD(B894,1),Lists!$A$5:$A$9,Lists!$B$5:$B$9))</f>
        <v/>
      </c>
      <c r="P894" s="14" t="str">
        <f aca="false">IF(OR(B894="",C894=""),"",ROUND(MOD(C894-B894,1)*1440,0))</f>
        <v/>
      </c>
      <c r="Q894" s="14" t="str">
        <f aca="false">IF(A894="","",COUNTIF($A$7:A894,A894))</f>
        <v/>
      </c>
      <c r="R894" s="15" t="str">
        <f aca="false">IF(OR(G894="",H894="",J894=""),"",ABS(G894-H894)*J894*IF(K894="",1,K894))</f>
        <v/>
      </c>
      <c r="S894" s="15" t="str">
        <f aca="false">IF(OR(G894="",I894="",J894=""),"",(I894-G894)*J894*IF(K894="",1,K894)*IF(E894="Short",-1,1)-N(L894))</f>
        <v/>
      </c>
      <c r="T894" s="16" t="str">
        <f aca="false">IF(OR(S894="",N(R894)=0),"",S894/R894)</f>
        <v/>
      </c>
      <c r="U894" s="15" t="str">
        <f aca="false">IF(S894="","",SUMIFS($S$7:S894,$A$7:A894,A894))</f>
        <v/>
      </c>
      <c r="V894" s="14" t="str">
        <f aca="false">IF(S894="","",IF(AND($C$4&gt;0,U894-S894&lt;=-$C$4),"After loss limit",IF(AND($C$4&gt;0,U894&lt;=-$C$4),"Hit loss limit",IF(AND($C$5&gt;0,Q894&gt;$C$5),"Over trade cap","OK"))))</f>
        <v/>
      </c>
    </row>
    <row r="895" customFormat="false" ht="15" hidden="false" customHeight="false" outlineLevel="0" collapsed="false">
      <c r="A895" s="9"/>
      <c r="B895" s="10"/>
      <c r="C895" s="10"/>
      <c r="D895" s="11"/>
      <c r="E895" s="11"/>
      <c r="F895" s="11"/>
      <c r="G895" s="12"/>
      <c r="H895" s="12"/>
      <c r="I895" s="12"/>
      <c r="J895" s="11"/>
      <c r="K895" s="11"/>
      <c r="L895" s="13"/>
      <c r="M895" s="11"/>
      <c r="N895" s="11"/>
      <c r="O895" s="14" t="str">
        <f aca="false">IF(OR(A895="",B895=""),"",LOOKUP(MOD(B895,1),Lists!$A$5:$A$9,Lists!$B$5:$B$9))</f>
        <v/>
      </c>
      <c r="P895" s="14" t="str">
        <f aca="false">IF(OR(B895="",C895=""),"",ROUND(MOD(C895-B895,1)*1440,0))</f>
        <v/>
      </c>
      <c r="Q895" s="14" t="str">
        <f aca="false">IF(A895="","",COUNTIF($A$7:A895,A895))</f>
        <v/>
      </c>
      <c r="R895" s="15" t="str">
        <f aca="false">IF(OR(G895="",H895="",J895=""),"",ABS(G895-H895)*J895*IF(K895="",1,K895))</f>
        <v/>
      </c>
      <c r="S895" s="15" t="str">
        <f aca="false">IF(OR(G895="",I895="",J895=""),"",(I895-G895)*J895*IF(K895="",1,K895)*IF(E895="Short",-1,1)-N(L895))</f>
        <v/>
      </c>
      <c r="T895" s="16" t="str">
        <f aca="false">IF(OR(S895="",N(R895)=0),"",S895/R895)</f>
        <v/>
      </c>
      <c r="U895" s="15" t="str">
        <f aca="false">IF(S895="","",SUMIFS($S$7:S895,$A$7:A895,A895))</f>
        <v/>
      </c>
      <c r="V895" s="14" t="str">
        <f aca="false">IF(S895="","",IF(AND($C$4&gt;0,U895-S895&lt;=-$C$4),"After loss limit",IF(AND($C$4&gt;0,U895&lt;=-$C$4),"Hit loss limit",IF(AND($C$5&gt;0,Q895&gt;$C$5),"Over trade cap","OK"))))</f>
        <v/>
      </c>
    </row>
    <row r="896" customFormat="false" ht="15" hidden="false" customHeight="false" outlineLevel="0" collapsed="false">
      <c r="A896" s="9"/>
      <c r="B896" s="10"/>
      <c r="C896" s="10"/>
      <c r="D896" s="11"/>
      <c r="E896" s="11"/>
      <c r="F896" s="11"/>
      <c r="G896" s="12"/>
      <c r="H896" s="12"/>
      <c r="I896" s="12"/>
      <c r="J896" s="11"/>
      <c r="K896" s="11"/>
      <c r="L896" s="13"/>
      <c r="M896" s="11"/>
      <c r="N896" s="11"/>
      <c r="O896" s="14" t="str">
        <f aca="false">IF(OR(A896="",B896=""),"",LOOKUP(MOD(B896,1),Lists!$A$5:$A$9,Lists!$B$5:$B$9))</f>
        <v/>
      </c>
      <c r="P896" s="14" t="str">
        <f aca="false">IF(OR(B896="",C896=""),"",ROUND(MOD(C896-B896,1)*1440,0))</f>
        <v/>
      </c>
      <c r="Q896" s="14" t="str">
        <f aca="false">IF(A896="","",COUNTIF($A$7:A896,A896))</f>
        <v/>
      </c>
      <c r="R896" s="15" t="str">
        <f aca="false">IF(OR(G896="",H896="",J896=""),"",ABS(G896-H896)*J896*IF(K896="",1,K896))</f>
        <v/>
      </c>
      <c r="S896" s="15" t="str">
        <f aca="false">IF(OR(G896="",I896="",J896=""),"",(I896-G896)*J896*IF(K896="",1,K896)*IF(E896="Short",-1,1)-N(L896))</f>
        <v/>
      </c>
      <c r="T896" s="16" t="str">
        <f aca="false">IF(OR(S896="",N(R896)=0),"",S896/R896)</f>
        <v/>
      </c>
      <c r="U896" s="15" t="str">
        <f aca="false">IF(S896="","",SUMIFS($S$7:S896,$A$7:A896,A896))</f>
        <v/>
      </c>
      <c r="V896" s="14" t="str">
        <f aca="false">IF(S896="","",IF(AND($C$4&gt;0,U896-S896&lt;=-$C$4),"After loss limit",IF(AND($C$4&gt;0,U896&lt;=-$C$4),"Hit loss limit",IF(AND($C$5&gt;0,Q896&gt;$C$5),"Over trade cap","OK"))))</f>
        <v/>
      </c>
    </row>
    <row r="897" customFormat="false" ht="15" hidden="false" customHeight="false" outlineLevel="0" collapsed="false">
      <c r="A897" s="9"/>
      <c r="B897" s="10"/>
      <c r="C897" s="10"/>
      <c r="D897" s="11"/>
      <c r="E897" s="11"/>
      <c r="F897" s="11"/>
      <c r="G897" s="12"/>
      <c r="H897" s="12"/>
      <c r="I897" s="12"/>
      <c r="J897" s="11"/>
      <c r="K897" s="11"/>
      <c r="L897" s="13"/>
      <c r="M897" s="11"/>
      <c r="N897" s="11"/>
      <c r="O897" s="14" t="str">
        <f aca="false">IF(OR(A897="",B897=""),"",LOOKUP(MOD(B897,1),Lists!$A$5:$A$9,Lists!$B$5:$B$9))</f>
        <v/>
      </c>
      <c r="P897" s="14" t="str">
        <f aca="false">IF(OR(B897="",C897=""),"",ROUND(MOD(C897-B897,1)*1440,0))</f>
        <v/>
      </c>
      <c r="Q897" s="14" t="str">
        <f aca="false">IF(A897="","",COUNTIF($A$7:A897,A897))</f>
        <v/>
      </c>
      <c r="R897" s="15" t="str">
        <f aca="false">IF(OR(G897="",H897="",J897=""),"",ABS(G897-H897)*J897*IF(K897="",1,K897))</f>
        <v/>
      </c>
      <c r="S897" s="15" t="str">
        <f aca="false">IF(OR(G897="",I897="",J897=""),"",(I897-G897)*J897*IF(K897="",1,K897)*IF(E897="Short",-1,1)-N(L897))</f>
        <v/>
      </c>
      <c r="T897" s="16" t="str">
        <f aca="false">IF(OR(S897="",N(R897)=0),"",S897/R897)</f>
        <v/>
      </c>
      <c r="U897" s="15" t="str">
        <f aca="false">IF(S897="","",SUMIFS($S$7:S897,$A$7:A897,A897))</f>
        <v/>
      </c>
      <c r="V897" s="14" t="str">
        <f aca="false">IF(S897="","",IF(AND($C$4&gt;0,U897-S897&lt;=-$C$4),"After loss limit",IF(AND($C$4&gt;0,U897&lt;=-$C$4),"Hit loss limit",IF(AND($C$5&gt;0,Q897&gt;$C$5),"Over trade cap","OK"))))</f>
        <v/>
      </c>
    </row>
    <row r="898" customFormat="false" ht="15" hidden="false" customHeight="false" outlineLevel="0" collapsed="false">
      <c r="A898" s="9"/>
      <c r="B898" s="10"/>
      <c r="C898" s="10"/>
      <c r="D898" s="11"/>
      <c r="E898" s="11"/>
      <c r="F898" s="11"/>
      <c r="G898" s="12"/>
      <c r="H898" s="12"/>
      <c r="I898" s="12"/>
      <c r="J898" s="11"/>
      <c r="K898" s="11"/>
      <c r="L898" s="13"/>
      <c r="M898" s="11"/>
      <c r="N898" s="11"/>
      <c r="O898" s="14" t="str">
        <f aca="false">IF(OR(A898="",B898=""),"",LOOKUP(MOD(B898,1),Lists!$A$5:$A$9,Lists!$B$5:$B$9))</f>
        <v/>
      </c>
      <c r="P898" s="14" t="str">
        <f aca="false">IF(OR(B898="",C898=""),"",ROUND(MOD(C898-B898,1)*1440,0))</f>
        <v/>
      </c>
      <c r="Q898" s="14" t="str">
        <f aca="false">IF(A898="","",COUNTIF($A$7:A898,A898))</f>
        <v/>
      </c>
      <c r="R898" s="15" t="str">
        <f aca="false">IF(OR(G898="",H898="",J898=""),"",ABS(G898-H898)*J898*IF(K898="",1,K898))</f>
        <v/>
      </c>
      <c r="S898" s="15" t="str">
        <f aca="false">IF(OR(G898="",I898="",J898=""),"",(I898-G898)*J898*IF(K898="",1,K898)*IF(E898="Short",-1,1)-N(L898))</f>
        <v/>
      </c>
      <c r="T898" s="16" t="str">
        <f aca="false">IF(OR(S898="",N(R898)=0),"",S898/R898)</f>
        <v/>
      </c>
      <c r="U898" s="15" t="str">
        <f aca="false">IF(S898="","",SUMIFS($S$7:S898,$A$7:A898,A898))</f>
        <v/>
      </c>
      <c r="V898" s="14" t="str">
        <f aca="false">IF(S898="","",IF(AND($C$4&gt;0,U898-S898&lt;=-$C$4),"After loss limit",IF(AND($C$4&gt;0,U898&lt;=-$C$4),"Hit loss limit",IF(AND($C$5&gt;0,Q898&gt;$C$5),"Over trade cap","OK"))))</f>
        <v/>
      </c>
    </row>
    <row r="899" customFormat="false" ht="15" hidden="false" customHeight="false" outlineLevel="0" collapsed="false">
      <c r="A899" s="9"/>
      <c r="B899" s="10"/>
      <c r="C899" s="10"/>
      <c r="D899" s="11"/>
      <c r="E899" s="11"/>
      <c r="F899" s="11"/>
      <c r="G899" s="12"/>
      <c r="H899" s="12"/>
      <c r="I899" s="12"/>
      <c r="J899" s="11"/>
      <c r="K899" s="11"/>
      <c r="L899" s="13"/>
      <c r="M899" s="11"/>
      <c r="N899" s="11"/>
      <c r="O899" s="14" t="str">
        <f aca="false">IF(OR(A899="",B899=""),"",LOOKUP(MOD(B899,1),Lists!$A$5:$A$9,Lists!$B$5:$B$9))</f>
        <v/>
      </c>
      <c r="P899" s="14" t="str">
        <f aca="false">IF(OR(B899="",C899=""),"",ROUND(MOD(C899-B899,1)*1440,0))</f>
        <v/>
      </c>
      <c r="Q899" s="14" t="str">
        <f aca="false">IF(A899="","",COUNTIF($A$7:A899,A899))</f>
        <v/>
      </c>
      <c r="R899" s="15" t="str">
        <f aca="false">IF(OR(G899="",H899="",J899=""),"",ABS(G899-H899)*J899*IF(K899="",1,K899))</f>
        <v/>
      </c>
      <c r="S899" s="15" t="str">
        <f aca="false">IF(OR(G899="",I899="",J899=""),"",(I899-G899)*J899*IF(K899="",1,K899)*IF(E899="Short",-1,1)-N(L899))</f>
        <v/>
      </c>
      <c r="T899" s="16" t="str">
        <f aca="false">IF(OR(S899="",N(R899)=0),"",S899/R899)</f>
        <v/>
      </c>
      <c r="U899" s="15" t="str">
        <f aca="false">IF(S899="","",SUMIFS($S$7:S899,$A$7:A899,A899))</f>
        <v/>
      </c>
      <c r="V899" s="14" t="str">
        <f aca="false">IF(S899="","",IF(AND($C$4&gt;0,U899-S899&lt;=-$C$4),"After loss limit",IF(AND($C$4&gt;0,U899&lt;=-$C$4),"Hit loss limit",IF(AND($C$5&gt;0,Q899&gt;$C$5),"Over trade cap","OK"))))</f>
        <v/>
      </c>
    </row>
    <row r="900" customFormat="false" ht="15" hidden="false" customHeight="false" outlineLevel="0" collapsed="false">
      <c r="A900" s="9"/>
      <c r="B900" s="10"/>
      <c r="C900" s="10"/>
      <c r="D900" s="11"/>
      <c r="E900" s="11"/>
      <c r="F900" s="11"/>
      <c r="G900" s="12"/>
      <c r="H900" s="12"/>
      <c r="I900" s="12"/>
      <c r="J900" s="11"/>
      <c r="K900" s="11"/>
      <c r="L900" s="13"/>
      <c r="M900" s="11"/>
      <c r="N900" s="11"/>
      <c r="O900" s="14" t="str">
        <f aca="false">IF(OR(A900="",B900=""),"",LOOKUP(MOD(B900,1),Lists!$A$5:$A$9,Lists!$B$5:$B$9))</f>
        <v/>
      </c>
      <c r="P900" s="14" t="str">
        <f aca="false">IF(OR(B900="",C900=""),"",ROUND(MOD(C900-B900,1)*1440,0))</f>
        <v/>
      </c>
      <c r="Q900" s="14" t="str">
        <f aca="false">IF(A900="","",COUNTIF($A$7:A900,A900))</f>
        <v/>
      </c>
      <c r="R900" s="15" t="str">
        <f aca="false">IF(OR(G900="",H900="",J900=""),"",ABS(G900-H900)*J900*IF(K900="",1,K900))</f>
        <v/>
      </c>
      <c r="S900" s="15" t="str">
        <f aca="false">IF(OR(G900="",I900="",J900=""),"",(I900-G900)*J900*IF(K900="",1,K900)*IF(E900="Short",-1,1)-N(L900))</f>
        <v/>
      </c>
      <c r="T900" s="16" t="str">
        <f aca="false">IF(OR(S900="",N(R900)=0),"",S900/R900)</f>
        <v/>
      </c>
      <c r="U900" s="15" t="str">
        <f aca="false">IF(S900="","",SUMIFS($S$7:S900,$A$7:A900,A900))</f>
        <v/>
      </c>
      <c r="V900" s="14" t="str">
        <f aca="false">IF(S900="","",IF(AND($C$4&gt;0,U900-S900&lt;=-$C$4),"After loss limit",IF(AND($C$4&gt;0,U900&lt;=-$C$4),"Hit loss limit",IF(AND($C$5&gt;0,Q900&gt;$C$5),"Over trade cap","OK"))))</f>
        <v/>
      </c>
    </row>
    <row r="901" customFormat="false" ht="15" hidden="false" customHeight="false" outlineLevel="0" collapsed="false">
      <c r="A901" s="9"/>
      <c r="B901" s="10"/>
      <c r="C901" s="10"/>
      <c r="D901" s="11"/>
      <c r="E901" s="11"/>
      <c r="F901" s="11"/>
      <c r="G901" s="12"/>
      <c r="H901" s="12"/>
      <c r="I901" s="12"/>
      <c r="J901" s="11"/>
      <c r="K901" s="11"/>
      <c r="L901" s="13"/>
      <c r="M901" s="11"/>
      <c r="N901" s="11"/>
      <c r="O901" s="14" t="str">
        <f aca="false">IF(OR(A901="",B901=""),"",LOOKUP(MOD(B901,1),Lists!$A$5:$A$9,Lists!$B$5:$B$9))</f>
        <v/>
      </c>
      <c r="P901" s="14" t="str">
        <f aca="false">IF(OR(B901="",C901=""),"",ROUND(MOD(C901-B901,1)*1440,0))</f>
        <v/>
      </c>
      <c r="Q901" s="14" t="str">
        <f aca="false">IF(A901="","",COUNTIF($A$7:A901,A901))</f>
        <v/>
      </c>
      <c r="R901" s="15" t="str">
        <f aca="false">IF(OR(G901="",H901="",J901=""),"",ABS(G901-H901)*J901*IF(K901="",1,K901))</f>
        <v/>
      </c>
      <c r="S901" s="15" t="str">
        <f aca="false">IF(OR(G901="",I901="",J901=""),"",(I901-G901)*J901*IF(K901="",1,K901)*IF(E901="Short",-1,1)-N(L901))</f>
        <v/>
      </c>
      <c r="T901" s="16" t="str">
        <f aca="false">IF(OR(S901="",N(R901)=0),"",S901/R901)</f>
        <v/>
      </c>
      <c r="U901" s="15" t="str">
        <f aca="false">IF(S901="","",SUMIFS($S$7:S901,$A$7:A901,A901))</f>
        <v/>
      </c>
      <c r="V901" s="14" t="str">
        <f aca="false">IF(S901="","",IF(AND($C$4&gt;0,U901-S901&lt;=-$C$4),"After loss limit",IF(AND($C$4&gt;0,U901&lt;=-$C$4),"Hit loss limit",IF(AND($C$5&gt;0,Q901&gt;$C$5),"Over trade cap","OK"))))</f>
        <v/>
      </c>
    </row>
    <row r="902" customFormat="false" ht="15" hidden="false" customHeight="false" outlineLevel="0" collapsed="false">
      <c r="A902" s="9"/>
      <c r="B902" s="10"/>
      <c r="C902" s="10"/>
      <c r="D902" s="11"/>
      <c r="E902" s="11"/>
      <c r="F902" s="11"/>
      <c r="G902" s="12"/>
      <c r="H902" s="12"/>
      <c r="I902" s="12"/>
      <c r="J902" s="11"/>
      <c r="K902" s="11"/>
      <c r="L902" s="13"/>
      <c r="M902" s="11"/>
      <c r="N902" s="11"/>
      <c r="O902" s="14" t="str">
        <f aca="false">IF(OR(A902="",B902=""),"",LOOKUP(MOD(B902,1),Lists!$A$5:$A$9,Lists!$B$5:$B$9))</f>
        <v/>
      </c>
      <c r="P902" s="14" t="str">
        <f aca="false">IF(OR(B902="",C902=""),"",ROUND(MOD(C902-B902,1)*1440,0))</f>
        <v/>
      </c>
      <c r="Q902" s="14" t="str">
        <f aca="false">IF(A902="","",COUNTIF($A$7:A902,A902))</f>
        <v/>
      </c>
      <c r="R902" s="15" t="str">
        <f aca="false">IF(OR(G902="",H902="",J902=""),"",ABS(G902-H902)*J902*IF(K902="",1,K902))</f>
        <v/>
      </c>
      <c r="S902" s="15" t="str">
        <f aca="false">IF(OR(G902="",I902="",J902=""),"",(I902-G902)*J902*IF(K902="",1,K902)*IF(E902="Short",-1,1)-N(L902))</f>
        <v/>
      </c>
      <c r="T902" s="16" t="str">
        <f aca="false">IF(OR(S902="",N(R902)=0),"",S902/R902)</f>
        <v/>
      </c>
      <c r="U902" s="15" t="str">
        <f aca="false">IF(S902="","",SUMIFS($S$7:S902,$A$7:A902,A902))</f>
        <v/>
      </c>
      <c r="V902" s="14" t="str">
        <f aca="false">IF(S902="","",IF(AND($C$4&gt;0,U902-S902&lt;=-$C$4),"After loss limit",IF(AND($C$4&gt;0,U902&lt;=-$C$4),"Hit loss limit",IF(AND($C$5&gt;0,Q902&gt;$C$5),"Over trade cap","OK"))))</f>
        <v/>
      </c>
    </row>
    <row r="903" customFormat="false" ht="15" hidden="false" customHeight="false" outlineLevel="0" collapsed="false">
      <c r="A903" s="9"/>
      <c r="B903" s="10"/>
      <c r="C903" s="10"/>
      <c r="D903" s="11"/>
      <c r="E903" s="11"/>
      <c r="F903" s="11"/>
      <c r="G903" s="12"/>
      <c r="H903" s="12"/>
      <c r="I903" s="12"/>
      <c r="J903" s="11"/>
      <c r="K903" s="11"/>
      <c r="L903" s="13"/>
      <c r="M903" s="11"/>
      <c r="N903" s="11"/>
      <c r="O903" s="14" t="str">
        <f aca="false">IF(OR(A903="",B903=""),"",LOOKUP(MOD(B903,1),Lists!$A$5:$A$9,Lists!$B$5:$B$9))</f>
        <v/>
      </c>
      <c r="P903" s="14" t="str">
        <f aca="false">IF(OR(B903="",C903=""),"",ROUND(MOD(C903-B903,1)*1440,0))</f>
        <v/>
      </c>
      <c r="Q903" s="14" t="str">
        <f aca="false">IF(A903="","",COUNTIF($A$7:A903,A903))</f>
        <v/>
      </c>
      <c r="R903" s="15" t="str">
        <f aca="false">IF(OR(G903="",H903="",J903=""),"",ABS(G903-H903)*J903*IF(K903="",1,K903))</f>
        <v/>
      </c>
      <c r="S903" s="15" t="str">
        <f aca="false">IF(OR(G903="",I903="",J903=""),"",(I903-G903)*J903*IF(K903="",1,K903)*IF(E903="Short",-1,1)-N(L903))</f>
        <v/>
      </c>
      <c r="T903" s="16" t="str">
        <f aca="false">IF(OR(S903="",N(R903)=0),"",S903/R903)</f>
        <v/>
      </c>
      <c r="U903" s="15" t="str">
        <f aca="false">IF(S903="","",SUMIFS($S$7:S903,$A$7:A903,A903))</f>
        <v/>
      </c>
      <c r="V903" s="14" t="str">
        <f aca="false">IF(S903="","",IF(AND($C$4&gt;0,U903-S903&lt;=-$C$4),"After loss limit",IF(AND($C$4&gt;0,U903&lt;=-$C$4),"Hit loss limit",IF(AND($C$5&gt;0,Q903&gt;$C$5),"Over trade cap","OK"))))</f>
        <v/>
      </c>
    </row>
    <row r="904" customFormat="false" ht="15" hidden="false" customHeight="false" outlineLevel="0" collapsed="false">
      <c r="A904" s="9"/>
      <c r="B904" s="10"/>
      <c r="C904" s="10"/>
      <c r="D904" s="11"/>
      <c r="E904" s="11"/>
      <c r="F904" s="11"/>
      <c r="G904" s="12"/>
      <c r="H904" s="12"/>
      <c r="I904" s="12"/>
      <c r="J904" s="11"/>
      <c r="K904" s="11"/>
      <c r="L904" s="13"/>
      <c r="M904" s="11"/>
      <c r="N904" s="11"/>
      <c r="O904" s="14" t="str">
        <f aca="false">IF(OR(A904="",B904=""),"",LOOKUP(MOD(B904,1),Lists!$A$5:$A$9,Lists!$B$5:$B$9))</f>
        <v/>
      </c>
      <c r="P904" s="14" t="str">
        <f aca="false">IF(OR(B904="",C904=""),"",ROUND(MOD(C904-B904,1)*1440,0))</f>
        <v/>
      </c>
      <c r="Q904" s="14" t="str">
        <f aca="false">IF(A904="","",COUNTIF($A$7:A904,A904))</f>
        <v/>
      </c>
      <c r="R904" s="15" t="str">
        <f aca="false">IF(OR(G904="",H904="",J904=""),"",ABS(G904-H904)*J904*IF(K904="",1,K904))</f>
        <v/>
      </c>
      <c r="S904" s="15" t="str">
        <f aca="false">IF(OR(G904="",I904="",J904=""),"",(I904-G904)*J904*IF(K904="",1,K904)*IF(E904="Short",-1,1)-N(L904))</f>
        <v/>
      </c>
      <c r="T904" s="16" t="str">
        <f aca="false">IF(OR(S904="",N(R904)=0),"",S904/R904)</f>
        <v/>
      </c>
      <c r="U904" s="15" t="str">
        <f aca="false">IF(S904="","",SUMIFS($S$7:S904,$A$7:A904,A904))</f>
        <v/>
      </c>
      <c r="V904" s="14" t="str">
        <f aca="false">IF(S904="","",IF(AND($C$4&gt;0,U904-S904&lt;=-$C$4),"After loss limit",IF(AND($C$4&gt;0,U904&lt;=-$C$4),"Hit loss limit",IF(AND($C$5&gt;0,Q904&gt;$C$5),"Over trade cap","OK"))))</f>
        <v/>
      </c>
    </row>
    <row r="905" customFormat="false" ht="15" hidden="false" customHeight="false" outlineLevel="0" collapsed="false">
      <c r="A905" s="9"/>
      <c r="B905" s="10"/>
      <c r="C905" s="10"/>
      <c r="D905" s="11"/>
      <c r="E905" s="11"/>
      <c r="F905" s="11"/>
      <c r="G905" s="12"/>
      <c r="H905" s="12"/>
      <c r="I905" s="12"/>
      <c r="J905" s="11"/>
      <c r="K905" s="11"/>
      <c r="L905" s="13"/>
      <c r="M905" s="11"/>
      <c r="N905" s="11"/>
      <c r="O905" s="14" t="str">
        <f aca="false">IF(OR(A905="",B905=""),"",LOOKUP(MOD(B905,1),Lists!$A$5:$A$9,Lists!$B$5:$B$9))</f>
        <v/>
      </c>
      <c r="P905" s="14" t="str">
        <f aca="false">IF(OR(B905="",C905=""),"",ROUND(MOD(C905-B905,1)*1440,0))</f>
        <v/>
      </c>
      <c r="Q905" s="14" t="str">
        <f aca="false">IF(A905="","",COUNTIF($A$7:A905,A905))</f>
        <v/>
      </c>
      <c r="R905" s="15" t="str">
        <f aca="false">IF(OR(G905="",H905="",J905=""),"",ABS(G905-H905)*J905*IF(K905="",1,K905))</f>
        <v/>
      </c>
      <c r="S905" s="15" t="str">
        <f aca="false">IF(OR(G905="",I905="",J905=""),"",(I905-G905)*J905*IF(K905="",1,K905)*IF(E905="Short",-1,1)-N(L905))</f>
        <v/>
      </c>
      <c r="T905" s="16" t="str">
        <f aca="false">IF(OR(S905="",N(R905)=0),"",S905/R905)</f>
        <v/>
      </c>
      <c r="U905" s="15" t="str">
        <f aca="false">IF(S905="","",SUMIFS($S$7:S905,$A$7:A905,A905))</f>
        <v/>
      </c>
      <c r="V905" s="14" t="str">
        <f aca="false">IF(S905="","",IF(AND($C$4&gt;0,U905-S905&lt;=-$C$4),"After loss limit",IF(AND($C$4&gt;0,U905&lt;=-$C$4),"Hit loss limit",IF(AND($C$5&gt;0,Q905&gt;$C$5),"Over trade cap","OK"))))</f>
        <v/>
      </c>
    </row>
    <row r="906" customFormat="false" ht="15" hidden="false" customHeight="false" outlineLevel="0" collapsed="false">
      <c r="A906" s="9"/>
      <c r="B906" s="10"/>
      <c r="C906" s="10"/>
      <c r="D906" s="11"/>
      <c r="E906" s="11"/>
      <c r="F906" s="11"/>
      <c r="G906" s="12"/>
      <c r="H906" s="12"/>
      <c r="I906" s="12"/>
      <c r="J906" s="11"/>
      <c r="K906" s="11"/>
      <c r="L906" s="13"/>
      <c r="M906" s="11"/>
      <c r="N906" s="11"/>
      <c r="O906" s="14" t="str">
        <f aca="false">IF(OR(A906="",B906=""),"",LOOKUP(MOD(B906,1),Lists!$A$5:$A$9,Lists!$B$5:$B$9))</f>
        <v/>
      </c>
      <c r="P906" s="14" t="str">
        <f aca="false">IF(OR(B906="",C906=""),"",ROUND(MOD(C906-B906,1)*1440,0))</f>
        <v/>
      </c>
      <c r="Q906" s="14" t="str">
        <f aca="false">IF(A906="","",COUNTIF($A$7:A906,A906))</f>
        <v/>
      </c>
      <c r="R906" s="15" t="str">
        <f aca="false">IF(OR(G906="",H906="",J906=""),"",ABS(G906-H906)*J906*IF(K906="",1,K906))</f>
        <v/>
      </c>
      <c r="S906" s="15" t="str">
        <f aca="false">IF(OR(G906="",I906="",J906=""),"",(I906-G906)*J906*IF(K906="",1,K906)*IF(E906="Short",-1,1)-N(L906))</f>
        <v/>
      </c>
      <c r="T906" s="16" t="str">
        <f aca="false">IF(OR(S906="",N(R906)=0),"",S906/R906)</f>
        <v/>
      </c>
      <c r="U906" s="15" t="str">
        <f aca="false">IF(S906="","",SUMIFS($S$7:S906,$A$7:A906,A906))</f>
        <v/>
      </c>
      <c r="V906" s="14" t="str">
        <f aca="false">IF(S906="","",IF(AND($C$4&gt;0,U906-S906&lt;=-$C$4),"After loss limit",IF(AND($C$4&gt;0,U906&lt;=-$C$4),"Hit loss limit",IF(AND($C$5&gt;0,Q906&gt;$C$5),"Over trade cap","OK"))))</f>
        <v/>
      </c>
    </row>
    <row r="907" customFormat="false" ht="15" hidden="false" customHeight="false" outlineLevel="0" collapsed="false">
      <c r="A907" s="9"/>
      <c r="B907" s="10"/>
      <c r="C907" s="10"/>
      <c r="D907" s="11"/>
      <c r="E907" s="11"/>
      <c r="F907" s="11"/>
      <c r="G907" s="12"/>
      <c r="H907" s="12"/>
      <c r="I907" s="12"/>
      <c r="J907" s="11"/>
      <c r="K907" s="11"/>
      <c r="L907" s="13"/>
      <c r="M907" s="11"/>
      <c r="N907" s="11"/>
      <c r="O907" s="14" t="str">
        <f aca="false">IF(OR(A907="",B907=""),"",LOOKUP(MOD(B907,1),Lists!$A$5:$A$9,Lists!$B$5:$B$9))</f>
        <v/>
      </c>
      <c r="P907" s="14" t="str">
        <f aca="false">IF(OR(B907="",C907=""),"",ROUND(MOD(C907-B907,1)*1440,0))</f>
        <v/>
      </c>
      <c r="Q907" s="14" t="str">
        <f aca="false">IF(A907="","",COUNTIF($A$7:A907,A907))</f>
        <v/>
      </c>
      <c r="R907" s="15" t="str">
        <f aca="false">IF(OR(G907="",H907="",J907=""),"",ABS(G907-H907)*J907*IF(K907="",1,K907))</f>
        <v/>
      </c>
      <c r="S907" s="15" t="str">
        <f aca="false">IF(OR(G907="",I907="",J907=""),"",(I907-G907)*J907*IF(K907="",1,K907)*IF(E907="Short",-1,1)-N(L907))</f>
        <v/>
      </c>
      <c r="T907" s="16" t="str">
        <f aca="false">IF(OR(S907="",N(R907)=0),"",S907/R907)</f>
        <v/>
      </c>
      <c r="U907" s="15" t="str">
        <f aca="false">IF(S907="","",SUMIFS($S$7:S907,$A$7:A907,A907))</f>
        <v/>
      </c>
      <c r="V907" s="14" t="str">
        <f aca="false">IF(S907="","",IF(AND($C$4&gt;0,U907-S907&lt;=-$C$4),"After loss limit",IF(AND($C$4&gt;0,U907&lt;=-$C$4),"Hit loss limit",IF(AND($C$5&gt;0,Q907&gt;$C$5),"Over trade cap","OK"))))</f>
        <v/>
      </c>
    </row>
    <row r="908" customFormat="false" ht="15" hidden="false" customHeight="false" outlineLevel="0" collapsed="false">
      <c r="A908" s="9"/>
      <c r="B908" s="10"/>
      <c r="C908" s="10"/>
      <c r="D908" s="11"/>
      <c r="E908" s="11"/>
      <c r="F908" s="11"/>
      <c r="G908" s="12"/>
      <c r="H908" s="12"/>
      <c r="I908" s="12"/>
      <c r="J908" s="11"/>
      <c r="K908" s="11"/>
      <c r="L908" s="13"/>
      <c r="M908" s="11"/>
      <c r="N908" s="11"/>
      <c r="O908" s="14" t="str">
        <f aca="false">IF(OR(A908="",B908=""),"",LOOKUP(MOD(B908,1),Lists!$A$5:$A$9,Lists!$B$5:$B$9))</f>
        <v/>
      </c>
      <c r="P908" s="14" t="str">
        <f aca="false">IF(OR(B908="",C908=""),"",ROUND(MOD(C908-B908,1)*1440,0))</f>
        <v/>
      </c>
      <c r="Q908" s="14" t="str">
        <f aca="false">IF(A908="","",COUNTIF($A$7:A908,A908))</f>
        <v/>
      </c>
      <c r="R908" s="15" t="str">
        <f aca="false">IF(OR(G908="",H908="",J908=""),"",ABS(G908-H908)*J908*IF(K908="",1,K908))</f>
        <v/>
      </c>
      <c r="S908" s="15" t="str">
        <f aca="false">IF(OR(G908="",I908="",J908=""),"",(I908-G908)*J908*IF(K908="",1,K908)*IF(E908="Short",-1,1)-N(L908))</f>
        <v/>
      </c>
      <c r="T908" s="16" t="str">
        <f aca="false">IF(OR(S908="",N(R908)=0),"",S908/R908)</f>
        <v/>
      </c>
      <c r="U908" s="15" t="str">
        <f aca="false">IF(S908="","",SUMIFS($S$7:S908,$A$7:A908,A908))</f>
        <v/>
      </c>
      <c r="V908" s="14" t="str">
        <f aca="false">IF(S908="","",IF(AND($C$4&gt;0,U908-S908&lt;=-$C$4),"After loss limit",IF(AND($C$4&gt;0,U908&lt;=-$C$4),"Hit loss limit",IF(AND($C$5&gt;0,Q908&gt;$C$5),"Over trade cap","OK"))))</f>
        <v/>
      </c>
    </row>
    <row r="909" customFormat="false" ht="15" hidden="false" customHeight="false" outlineLevel="0" collapsed="false">
      <c r="A909" s="9"/>
      <c r="B909" s="10"/>
      <c r="C909" s="10"/>
      <c r="D909" s="11"/>
      <c r="E909" s="11"/>
      <c r="F909" s="11"/>
      <c r="G909" s="12"/>
      <c r="H909" s="12"/>
      <c r="I909" s="12"/>
      <c r="J909" s="11"/>
      <c r="K909" s="11"/>
      <c r="L909" s="13"/>
      <c r="M909" s="11"/>
      <c r="N909" s="11"/>
      <c r="O909" s="14" t="str">
        <f aca="false">IF(OR(A909="",B909=""),"",LOOKUP(MOD(B909,1),Lists!$A$5:$A$9,Lists!$B$5:$B$9))</f>
        <v/>
      </c>
      <c r="P909" s="14" t="str">
        <f aca="false">IF(OR(B909="",C909=""),"",ROUND(MOD(C909-B909,1)*1440,0))</f>
        <v/>
      </c>
      <c r="Q909" s="14" t="str">
        <f aca="false">IF(A909="","",COUNTIF($A$7:A909,A909))</f>
        <v/>
      </c>
      <c r="R909" s="15" t="str">
        <f aca="false">IF(OR(G909="",H909="",J909=""),"",ABS(G909-H909)*J909*IF(K909="",1,K909))</f>
        <v/>
      </c>
      <c r="S909" s="15" t="str">
        <f aca="false">IF(OR(G909="",I909="",J909=""),"",(I909-G909)*J909*IF(K909="",1,K909)*IF(E909="Short",-1,1)-N(L909))</f>
        <v/>
      </c>
      <c r="T909" s="16" t="str">
        <f aca="false">IF(OR(S909="",N(R909)=0),"",S909/R909)</f>
        <v/>
      </c>
      <c r="U909" s="15" t="str">
        <f aca="false">IF(S909="","",SUMIFS($S$7:S909,$A$7:A909,A909))</f>
        <v/>
      </c>
      <c r="V909" s="14" t="str">
        <f aca="false">IF(S909="","",IF(AND($C$4&gt;0,U909-S909&lt;=-$C$4),"After loss limit",IF(AND($C$4&gt;0,U909&lt;=-$C$4),"Hit loss limit",IF(AND($C$5&gt;0,Q909&gt;$C$5),"Over trade cap","OK"))))</f>
        <v/>
      </c>
    </row>
    <row r="910" customFormat="false" ht="15" hidden="false" customHeight="false" outlineLevel="0" collapsed="false">
      <c r="A910" s="9"/>
      <c r="B910" s="10"/>
      <c r="C910" s="10"/>
      <c r="D910" s="11"/>
      <c r="E910" s="11"/>
      <c r="F910" s="11"/>
      <c r="G910" s="12"/>
      <c r="H910" s="12"/>
      <c r="I910" s="12"/>
      <c r="J910" s="11"/>
      <c r="K910" s="11"/>
      <c r="L910" s="13"/>
      <c r="M910" s="11"/>
      <c r="N910" s="11"/>
      <c r="O910" s="14" t="str">
        <f aca="false">IF(OR(A910="",B910=""),"",LOOKUP(MOD(B910,1),Lists!$A$5:$A$9,Lists!$B$5:$B$9))</f>
        <v/>
      </c>
      <c r="P910" s="14" t="str">
        <f aca="false">IF(OR(B910="",C910=""),"",ROUND(MOD(C910-B910,1)*1440,0))</f>
        <v/>
      </c>
      <c r="Q910" s="14" t="str">
        <f aca="false">IF(A910="","",COUNTIF($A$7:A910,A910))</f>
        <v/>
      </c>
      <c r="R910" s="15" t="str">
        <f aca="false">IF(OR(G910="",H910="",J910=""),"",ABS(G910-H910)*J910*IF(K910="",1,K910))</f>
        <v/>
      </c>
      <c r="S910" s="15" t="str">
        <f aca="false">IF(OR(G910="",I910="",J910=""),"",(I910-G910)*J910*IF(K910="",1,K910)*IF(E910="Short",-1,1)-N(L910))</f>
        <v/>
      </c>
      <c r="T910" s="16" t="str">
        <f aca="false">IF(OR(S910="",N(R910)=0),"",S910/R910)</f>
        <v/>
      </c>
      <c r="U910" s="15" t="str">
        <f aca="false">IF(S910="","",SUMIFS($S$7:S910,$A$7:A910,A910))</f>
        <v/>
      </c>
      <c r="V910" s="14" t="str">
        <f aca="false">IF(S910="","",IF(AND($C$4&gt;0,U910-S910&lt;=-$C$4),"After loss limit",IF(AND($C$4&gt;0,U910&lt;=-$C$4),"Hit loss limit",IF(AND($C$5&gt;0,Q910&gt;$C$5),"Over trade cap","OK"))))</f>
        <v/>
      </c>
    </row>
    <row r="911" customFormat="false" ht="15" hidden="false" customHeight="false" outlineLevel="0" collapsed="false">
      <c r="A911" s="9"/>
      <c r="B911" s="10"/>
      <c r="C911" s="10"/>
      <c r="D911" s="11"/>
      <c r="E911" s="11"/>
      <c r="F911" s="11"/>
      <c r="G911" s="12"/>
      <c r="H911" s="12"/>
      <c r="I911" s="12"/>
      <c r="J911" s="11"/>
      <c r="K911" s="11"/>
      <c r="L911" s="13"/>
      <c r="M911" s="11"/>
      <c r="N911" s="11"/>
      <c r="O911" s="14" t="str">
        <f aca="false">IF(OR(A911="",B911=""),"",LOOKUP(MOD(B911,1),Lists!$A$5:$A$9,Lists!$B$5:$B$9))</f>
        <v/>
      </c>
      <c r="P911" s="14" t="str">
        <f aca="false">IF(OR(B911="",C911=""),"",ROUND(MOD(C911-B911,1)*1440,0))</f>
        <v/>
      </c>
      <c r="Q911" s="14" t="str">
        <f aca="false">IF(A911="","",COUNTIF($A$7:A911,A911))</f>
        <v/>
      </c>
      <c r="R911" s="15" t="str">
        <f aca="false">IF(OR(G911="",H911="",J911=""),"",ABS(G911-H911)*J911*IF(K911="",1,K911))</f>
        <v/>
      </c>
      <c r="S911" s="15" t="str">
        <f aca="false">IF(OR(G911="",I911="",J911=""),"",(I911-G911)*J911*IF(K911="",1,K911)*IF(E911="Short",-1,1)-N(L911))</f>
        <v/>
      </c>
      <c r="T911" s="16" t="str">
        <f aca="false">IF(OR(S911="",N(R911)=0),"",S911/R911)</f>
        <v/>
      </c>
      <c r="U911" s="15" t="str">
        <f aca="false">IF(S911="","",SUMIFS($S$7:S911,$A$7:A911,A911))</f>
        <v/>
      </c>
      <c r="V911" s="14" t="str">
        <f aca="false">IF(S911="","",IF(AND($C$4&gt;0,U911-S911&lt;=-$C$4),"After loss limit",IF(AND($C$4&gt;0,U911&lt;=-$C$4),"Hit loss limit",IF(AND($C$5&gt;0,Q911&gt;$C$5),"Over trade cap","OK"))))</f>
        <v/>
      </c>
    </row>
    <row r="912" customFormat="false" ht="15" hidden="false" customHeight="false" outlineLevel="0" collapsed="false">
      <c r="A912" s="9"/>
      <c r="B912" s="10"/>
      <c r="C912" s="10"/>
      <c r="D912" s="11"/>
      <c r="E912" s="11"/>
      <c r="F912" s="11"/>
      <c r="G912" s="12"/>
      <c r="H912" s="12"/>
      <c r="I912" s="12"/>
      <c r="J912" s="11"/>
      <c r="K912" s="11"/>
      <c r="L912" s="13"/>
      <c r="M912" s="11"/>
      <c r="N912" s="11"/>
      <c r="O912" s="14" t="str">
        <f aca="false">IF(OR(A912="",B912=""),"",LOOKUP(MOD(B912,1),Lists!$A$5:$A$9,Lists!$B$5:$B$9))</f>
        <v/>
      </c>
      <c r="P912" s="14" t="str">
        <f aca="false">IF(OR(B912="",C912=""),"",ROUND(MOD(C912-B912,1)*1440,0))</f>
        <v/>
      </c>
      <c r="Q912" s="14" t="str">
        <f aca="false">IF(A912="","",COUNTIF($A$7:A912,A912))</f>
        <v/>
      </c>
      <c r="R912" s="15" t="str">
        <f aca="false">IF(OR(G912="",H912="",J912=""),"",ABS(G912-H912)*J912*IF(K912="",1,K912))</f>
        <v/>
      </c>
      <c r="S912" s="15" t="str">
        <f aca="false">IF(OR(G912="",I912="",J912=""),"",(I912-G912)*J912*IF(K912="",1,K912)*IF(E912="Short",-1,1)-N(L912))</f>
        <v/>
      </c>
      <c r="T912" s="16" t="str">
        <f aca="false">IF(OR(S912="",N(R912)=0),"",S912/R912)</f>
        <v/>
      </c>
      <c r="U912" s="15" t="str">
        <f aca="false">IF(S912="","",SUMIFS($S$7:S912,$A$7:A912,A912))</f>
        <v/>
      </c>
      <c r="V912" s="14" t="str">
        <f aca="false">IF(S912="","",IF(AND($C$4&gt;0,U912-S912&lt;=-$C$4),"After loss limit",IF(AND($C$4&gt;0,U912&lt;=-$C$4),"Hit loss limit",IF(AND($C$5&gt;0,Q912&gt;$C$5),"Over trade cap","OK"))))</f>
        <v/>
      </c>
    </row>
    <row r="913" customFormat="false" ht="15" hidden="false" customHeight="false" outlineLevel="0" collapsed="false">
      <c r="A913" s="9"/>
      <c r="B913" s="10"/>
      <c r="C913" s="10"/>
      <c r="D913" s="11"/>
      <c r="E913" s="11"/>
      <c r="F913" s="11"/>
      <c r="G913" s="12"/>
      <c r="H913" s="12"/>
      <c r="I913" s="12"/>
      <c r="J913" s="11"/>
      <c r="K913" s="11"/>
      <c r="L913" s="13"/>
      <c r="M913" s="11"/>
      <c r="N913" s="11"/>
      <c r="O913" s="14" t="str">
        <f aca="false">IF(OR(A913="",B913=""),"",LOOKUP(MOD(B913,1),Lists!$A$5:$A$9,Lists!$B$5:$B$9))</f>
        <v/>
      </c>
      <c r="P913" s="14" t="str">
        <f aca="false">IF(OR(B913="",C913=""),"",ROUND(MOD(C913-B913,1)*1440,0))</f>
        <v/>
      </c>
      <c r="Q913" s="14" t="str">
        <f aca="false">IF(A913="","",COUNTIF($A$7:A913,A913))</f>
        <v/>
      </c>
      <c r="R913" s="15" t="str">
        <f aca="false">IF(OR(G913="",H913="",J913=""),"",ABS(G913-H913)*J913*IF(K913="",1,K913))</f>
        <v/>
      </c>
      <c r="S913" s="15" t="str">
        <f aca="false">IF(OR(G913="",I913="",J913=""),"",(I913-G913)*J913*IF(K913="",1,K913)*IF(E913="Short",-1,1)-N(L913))</f>
        <v/>
      </c>
      <c r="T913" s="16" t="str">
        <f aca="false">IF(OR(S913="",N(R913)=0),"",S913/R913)</f>
        <v/>
      </c>
      <c r="U913" s="15" t="str">
        <f aca="false">IF(S913="","",SUMIFS($S$7:S913,$A$7:A913,A913))</f>
        <v/>
      </c>
      <c r="V913" s="14" t="str">
        <f aca="false">IF(S913="","",IF(AND($C$4&gt;0,U913-S913&lt;=-$C$4),"After loss limit",IF(AND($C$4&gt;0,U913&lt;=-$C$4),"Hit loss limit",IF(AND($C$5&gt;0,Q913&gt;$C$5),"Over trade cap","OK"))))</f>
        <v/>
      </c>
    </row>
    <row r="914" customFormat="false" ht="15" hidden="false" customHeight="false" outlineLevel="0" collapsed="false">
      <c r="A914" s="9"/>
      <c r="B914" s="10"/>
      <c r="C914" s="10"/>
      <c r="D914" s="11"/>
      <c r="E914" s="11"/>
      <c r="F914" s="11"/>
      <c r="G914" s="12"/>
      <c r="H914" s="12"/>
      <c r="I914" s="12"/>
      <c r="J914" s="11"/>
      <c r="K914" s="11"/>
      <c r="L914" s="13"/>
      <c r="M914" s="11"/>
      <c r="N914" s="11"/>
      <c r="O914" s="14" t="str">
        <f aca="false">IF(OR(A914="",B914=""),"",LOOKUP(MOD(B914,1),Lists!$A$5:$A$9,Lists!$B$5:$B$9))</f>
        <v/>
      </c>
      <c r="P914" s="14" t="str">
        <f aca="false">IF(OR(B914="",C914=""),"",ROUND(MOD(C914-B914,1)*1440,0))</f>
        <v/>
      </c>
      <c r="Q914" s="14" t="str">
        <f aca="false">IF(A914="","",COUNTIF($A$7:A914,A914))</f>
        <v/>
      </c>
      <c r="R914" s="15" t="str">
        <f aca="false">IF(OR(G914="",H914="",J914=""),"",ABS(G914-H914)*J914*IF(K914="",1,K914))</f>
        <v/>
      </c>
      <c r="S914" s="15" t="str">
        <f aca="false">IF(OR(G914="",I914="",J914=""),"",(I914-G914)*J914*IF(K914="",1,K914)*IF(E914="Short",-1,1)-N(L914))</f>
        <v/>
      </c>
      <c r="T914" s="16" t="str">
        <f aca="false">IF(OR(S914="",N(R914)=0),"",S914/R914)</f>
        <v/>
      </c>
      <c r="U914" s="15" t="str">
        <f aca="false">IF(S914="","",SUMIFS($S$7:S914,$A$7:A914,A914))</f>
        <v/>
      </c>
      <c r="V914" s="14" t="str">
        <f aca="false">IF(S914="","",IF(AND($C$4&gt;0,U914-S914&lt;=-$C$4),"After loss limit",IF(AND($C$4&gt;0,U914&lt;=-$C$4),"Hit loss limit",IF(AND($C$5&gt;0,Q914&gt;$C$5),"Over trade cap","OK"))))</f>
        <v/>
      </c>
    </row>
    <row r="915" customFormat="false" ht="15" hidden="false" customHeight="false" outlineLevel="0" collapsed="false">
      <c r="A915" s="9"/>
      <c r="B915" s="10"/>
      <c r="C915" s="10"/>
      <c r="D915" s="11"/>
      <c r="E915" s="11"/>
      <c r="F915" s="11"/>
      <c r="G915" s="12"/>
      <c r="H915" s="12"/>
      <c r="I915" s="12"/>
      <c r="J915" s="11"/>
      <c r="K915" s="11"/>
      <c r="L915" s="13"/>
      <c r="M915" s="11"/>
      <c r="N915" s="11"/>
      <c r="O915" s="14" t="str">
        <f aca="false">IF(OR(A915="",B915=""),"",LOOKUP(MOD(B915,1),Lists!$A$5:$A$9,Lists!$B$5:$B$9))</f>
        <v/>
      </c>
      <c r="P915" s="14" t="str">
        <f aca="false">IF(OR(B915="",C915=""),"",ROUND(MOD(C915-B915,1)*1440,0))</f>
        <v/>
      </c>
      <c r="Q915" s="14" t="str">
        <f aca="false">IF(A915="","",COUNTIF($A$7:A915,A915))</f>
        <v/>
      </c>
      <c r="R915" s="15" t="str">
        <f aca="false">IF(OR(G915="",H915="",J915=""),"",ABS(G915-H915)*J915*IF(K915="",1,K915))</f>
        <v/>
      </c>
      <c r="S915" s="15" t="str">
        <f aca="false">IF(OR(G915="",I915="",J915=""),"",(I915-G915)*J915*IF(K915="",1,K915)*IF(E915="Short",-1,1)-N(L915))</f>
        <v/>
      </c>
      <c r="T915" s="16" t="str">
        <f aca="false">IF(OR(S915="",N(R915)=0),"",S915/R915)</f>
        <v/>
      </c>
      <c r="U915" s="15" t="str">
        <f aca="false">IF(S915="","",SUMIFS($S$7:S915,$A$7:A915,A915))</f>
        <v/>
      </c>
      <c r="V915" s="14" t="str">
        <f aca="false">IF(S915="","",IF(AND($C$4&gt;0,U915-S915&lt;=-$C$4),"After loss limit",IF(AND($C$4&gt;0,U915&lt;=-$C$4),"Hit loss limit",IF(AND($C$5&gt;0,Q915&gt;$C$5),"Over trade cap","OK"))))</f>
        <v/>
      </c>
    </row>
    <row r="916" customFormat="false" ht="15" hidden="false" customHeight="false" outlineLevel="0" collapsed="false">
      <c r="A916" s="9"/>
      <c r="B916" s="10"/>
      <c r="C916" s="10"/>
      <c r="D916" s="11"/>
      <c r="E916" s="11"/>
      <c r="F916" s="11"/>
      <c r="G916" s="12"/>
      <c r="H916" s="12"/>
      <c r="I916" s="12"/>
      <c r="J916" s="11"/>
      <c r="K916" s="11"/>
      <c r="L916" s="13"/>
      <c r="M916" s="11"/>
      <c r="N916" s="11"/>
      <c r="O916" s="14" t="str">
        <f aca="false">IF(OR(A916="",B916=""),"",LOOKUP(MOD(B916,1),Lists!$A$5:$A$9,Lists!$B$5:$B$9))</f>
        <v/>
      </c>
      <c r="P916" s="14" t="str">
        <f aca="false">IF(OR(B916="",C916=""),"",ROUND(MOD(C916-B916,1)*1440,0))</f>
        <v/>
      </c>
      <c r="Q916" s="14" t="str">
        <f aca="false">IF(A916="","",COUNTIF($A$7:A916,A916))</f>
        <v/>
      </c>
      <c r="R916" s="15" t="str">
        <f aca="false">IF(OR(G916="",H916="",J916=""),"",ABS(G916-H916)*J916*IF(K916="",1,K916))</f>
        <v/>
      </c>
      <c r="S916" s="15" t="str">
        <f aca="false">IF(OR(G916="",I916="",J916=""),"",(I916-G916)*J916*IF(K916="",1,K916)*IF(E916="Short",-1,1)-N(L916))</f>
        <v/>
      </c>
      <c r="T916" s="16" t="str">
        <f aca="false">IF(OR(S916="",N(R916)=0),"",S916/R916)</f>
        <v/>
      </c>
      <c r="U916" s="15" t="str">
        <f aca="false">IF(S916="","",SUMIFS($S$7:S916,$A$7:A916,A916))</f>
        <v/>
      </c>
      <c r="V916" s="14" t="str">
        <f aca="false">IF(S916="","",IF(AND($C$4&gt;0,U916-S916&lt;=-$C$4),"After loss limit",IF(AND($C$4&gt;0,U916&lt;=-$C$4),"Hit loss limit",IF(AND($C$5&gt;0,Q916&gt;$C$5),"Over trade cap","OK"))))</f>
        <v/>
      </c>
    </row>
    <row r="917" customFormat="false" ht="15" hidden="false" customHeight="false" outlineLevel="0" collapsed="false">
      <c r="A917" s="9"/>
      <c r="B917" s="10"/>
      <c r="C917" s="10"/>
      <c r="D917" s="11"/>
      <c r="E917" s="11"/>
      <c r="F917" s="11"/>
      <c r="G917" s="12"/>
      <c r="H917" s="12"/>
      <c r="I917" s="12"/>
      <c r="J917" s="11"/>
      <c r="K917" s="11"/>
      <c r="L917" s="13"/>
      <c r="M917" s="11"/>
      <c r="N917" s="11"/>
      <c r="O917" s="14" t="str">
        <f aca="false">IF(OR(A917="",B917=""),"",LOOKUP(MOD(B917,1),Lists!$A$5:$A$9,Lists!$B$5:$B$9))</f>
        <v/>
      </c>
      <c r="P917" s="14" t="str">
        <f aca="false">IF(OR(B917="",C917=""),"",ROUND(MOD(C917-B917,1)*1440,0))</f>
        <v/>
      </c>
      <c r="Q917" s="14" t="str">
        <f aca="false">IF(A917="","",COUNTIF($A$7:A917,A917))</f>
        <v/>
      </c>
      <c r="R917" s="15" t="str">
        <f aca="false">IF(OR(G917="",H917="",J917=""),"",ABS(G917-H917)*J917*IF(K917="",1,K917))</f>
        <v/>
      </c>
      <c r="S917" s="15" t="str">
        <f aca="false">IF(OR(G917="",I917="",J917=""),"",(I917-G917)*J917*IF(K917="",1,K917)*IF(E917="Short",-1,1)-N(L917))</f>
        <v/>
      </c>
      <c r="T917" s="16" t="str">
        <f aca="false">IF(OR(S917="",N(R917)=0),"",S917/R917)</f>
        <v/>
      </c>
      <c r="U917" s="15" t="str">
        <f aca="false">IF(S917="","",SUMIFS($S$7:S917,$A$7:A917,A917))</f>
        <v/>
      </c>
      <c r="V917" s="14" t="str">
        <f aca="false">IF(S917="","",IF(AND($C$4&gt;0,U917-S917&lt;=-$C$4),"After loss limit",IF(AND($C$4&gt;0,U917&lt;=-$C$4),"Hit loss limit",IF(AND($C$5&gt;0,Q917&gt;$C$5),"Over trade cap","OK"))))</f>
        <v/>
      </c>
    </row>
    <row r="918" customFormat="false" ht="15" hidden="false" customHeight="false" outlineLevel="0" collapsed="false">
      <c r="A918" s="9"/>
      <c r="B918" s="10"/>
      <c r="C918" s="10"/>
      <c r="D918" s="11"/>
      <c r="E918" s="11"/>
      <c r="F918" s="11"/>
      <c r="G918" s="12"/>
      <c r="H918" s="12"/>
      <c r="I918" s="12"/>
      <c r="J918" s="11"/>
      <c r="K918" s="11"/>
      <c r="L918" s="13"/>
      <c r="M918" s="11"/>
      <c r="N918" s="11"/>
      <c r="O918" s="14" t="str">
        <f aca="false">IF(OR(A918="",B918=""),"",LOOKUP(MOD(B918,1),Lists!$A$5:$A$9,Lists!$B$5:$B$9))</f>
        <v/>
      </c>
      <c r="P918" s="14" t="str">
        <f aca="false">IF(OR(B918="",C918=""),"",ROUND(MOD(C918-B918,1)*1440,0))</f>
        <v/>
      </c>
      <c r="Q918" s="14" t="str">
        <f aca="false">IF(A918="","",COUNTIF($A$7:A918,A918))</f>
        <v/>
      </c>
      <c r="R918" s="15" t="str">
        <f aca="false">IF(OR(G918="",H918="",J918=""),"",ABS(G918-H918)*J918*IF(K918="",1,K918))</f>
        <v/>
      </c>
      <c r="S918" s="15" t="str">
        <f aca="false">IF(OR(G918="",I918="",J918=""),"",(I918-G918)*J918*IF(K918="",1,K918)*IF(E918="Short",-1,1)-N(L918))</f>
        <v/>
      </c>
      <c r="T918" s="16" t="str">
        <f aca="false">IF(OR(S918="",N(R918)=0),"",S918/R918)</f>
        <v/>
      </c>
      <c r="U918" s="15" t="str">
        <f aca="false">IF(S918="","",SUMIFS($S$7:S918,$A$7:A918,A918))</f>
        <v/>
      </c>
      <c r="V918" s="14" t="str">
        <f aca="false">IF(S918="","",IF(AND($C$4&gt;0,U918-S918&lt;=-$C$4),"After loss limit",IF(AND($C$4&gt;0,U918&lt;=-$C$4),"Hit loss limit",IF(AND($C$5&gt;0,Q918&gt;$C$5),"Over trade cap","OK"))))</f>
        <v/>
      </c>
    </row>
    <row r="919" customFormat="false" ht="15" hidden="false" customHeight="false" outlineLevel="0" collapsed="false">
      <c r="A919" s="9"/>
      <c r="B919" s="10"/>
      <c r="C919" s="10"/>
      <c r="D919" s="11"/>
      <c r="E919" s="11"/>
      <c r="F919" s="11"/>
      <c r="G919" s="12"/>
      <c r="H919" s="12"/>
      <c r="I919" s="12"/>
      <c r="J919" s="11"/>
      <c r="K919" s="11"/>
      <c r="L919" s="13"/>
      <c r="M919" s="11"/>
      <c r="N919" s="11"/>
      <c r="O919" s="14" t="str">
        <f aca="false">IF(OR(A919="",B919=""),"",LOOKUP(MOD(B919,1),Lists!$A$5:$A$9,Lists!$B$5:$B$9))</f>
        <v/>
      </c>
      <c r="P919" s="14" t="str">
        <f aca="false">IF(OR(B919="",C919=""),"",ROUND(MOD(C919-B919,1)*1440,0))</f>
        <v/>
      </c>
      <c r="Q919" s="14" t="str">
        <f aca="false">IF(A919="","",COUNTIF($A$7:A919,A919))</f>
        <v/>
      </c>
      <c r="R919" s="15" t="str">
        <f aca="false">IF(OR(G919="",H919="",J919=""),"",ABS(G919-H919)*J919*IF(K919="",1,K919))</f>
        <v/>
      </c>
      <c r="S919" s="15" t="str">
        <f aca="false">IF(OR(G919="",I919="",J919=""),"",(I919-G919)*J919*IF(K919="",1,K919)*IF(E919="Short",-1,1)-N(L919))</f>
        <v/>
      </c>
      <c r="T919" s="16" t="str">
        <f aca="false">IF(OR(S919="",N(R919)=0),"",S919/R919)</f>
        <v/>
      </c>
      <c r="U919" s="15" t="str">
        <f aca="false">IF(S919="","",SUMIFS($S$7:S919,$A$7:A919,A919))</f>
        <v/>
      </c>
      <c r="V919" s="14" t="str">
        <f aca="false">IF(S919="","",IF(AND($C$4&gt;0,U919-S919&lt;=-$C$4),"After loss limit",IF(AND($C$4&gt;0,U919&lt;=-$C$4),"Hit loss limit",IF(AND($C$5&gt;0,Q919&gt;$C$5),"Over trade cap","OK"))))</f>
        <v/>
      </c>
    </row>
    <row r="920" customFormat="false" ht="15" hidden="false" customHeight="false" outlineLevel="0" collapsed="false">
      <c r="A920" s="9"/>
      <c r="B920" s="10"/>
      <c r="C920" s="10"/>
      <c r="D920" s="11"/>
      <c r="E920" s="11"/>
      <c r="F920" s="11"/>
      <c r="G920" s="12"/>
      <c r="H920" s="12"/>
      <c r="I920" s="12"/>
      <c r="J920" s="11"/>
      <c r="K920" s="11"/>
      <c r="L920" s="13"/>
      <c r="M920" s="11"/>
      <c r="N920" s="11"/>
      <c r="O920" s="14" t="str">
        <f aca="false">IF(OR(A920="",B920=""),"",LOOKUP(MOD(B920,1),Lists!$A$5:$A$9,Lists!$B$5:$B$9))</f>
        <v/>
      </c>
      <c r="P920" s="14" t="str">
        <f aca="false">IF(OR(B920="",C920=""),"",ROUND(MOD(C920-B920,1)*1440,0))</f>
        <v/>
      </c>
      <c r="Q920" s="14" t="str">
        <f aca="false">IF(A920="","",COUNTIF($A$7:A920,A920))</f>
        <v/>
      </c>
      <c r="R920" s="15" t="str">
        <f aca="false">IF(OR(G920="",H920="",J920=""),"",ABS(G920-H920)*J920*IF(K920="",1,K920))</f>
        <v/>
      </c>
      <c r="S920" s="15" t="str">
        <f aca="false">IF(OR(G920="",I920="",J920=""),"",(I920-G920)*J920*IF(K920="",1,K920)*IF(E920="Short",-1,1)-N(L920))</f>
        <v/>
      </c>
      <c r="T920" s="16" t="str">
        <f aca="false">IF(OR(S920="",N(R920)=0),"",S920/R920)</f>
        <v/>
      </c>
      <c r="U920" s="15" t="str">
        <f aca="false">IF(S920="","",SUMIFS($S$7:S920,$A$7:A920,A920))</f>
        <v/>
      </c>
      <c r="V920" s="14" t="str">
        <f aca="false">IF(S920="","",IF(AND($C$4&gt;0,U920-S920&lt;=-$C$4),"After loss limit",IF(AND($C$4&gt;0,U920&lt;=-$C$4),"Hit loss limit",IF(AND($C$5&gt;0,Q920&gt;$C$5),"Over trade cap","OK"))))</f>
        <v/>
      </c>
    </row>
    <row r="921" customFormat="false" ht="15" hidden="false" customHeight="false" outlineLevel="0" collapsed="false">
      <c r="A921" s="9"/>
      <c r="B921" s="10"/>
      <c r="C921" s="10"/>
      <c r="D921" s="11"/>
      <c r="E921" s="11"/>
      <c r="F921" s="11"/>
      <c r="G921" s="12"/>
      <c r="H921" s="12"/>
      <c r="I921" s="12"/>
      <c r="J921" s="11"/>
      <c r="K921" s="11"/>
      <c r="L921" s="13"/>
      <c r="M921" s="11"/>
      <c r="N921" s="11"/>
      <c r="O921" s="14" t="str">
        <f aca="false">IF(OR(A921="",B921=""),"",LOOKUP(MOD(B921,1),Lists!$A$5:$A$9,Lists!$B$5:$B$9))</f>
        <v/>
      </c>
      <c r="P921" s="14" t="str">
        <f aca="false">IF(OR(B921="",C921=""),"",ROUND(MOD(C921-B921,1)*1440,0))</f>
        <v/>
      </c>
      <c r="Q921" s="14" t="str">
        <f aca="false">IF(A921="","",COUNTIF($A$7:A921,A921))</f>
        <v/>
      </c>
      <c r="R921" s="15" t="str">
        <f aca="false">IF(OR(G921="",H921="",J921=""),"",ABS(G921-H921)*J921*IF(K921="",1,K921))</f>
        <v/>
      </c>
      <c r="S921" s="15" t="str">
        <f aca="false">IF(OR(G921="",I921="",J921=""),"",(I921-G921)*J921*IF(K921="",1,K921)*IF(E921="Short",-1,1)-N(L921))</f>
        <v/>
      </c>
      <c r="T921" s="16" t="str">
        <f aca="false">IF(OR(S921="",N(R921)=0),"",S921/R921)</f>
        <v/>
      </c>
      <c r="U921" s="15" t="str">
        <f aca="false">IF(S921="","",SUMIFS($S$7:S921,$A$7:A921,A921))</f>
        <v/>
      </c>
      <c r="V921" s="14" t="str">
        <f aca="false">IF(S921="","",IF(AND($C$4&gt;0,U921-S921&lt;=-$C$4),"After loss limit",IF(AND($C$4&gt;0,U921&lt;=-$C$4),"Hit loss limit",IF(AND($C$5&gt;0,Q921&gt;$C$5),"Over trade cap","OK"))))</f>
        <v/>
      </c>
    </row>
    <row r="922" customFormat="false" ht="15" hidden="false" customHeight="false" outlineLevel="0" collapsed="false">
      <c r="A922" s="9"/>
      <c r="B922" s="10"/>
      <c r="C922" s="10"/>
      <c r="D922" s="11"/>
      <c r="E922" s="11"/>
      <c r="F922" s="11"/>
      <c r="G922" s="12"/>
      <c r="H922" s="12"/>
      <c r="I922" s="12"/>
      <c r="J922" s="11"/>
      <c r="K922" s="11"/>
      <c r="L922" s="13"/>
      <c r="M922" s="11"/>
      <c r="N922" s="11"/>
      <c r="O922" s="14" t="str">
        <f aca="false">IF(OR(A922="",B922=""),"",LOOKUP(MOD(B922,1),Lists!$A$5:$A$9,Lists!$B$5:$B$9))</f>
        <v/>
      </c>
      <c r="P922" s="14" t="str">
        <f aca="false">IF(OR(B922="",C922=""),"",ROUND(MOD(C922-B922,1)*1440,0))</f>
        <v/>
      </c>
      <c r="Q922" s="14" t="str">
        <f aca="false">IF(A922="","",COUNTIF($A$7:A922,A922))</f>
        <v/>
      </c>
      <c r="R922" s="15" t="str">
        <f aca="false">IF(OR(G922="",H922="",J922=""),"",ABS(G922-H922)*J922*IF(K922="",1,K922))</f>
        <v/>
      </c>
      <c r="S922" s="15" t="str">
        <f aca="false">IF(OR(G922="",I922="",J922=""),"",(I922-G922)*J922*IF(K922="",1,K922)*IF(E922="Short",-1,1)-N(L922))</f>
        <v/>
      </c>
      <c r="T922" s="16" t="str">
        <f aca="false">IF(OR(S922="",N(R922)=0),"",S922/R922)</f>
        <v/>
      </c>
      <c r="U922" s="15" t="str">
        <f aca="false">IF(S922="","",SUMIFS($S$7:S922,$A$7:A922,A922))</f>
        <v/>
      </c>
      <c r="V922" s="14" t="str">
        <f aca="false">IF(S922="","",IF(AND($C$4&gt;0,U922-S922&lt;=-$C$4),"After loss limit",IF(AND($C$4&gt;0,U922&lt;=-$C$4),"Hit loss limit",IF(AND($C$5&gt;0,Q922&gt;$C$5),"Over trade cap","OK"))))</f>
        <v/>
      </c>
    </row>
    <row r="923" customFormat="false" ht="15" hidden="false" customHeight="false" outlineLevel="0" collapsed="false">
      <c r="A923" s="9"/>
      <c r="B923" s="10"/>
      <c r="C923" s="10"/>
      <c r="D923" s="11"/>
      <c r="E923" s="11"/>
      <c r="F923" s="11"/>
      <c r="G923" s="12"/>
      <c r="H923" s="12"/>
      <c r="I923" s="12"/>
      <c r="J923" s="11"/>
      <c r="K923" s="11"/>
      <c r="L923" s="13"/>
      <c r="M923" s="11"/>
      <c r="N923" s="11"/>
      <c r="O923" s="14" t="str">
        <f aca="false">IF(OR(A923="",B923=""),"",LOOKUP(MOD(B923,1),Lists!$A$5:$A$9,Lists!$B$5:$B$9))</f>
        <v/>
      </c>
      <c r="P923" s="14" t="str">
        <f aca="false">IF(OR(B923="",C923=""),"",ROUND(MOD(C923-B923,1)*1440,0))</f>
        <v/>
      </c>
      <c r="Q923" s="14" t="str">
        <f aca="false">IF(A923="","",COUNTIF($A$7:A923,A923))</f>
        <v/>
      </c>
      <c r="R923" s="15" t="str">
        <f aca="false">IF(OR(G923="",H923="",J923=""),"",ABS(G923-H923)*J923*IF(K923="",1,K923))</f>
        <v/>
      </c>
      <c r="S923" s="15" t="str">
        <f aca="false">IF(OR(G923="",I923="",J923=""),"",(I923-G923)*J923*IF(K923="",1,K923)*IF(E923="Short",-1,1)-N(L923))</f>
        <v/>
      </c>
      <c r="T923" s="16" t="str">
        <f aca="false">IF(OR(S923="",N(R923)=0),"",S923/R923)</f>
        <v/>
      </c>
      <c r="U923" s="15" t="str">
        <f aca="false">IF(S923="","",SUMIFS($S$7:S923,$A$7:A923,A923))</f>
        <v/>
      </c>
      <c r="V923" s="14" t="str">
        <f aca="false">IF(S923="","",IF(AND($C$4&gt;0,U923-S923&lt;=-$C$4),"After loss limit",IF(AND($C$4&gt;0,U923&lt;=-$C$4),"Hit loss limit",IF(AND($C$5&gt;0,Q923&gt;$C$5),"Over trade cap","OK"))))</f>
        <v/>
      </c>
    </row>
    <row r="924" customFormat="false" ht="15" hidden="false" customHeight="false" outlineLevel="0" collapsed="false">
      <c r="A924" s="9"/>
      <c r="B924" s="10"/>
      <c r="C924" s="10"/>
      <c r="D924" s="11"/>
      <c r="E924" s="11"/>
      <c r="F924" s="11"/>
      <c r="G924" s="12"/>
      <c r="H924" s="12"/>
      <c r="I924" s="12"/>
      <c r="J924" s="11"/>
      <c r="K924" s="11"/>
      <c r="L924" s="13"/>
      <c r="M924" s="11"/>
      <c r="N924" s="11"/>
      <c r="O924" s="14" t="str">
        <f aca="false">IF(OR(A924="",B924=""),"",LOOKUP(MOD(B924,1),Lists!$A$5:$A$9,Lists!$B$5:$B$9))</f>
        <v/>
      </c>
      <c r="P924" s="14" t="str">
        <f aca="false">IF(OR(B924="",C924=""),"",ROUND(MOD(C924-B924,1)*1440,0))</f>
        <v/>
      </c>
      <c r="Q924" s="14" t="str">
        <f aca="false">IF(A924="","",COUNTIF($A$7:A924,A924))</f>
        <v/>
      </c>
      <c r="R924" s="15" t="str">
        <f aca="false">IF(OR(G924="",H924="",J924=""),"",ABS(G924-H924)*J924*IF(K924="",1,K924))</f>
        <v/>
      </c>
      <c r="S924" s="15" t="str">
        <f aca="false">IF(OR(G924="",I924="",J924=""),"",(I924-G924)*J924*IF(K924="",1,K924)*IF(E924="Short",-1,1)-N(L924))</f>
        <v/>
      </c>
      <c r="T924" s="16" t="str">
        <f aca="false">IF(OR(S924="",N(R924)=0),"",S924/R924)</f>
        <v/>
      </c>
      <c r="U924" s="15" t="str">
        <f aca="false">IF(S924="","",SUMIFS($S$7:S924,$A$7:A924,A924))</f>
        <v/>
      </c>
      <c r="V924" s="14" t="str">
        <f aca="false">IF(S924="","",IF(AND($C$4&gt;0,U924-S924&lt;=-$C$4),"After loss limit",IF(AND($C$4&gt;0,U924&lt;=-$C$4),"Hit loss limit",IF(AND($C$5&gt;0,Q924&gt;$C$5),"Over trade cap","OK"))))</f>
        <v/>
      </c>
    </row>
    <row r="925" customFormat="false" ht="15" hidden="false" customHeight="false" outlineLevel="0" collapsed="false">
      <c r="A925" s="9"/>
      <c r="B925" s="10"/>
      <c r="C925" s="10"/>
      <c r="D925" s="11"/>
      <c r="E925" s="11"/>
      <c r="F925" s="11"/>
      <c r="G925" s="12"/>
      <c r="H925" s="12"/>
      <c r="I925" s="12"/>
      <c r="J925" s="11"/>
      <c r="K925" s="11"/>
      <c r="L925" s="13"/>
      <c r="M925" s="11"/>
      <c r="N925" s="11"/>
      <c r="O925" s="14" t="str">
        <f aca="false">IF(OR(A925="",B925=""),"",LOOKUP(MOD(B925,1),Lists!$A$5:$A$9,Lists!$B$5:$B$9))</f>
        <v/>
      </c>
      <c r="P925" s="14" t="str">
        <f aca="false">IF(OR(B925="",C925=""),"",ROUND(MOD(C925-B925,1)*1440,0))</f>
        <v/>
      </c>
      <c r="Q925" s="14" t="str">
        <f aca="false">IF(A925="","",COUNTIF($A$7:A925,A925))</f>
        <v/>
      </c>
      <c r="R925" s="15" t="str">
        <f aca="false">IF(OR(G925="",H925="",J925=""),"",ABS(G925-H925)*J925*IF(K925="",1,K925))</f>
        <v/>
      </c>
      <c r="S925" s="15" t="str">
        <f aca="false">IF(OR(G925="",I925="",J925=""),"",(I925-G925)*J925*IF(K925="",1,K925)*IF(E925="Short",-1,1)-N(L925))</f>
        <v/>
      </c>
      <c r="T925" s="16" t="str">
        <f aca="false">IF(OR(S925="",N(R925)=0),"",S925/R925)</f>
        <v/>
      </c>
      <c r="U925" s="15" t="str">
        <f aca="false">IF(S925="","",SUMIFS($S$7:S925,$A$7:A925,A925))</f>
        <v/>
      </c>
      <c r="V925" s="14" t="str">
        <f aca="false">IF(S925="","",IF(AND($C$4&gt;0,U925-S925&lt;=-$C$4),"After loss limit",IF(AND($C$4&gt;0,U925&lt;=-$C$4),"Hit loss limit",IF(AND($C$5&gt;0,Q925&gt;$C$5),"Over trade cap","OK"))))</f>
        <v/>
      </c>
    </row>
    <row r="926" customFormat="false" ht="15" hidden="false" customHeight="false" outlineLevel="0" collapsed="false">
      <c r="A926" s="9"/>
      <c r="B926" s="10"/>
      <c r="C926" s="10"/>
      <c r="D926" s="11"/>
      <c r="E926" s="11"/>
      <c r="F926" s="11"/>
      <c r="G926" s="12"/>
      <c r="H926" s="12"/>
      <c r="I926" s="12"/>
      <c r="J926" s="11"/>
      <c r="K926" s="11"/>
      <c r="L926" s="13"/>
      <c r="M926" s="11"/>
      <c r="N926" s="11"/>
      <c r="O926" s="14" t="str">
        <f aca="false">IF(OR(A926="",B926=""),"",LOOKUP(MOD(B926,1),Lists!$A$5:$A$9,Lists!$B$5:$B$9))</f>
        <v/>
      </c>
      <c r="P926" s="14" t="str">
        <f aca="false">IF(OR(B926="",C926=""),"",ROUND(MOD(C926-B926,1)*1440,0))</f>
        <v/>
      </c>
      <c r="Q926" s="14" t="str">
        <f aca="false">IF(A926="","",COUNTIF($A$7:A926,A926))</f>
        <v/>
      </c>
      <c r="R926" s="15" t="str">
        <f aca="false">IF(OR(G926="",H926="",J926=""),"",ABS(G926-H926)*J926*IF(K926="",1,K926))</f>
        <v/>
      </c>
      <c r="S926" s="15" t="str">
        <f aca="false">IF(OR(G926="",I926="",J926=""),"",(I926-G926)*J926*IF(K926="",1,K926)*IF(E926="Short",-1,1)-N(L926))</f>
        <v/>
      </c>
      <c r="T926" s="16" t="str">
        <f aca="false">IF(OR(S926="",N(R926)=0),"",S926/R926)</f>
        <v/>
      </c>
      <c r="U926" s="15" t="str">
        <f aca="false">IF(S926="","",SUMIFS($S$7:S926,$A$7:A926,A926))</f>
        <v/>
      </c>
      <c r="V926" s="14" t="str">
        <f aca="false">IF(S926="","",IF(AND($C$4&gt;0,U926-S926&lt;=-$C$4),"After loss limit",IF(AND($C$4&gt;0,U926&lt;=-$C$4),"Hit loss limit",IF(AND($C$5&gt;0,Q926&gt;$C$5),"Over trade cap","OK"))))</f>
        <v/>
      </c>
    </row>
    <row r="927" customFormat="false" ht="15" hidden="false" customHeight="false" outlineLevel="0" collapsed="false">
      <c r="A927" s="9"/>
      <c r="B927" s="10"/>
      <c r="C927" s="10"/>
      <c r="D927" s="11"/>
      <c r="E927" s="11"/>
      <c r="F927" s="11"/>
      <c r="G927" s="12"/>
      <c r="H927" s="12"/>
      <c r="I927" s="12"/>
      <c r="J927" s="11"/>
      <c r="K927" s="11"/>
      <c r="L927" s="13"/>
      <c r="M927" s="11"/>
      <c r="N927" s="11"/>
      <c r="O927" s="14" t="str">
        <f aca="false">IF(OR(A927="",B927=""),"",LOOKUP(MOD(B927,1),Lists!$A$5:$A$9,Lists!$B$5:$B$9))</f>
        <v/>
      </c>
      <c r="P927" s="14" t="str">
        <f aca="false">IF(OR(B927="",C927=""),"",ROUND(MOD(C927-B927,1)*1440,0))</f>
        <v/>
      </c>
      <c r="Q927" s="14" t="str">
        <f aca="false">IF(A927="","",COUNTIF($A$7:A927,A927))</f>
        <v/>
      </c>
      <c r="R927" s="15" t="str">
        <f aca="false">IF(OR(G927="",H927="",J927=""),"",ABS(G927-H927)*J927*IF(K927="",1,K927))</f>
        <v/>
      </c>
      <c r="S927" s="15" t="str">
        <f aca="false">IF(OR(G927="",I927="",J927=""),"",(I927-G927)*J927*IF(K927="",1,K927)*IF(E927="Short",-1,1)-N(L927))</f>
        <v/>
      </c>
      <c r="T927" s="16" t="str">
        <f aca="false">IF(OR(S927="",N(R927)=0),"",S927/R927)</f>
        <v/>
      </c>
      <c r="U927" s="15" t="str">
        <f aca="false">IF(S927="","",SUMIFS($S$7:S927,$A$7:A927,A927))</f>
        <v/>
      </c>
      <c r="V927" s="14" t="str">
        <f aca="false">IF(S927="","",IF(AND($C$4&gt;0,U927-S927&lt;=-$C$4),"After loss limit",IF(AND($C$4&gt;0,U927&lt;=-$C$4),"Hit loss limit",IF(AND($C$5&gt;0,Q927&gt;$C$5),"Over trade cap","OK"))))</f>
        <v/>
      </c>
    </row>
    <row r="928" customFormat="false" ht="15" hidden="false" customHeight="false" outlineLevel="0" collapsed="false">
      <c r="A928" s="9"/>
      <c r="B928" s="10"/>
      <c r="C928" s="10"/>
      <c r="D928" s="11"/>
      <c r="E928" s="11"/>
      <c r="F928" s="11"/>
      <c r="G928" s="12"/>
      <c r="H928" s="12"/>
      <c r="I928" s="12"/>
      <c r="J928" s="11"/>
      <c r="K928" s="11"/>
      <c r="L928" s="13"/>
      <c r="M928" s="11"/>
      <c r="N928" s="11"/>
      <c r="O928" s="14" t="str">
        <f aca="false">IF(OR(A928="",B928=""),"",LOOKUP(MOD(B928,1),Lists!$A$5:$A$9,Lists!$B$5:$B$9))</f>
        <v/>
      </c>
      <c r="P928" s="14" t="str">
        <f aca="false">IF(OR(B928="",C928=""),"",ROUND(MOD(C928-B928,1)*1440,0))</f>
        <v/>
      </c>
      <c r="Q928" s="14" t="str">
        <f aca="false">IF(A928="","",COUNTIF($A$7:A928,A928))</f>
        <v/>
      </c>
      <c r="R928" s="15" t="str">
        <f aca="false">IF(OR(G928="",H928="",J928=""),"",ABS(G928-H928)*J928*IF(K928="",1,K928))</f>
        <v/>
      </c>
      <c r="S928" s="15" t="str">
        <f aca="false">IF(OR(G928="",I928="",J928=""),"",(I928-G928)*J928*IF(K928="",1,K928)*IF(E928="Short",-1,1)-N(L928))</f>
        <v/>
      </c>
      <c r="T928" s="16" t="str">
        <f aca="false">IF(OR(S928="",N(R928)=0),"",S928/R928)</f>
        <v/>
      </c>
      <c r="U928" s="15" t="str">
        <f aca="false">IF(S928="","",SUMIFS($S$7:S928,$A$7:A928,A928))</f>
        <v/>
      </c>
      <c r="V928" s="14" t="str">
        <f aca="false">IF(S928="","",IF(AND($C$4&gt;0,U928-S928&lt;=-$C$4),"After loss limit",IF(AND($C$4&gt;0,U928&lt;=-$C$4),"Hit loss limit",IF(AND($C$5&gt;0,Q928&gt;$C$5),"Over trade cap","OK"))))</f>
        <v/>
      </c>
    </row>
    <row r="929" customFormat="false" ht="15" hidden="false" customHeight="false" outlineLevel="0" collapsed="false">
      <c r="A929" s="9"/>
      <c r="B929" s="10"/>
      <c r="C929" s="10"/>
      <c r="D929" s="11"/>
      <c r="E929" s="11"/>
      <c r="F929" s="11"/>
      <c r="G929" s="12"/>
      <c r="H929" s="12"/>
      <c r="I929" s="12"/>
      <c r="J929" s="11"/>
      <c r="K929" s="11"/>
      <c r="L929" s="13"/>
      <c r="M929" s="11"/>
      <c r="N929" s="11"/>
      <c r="O929" s="14" t="str">
        <f aca="false">IF(OR(A929="",B929=""),"",LOOKUP(MOD(B929,1),Lists!$A$5:$A$9,Lists!$B$5:$B$9))</f>
        <v/>
      </c>
      <c r="P929" s="14" t="str">
        <f aca="false">IF(OR(B929="",C929=""),"",ROUND(MOD(C929-B929,1)*1440,0))</f>
        <v/>
      </c>
      <c r="Q929" s="14" t="str">
        <f aca="false">IF(A929="","",COUNTIF($A$7:A929,A929))</f>
        <v/>
      </c>
      <c r="R929" s="15" t="str">
        <f aca="false">IF(OR(G929="",H929="",J929=""),"",ABS(G929-H929)*J929*IF(K929="",1,K929))</f>
        <v/>
      </c>
      <c r="S929" s="15" t="str">
        <f aca="false">IF(OR(G929="",I929="",J929=""),"",(I929-G929)*J929*IF(K929="",1,K929)*IF(E929="Short",-1,1)-N(L929))</f>
        <v/>
      </c>
      <c r="T929" s="16" t="str">
        <f aca="false">IF(OR(S929="",N(R929)=0),"",S929/R929)</f>
        <v/>
      </c>
      <c r="U929" s="15" t="str">
        <f aca="false">IF(S929="","",SUMIFS($S$7:S929,$A$7:A929,A929))</f>
        <v/>
      </c>
      <c r="V929" s="14" t="str">
        <f aca="false">IF(S929="","",IF(AND($C$4&gt;0,U929-S929&lt;=-$C$4),"After loss limit",IF(AND($C$4&gt;0,U929&lt;=-$C$4),"Hit loss limit",IF(AND($C$5&gt;0,Q929&gt;$C$5),"Over trade cap","OK"))))</f>
        <v/>
      </c>
    </row>
    <row r="930" customFormat="false" ht="15" hidden="false" customHeight="false" outlineLevel="0" collapsed="false">
      <c r="A930" s="9"/>
      <c r="B930" s="10"/>
      <c r="C930" s="10"/>
      <c r="D930" s="11"/>
      <c r="E930" s="11"/>
      <c r="F930" s="11"/>
      <c r="G930" s="12"/>
      <c r="H930" s="12"/>
      <c r="I930" s="12"/>
      <c r="J930" s="11"/>
      <c r="K930" s="11"/>
      <c r="L930" s="13"/>
      <c r="M930" s="11"/>
      <c r="N930" s="11"/>
      <c r="O930" s="14" t="str">
        <f aca="false">IF(OR(A930="",B930=""),"",LOOKUP(MOD(B930,1),Lists!$A$5:$A$9,Lists!$B$5:$B$9))</f>
        <v/>
      </c>
      <c r="P930" s="14" t="str">
        <f aca="false">IF(OR(B930="",C930=""),"",ROUND(MOD(C930-B930,1)*1440,0))</f>
        <v/>
      </c>
      <c r="Q930" s="14" t="str">
        <f aca="false">IF(A930="","",COUNTIF($A$7:A930,A930))</f>
        <v/>
      </c>
      <c r="R930" s="15" t="str">
        <f aca="false">IF(OR(G930="",H930="",J930=""),"",ABS(G930-H930)*J930*IF(K930="",1,K930))</f>
        <v/>
      </c>
      <c r="S930" s="15" t="str">
        <f aca="false">IF(OR(G930="",I930="",J930=""),"",(I930-G930)*J930*IF(K930="",1,K930)*IF(E930="Short",-1,1)-N(L930))</f>
        <v/>
      </c>
      <c r="T930" s="16" t="str">
        <f aca="false">IF(OR(S930="",N(R930)=0),"",S930/R930)</f>
        <v/>
      </c>
      <c r="U930" s="15" t="str">
        <f aca="false">IF(S930="","",SUMIFS($S$7:S930,$A$7:A930,A930))</f>
        <v/>
      </c>
      <c r="V930" s="14" t="str">
        <f aca="false">IF(S930="","",IF(AND($C$4&gt;0,U930-S930&lt;=-$C$4),"After loss limit",IF(AND($C$4&gt;0,U930&lt;=-$C$4),"Hit loss limit",IF(AND($C$5&gt;0,Q930&gt;$C$5),"Over trade cap","OK"))))</f>
        <v/>
      </c>
    </row>
    <row r="931" customFormat="false" ht="15" hidden="false" customHeight="false" outlineLevel="0" collapsed="false">
      <c r="A931" s="9"/>
      <c r="B931" s="10"/>
      <c r="C931" s="10"/>
      <c r="D931" s="11"/>
      <c r="E931" s="11"/>
      <c r="F931" s="11"/>
      <c r="G931" s="12"/>
      <c r="H931" s="12"/>
      <c r="I931" s="12"/>
      <c r="J931" s="11"/>
      <c r="K931" s="11"/>
      <c r="L931" s="13"/>
      <c r="M931" s="11"/>
      <c r="N931" s="11"/>
      <c r="O931" s="14" t="str">
        <f aca="false">IF(OR(A931="",B931=""),"",LOOKUP(MOD(B931,1),Lists!$A$5:$A$9,Lists!$B$5:$B$9))</f>
        <v/>
      </c>
      <c r="P931" s="14" t="str">
        <f aca="false">IF(OR(B931="",C931=""),"",ROUND(MOD(C931-B931,1)*1440,0))</f>
        <v/>
      </c>
      <c r="Q931" s="14" t="str">
        <f aca="false">IF(A931="","",COUNTIF($A$7:A931,A931))</f>
        <v/>
      </c>
      <c r="R931" s="15" t="str">
        <f aca="false">IF(OR(G931="",H931="",J931=""),"",ABS(G931-H931)*J931*IF(K931="",1,K931))</f>
        <v/>
      </c>
      <c r="S931" s="15" t="str">
        <f aca="false">IF(OR(G931="",I931="",J931=""),"",(I931-G931)*J931*IF(K931="",1,K931)*IF(E931="Short",-1,1)-N(L931))</f>
        <v/>
      </c>
      <c r="T931" s="16" t="str">
        <f aca="false">IF(OR(S931="",N(R931)=0),"",S931/R931)</f>
        <v/>
      </c>
      <c r="U931" s="15" t="str">
        <f aca="false">IF(S931="","",SUMIFS($S$7:S931,$A$7:A931,A931))</f>
        <v/>
      </c>
      <c r="V931" s="14" t="str">
        <f aca="false">IF(S931="","",IF(AND($C$4&gt;0,U931-S931&lt;=-$C$4),"After loss limit",IF(AND($C$4&gt;0,U931&lt;=-$C$4),"Hit loss limit",IF(AND($C$5&gt;0,Q931&gt;$C$5),"Over trade cap","OK"))))</f>
        <v/>
      </c>
    </row>
    <row r="932" customFormat="false" ht="15" hidden="false" customHeight="false" outlineLevel="0" collapsed="false">
      <c r="A932" s="9"/>
      <c r="B932" s="10"/>
      <c r="C932" s="10"/>
      <c r="D932" s="11"/>
      <c r="E932" s="11"/>
      <c r="F932" s="11"/>
      <c r="G932" s="12"/>
      <c r="H932" s="12"/>
      <c r="I932" s="12"/>
      <c r="J932" s="11"/>
      <c r="K932" s="11"/>
      <c r="L932" s="13"/>
      <c r="M932" s="11"/>
      <c r="N932" s="11"/>
      <c r="O932" s="14" t="str">
        <f aca="false">IF(OR(A932="",B932=""),"",LOOKUP(MOD(B932,1),Lists!$A$5:$A$9,Lists!$B$5:$B$9))</f>
        <v/>
      </c>
      <c r="P932" s="14" t="str">
        <f aca="false">IF(OR(B932="",C932=""),"",ROUND(MOD(C932-B932,1)*1440,0))</f>
        <v/>
      </c>
      <c r="Q932" s="14" t="str">
        <f aca="false">IF(A932="","",COUNTIF($A$7:A932,A932))</f>
        <v/>
      </c>
      <c r="R932" s="15" t="str">
        <f aca="false">IF(OR(G932="",H932="",J932=""),"",ABS(G932-H932)*J932*IF(K932="",1,K932))</f>
        <v/>
      </c>
      <c r="S932" s="15" t="str">
        <f aca="false">IF(OR(G932="",I932="",J932=""),"",(I932-G932)*J932*IF(K932="",1,K932)*IF(E932="Short",-1,1)-N(L932))</f>
        <v/>
      </c>
      <c r="T932" s="16" t="str">
        <f aca="false">IF(OR(S932="",N(R932)=0),"",S932/R932)</f>
        <v/>
      </c>
      <c r="U932" s="15" t="str">
        <f aca="false">IF(S932="","",SUMIFS($S$7:S932,$A$7:A932,A932))</f>
        <v/>
      </c>
      <c r="V932" s="14" t="str">
        <f aca="false">IF(S932="","",IF(AND($C$4&gt;0,U932-S932&lt;=-$C$4),"After loss limit",IF(AND($C$4&gt;0,U932&lt;=-$C$4),"Hit loss limit",IF(AND($C$5&gt;0,Q932&gt;$C$5),"Over trade cap","OK"))))</f>
        <v/>
      </c>
    </row>
    <row r="933" customFormat="false" ht="15" hidden="false" customHeight="false" outlineLevel="0" collapsed="false">
      <c r="A933" s="9"/>
      <c r="B933" s="10"/>
      <c r="C933" s="10"/>
      <c r="D933" s="11"/>
      <c r="E933" s="11"/>
      <c r="F933" s="11"/>
      <c r="G933" s="12"/>
      <c r="H933" s="12"/>
      <c r="I933" s="12"/>
      <c r="J933" s="11"/>
      <c r="K933" s="11"/>
      <c r="L933" s="13"/>
      <c r="M933" s="11"/>
      <c r="N933" s="11"/>
      <c r="O933" s="14" t="str">
        <f aca="false">IF(OR(A933="",B933=""),"",LOOKUP(MOD(B933,1),Lists!$A$5:$A$9,Lists!$B$5:$B$9))</f>
        <v/>
      </c>
      <c r="P933" s="14" t="str">
        <f aca="false">IF(OR(B933="",C933=""),"",ROUND(MOD(C933-B933,1)*1440,0))</f>
        <v/>
      </c>
      <c r="Q933" s="14" t="str">
        <f aca="false">IF(A933="","",COUNTIF($A$7:A933,A933))</f>
        <v/>
      </c>
      <c r="R933" s="15" t="str">
        <f aca="false">IF(OR(G933="",H933="",J933=""),"",ABS(G933-H933)*J933*IF(K933="",1,K933))</f>
        <v/>
      </c>
      <c r="S933" s="15" t="str">
        <f aca="false">IF(OR(G933="",I933="",J933=""),"",(I933-G933)*J933*IF(K933="",1,K933)*IF(E933="Short",-1,1)-N(L933))</f>
        <v/>
      </c>
      <c r="T933" s="16" t="str">
        <f aca="false">IF(OR(S933="",N(R933)=0),"",S933/R933)</f>
        <v/>
      </c>
      <c r="U933" s="15" t="str">
        <f aca="false">IF(S933="","",SUMIFS($S$7:S933,$A$7:A933,A933))</f>
        <v/>
      </c>
      <c r="V933" s="14" t="str">
        <f aca="false">IF(S933="","",IF(AND($C$4&gt;0,U933-S933&lt;=-$C$4),"After loss limit",IF(AND($C$4&gt;0,U933&lt;=-$C$4),"Hit loss limit",IF(AND($C$5&gt;0,Q933&gt;$C$5),"Over trade cap","OK"))))</f>
        <v/>
      </c>
    </row>
    <row r="934" customFormat="false" ht="15" hidden="false" customHeight="false" outlineLevel="0" collapsed="false">
      <c r="A934" s="9"/>
      <c r="B934" s="10"/>
      <c r="C934" s="10"/>
      <c r="D934" s="11"/>
      <c r="E934" s="11"/>
      <c r="F934" s="11"/>
      <c r="G934" s="12"/>
      <c r="H934" s="12"/>
      <c r="I934" s="12"/>
      <c r="J934" s="11"/>
      <c r="K934" s="11"/>
      <c r="L934" s="13"/>
      <c r="M934" s="11"/>
      <c r="N934" s="11"/>
      <c r="O934" s="14" t="str">
        <f aca="false">IF(OR(A934="",B934=""),"",LOOKUP(MOD(B934,1),Lists!$A$5:$A$9,Lists!$B$5:$B$9))</f>
        <v/>
      </c>
      <c r="P934" s="14" t="str">
        <f aca="false">IF(OR(B934="",C934=""),"",ROUND(MOD(C934-B934,1)*1440,0))</f>
        <v/>
      </c>
      <c r="Q934" s="14" t="str">
        <f aca="false">IF(A934="","",COUNTIF($A$7:A934,A934))</f>
        <v/>
      </c>
      <c r="R934" s="15" t="str">
        <f aca="false">IF(OR(G934="",H934="",J934=""),"",ABS(G934-H934)*J934*IF(K934="",1,K934))</f>
        <v/>
      </c>
      <c r="S934" s="15" t="str">
        <f aca="false">IF(OR(G934="",I934="",J934=""),"",(I934-G934)*J934*IF(K934="",1,K934)*IF(E934="Short",-1,1)-N(L934))</f>
        <v/>
      </c>
      <c r="T934" s="16" t="str">
        <f aca="false">IF(OR(S934="",N(R934)=0),"",S934/R934)</f>
        <v/>
      </c>
      <c r="U934" s="15" t="str">
        <f aca="false">IF(S934="","",SUMIFS($S$7:S934,$A$7:A934,A934))</f>
        <v/>
      </c>
      <c r="V934" s="14" t="str">
        <f aca="false">IF(S934="","",IF(AND($C$4&gt;0,U934-S934&lt;=-$C$4),"After loss limit",IF(AND($C$4&gt;0,U934&lt;=-$C$4),"Hit loss limit",IF(AND($C$5&gt;0,Q934&gt;$C$5),"Over trade cap","OK"))))</f>
        <v/>
      </c>
    </row>
    <row r="935" customFormat="false" ht="15" hidden="false" customHeight="false" outlineLevel="0" collapsed="false">
      <c r="A935" s="9"/>
      <c r="B935" s="10"/>
      <c r="C935" s="10"/>
      <c r="D935" s="11"/>
      <c r="E935" s="11"/>
      <c r="F935" s="11"/>
      <c r="G935" s="12"/>
      <c r="H935" s="12"/>
      <c r="I935" s="12"/>
      <c r="J935" s="11"/>
      <c r="K935" s="11"/>
      <c r="L935" s="13"/>
      <c r="M935" s="11"/>
      <c r="N935" s="11"/>
      <c r="O935" s="14" t="str">
        <f aca="false">IF(OR(A935="",B935=""),"",LOOKUP(MOD(B935,1),Lists!$A$5:$A$9,Lists!$B$5:$B$9))</f>
        <v/>
      </c>
      <c r="P935" s="14" t="str">
        <f aca="false">IF(OR(B935="",C935=""),"",ROUND(MOD(C935-B935,1)*1440,0))</f>
        <v/>
      </c>
      <c r="Q935" s="14" t="str">
        <f aca="false">IF(A935="","",COUNTIF($A$7:A935,A935))</f>
        <v/>
      </c>
      <c r="R935" s="15" t="str">
        <f aca="false">IF(OR(G935="",H935="",J935=""),"",ABS(G935-H935)*J935*IF(K935="",1,K935))</f>
        <v/>
      </c>
      <c r="S935" s="15" t="str">
        <f aca="false">IF(OR(G935="",I935="",J935=""),"",(I935-G935)*J935*IF(K935="",1,K935)*IF(E935="Short",-1,1)-N(L935))</f>
        <v/>
      </c>
      <c r="T935" s="16" t="str">
        <f aca="false">IF(OR(S935="",N(R935)=0),"",S935/R935)</f>
        <v/>
      </c>
      <c r="U935" s="15" t="str">
        <f aca="false">IF(S935="","",SUMIFS($S$7:S935,$A$7:A935,A935))</f>
        <v/>
      </c>
      <c r="V935" s="14" t="str">
        <f aca="false">IF(S935="","",IF(AND($C$4&gt;0,U935-S935&lt;=-$C$4),"After loss limit",IF(AND($C$4&gt;0,U935&lt;=-$C$4),"Hit loss limit",IF(AND($C$5&gt;0,Q935&gt;$C$5),"Over trade cap","OK"))))</f>
        <v/>
      </c>
    </row>
    <row r="936" customFormat="false" ht="15" hidden="false" customHeight="false" outlineLevel="0" collapsed="false">
      <c r="A936" s="9"/>
      <c r="B936" s="10"/>
      <c r="C936" s="10"/>
      <c r="D936" s="11"/>
      <c r="E936" s="11"/>
      <c r="F936" s="11"/>
      <c r="G936" s="12"/>
      <c r="H936" s="12"/>
      <c r="I936" s="12"/>
      <c r="J936" s="11"/>
      <c r="K936" s="11"/>
      <c r="L936" s="13"/>
      <c r="M936" s="11"/>
      <c r="N936" s="11"/>
      <c r="O936" s="14" t="str">
        <f aca="false">IF(OR(A936="",B936=""),"",LOOKUP(MOD(B936,1),Lists!$A$5:$A$9,Lists!$B$5:$B$9))</f>
        <v/>
      </c>
      <c r="P936" s="14" t="str">
        <f aca="false">IF(OR(B936="",C936=""),"",ROUND(MOD(C936-B936,1)*1440,0))</f>
        <v/>
      </c>
      <c r="Q936" s="14" t="str">
        <f aca="false">IF(A936="","",COUNTIF($A$7:A936,A936))</f>
        <v/>
      </c>
      <c r="R936" s="15" t="str">
        <f aca="false">IF(OR(G936="",H936="",J936=""),"",ABS(G936-H936)*J936*IF(K936="",1,K936))</f>
        <v/>
      </c>
      <c r="S936" s="15" t="str">
        <f aca="false">IF(OR(G936="",I936="",J936=""),"",(I936-G936)*J936*IF(K936="",1,K936)*IF(E936="Short",-1,1)-N(L936))</f>
        <v/>
      </c>
      <c r="T936" s="16" t="str">
        <f aca="false">IF(OR(S936="",N(R936)=0),"",S936/R936)</f>
        <v/>
      </c>
      <c r="U936" s="15" t="str">
        <f aca="false">IF(S936="","",SUMIFS($S$7:S936,$A$7:A936,A936))</f>
        <v/>
      </c>
      <c r="V936" s="14" t="str">
        <f aca="false">IF(S936="","",IF(AND($C$4&gt;0,U936-S936&lt;=-$C$4),"After loss limit",IF(AND($C$4&gt;0,U936&lt;=-$C$4),"Hit loss limit",IF(AND($C$5&gt;0,Q936&gt;$C$5),"Over trade cap","OK"))))</f>
        <v/>
      </c>
    </row>
    <row r="937" customFormat="false" ht="15" hidden="false" customHeight="false" outlineLevel="0" collapsed="false">
      <c r="A937" s="9"/>
      <c r="B937" s="10"/>
      <c r="C937" s="10"/>
      <c r="D937" s="11"/>
      <c r="E937" s="11"/>
      <c r="F937" s="11"/>
      <c r="G937" s="12"/>
      <c r="H937" s="12"/>
      <c r="I937" s="12"/>
      <c r="J937" s="11"/>
      <c r="K937" s="11"/>
      <c r="L937" s="13"/>
      <c r="M937" s="11"/>
      <c r="N937" s="11"/>
      <c r="O937" s="14" t="str">
        <f aca="false">IF(OR(A937="",B937=""),"",LOOKUP(MOD(B937,1),Lists!$A$5:$A$9,Lists!$B$5:$B$9))</f>
        <v/>
      </c>
      <c r="P937" s="14" t="str">
        <f aca="false">IF(OR(B937="",C937=""),"",ROUND(MOD(C937-B937,1)*1440,0))</f>
        <v/>
      </c>
      <c r="Q937" s="14" t="str">
        <f aca="false">IF(A937="","",COUNTIF($A$7:A937,A937))</f>
        <v/>
      </c>
      <c r="R937" s="15" t="str">
        <f aca="false">IF(OR(G937="",H937="",J937=""),"",ABS(G937-H937)*J937*IF(K937="",1,K937))</f>
        <v/>
      </c>
      <c r="S937" s="15" t="str">
        <f aca="false">IF(OR(G937="",I937="",J937=""),"",(I937-G937)*J937*IF(K937="",1,K937)*IF(E937="Short",-1,1)-N(L937))</f>
        <v/>
      </c>
      <c r="T937" s="16" t="str">
        <f aca="false">IF(OR(S937="",N(R937)=0),"",S937/R937)</f>
        <v/>
      </c>
      <c r="U937" s="15" t="str">
        <f aca="false">IF(S937="","",SUMIFS($S$7:S937,$A$7:A937,A937))</f>
        <v/>
      </c>
      <c r="V937" s="14" t="str">
        <f aca="false">IF(S937="","",IF(AND($C$4&gt;0,U937-S937&lt;=-$C$4),"After loss limit",IF(AND($C$4&gt;0,U937&lt;=-$C$4),"Hit loss limit",IF(AND($C$5&gt;0,Q937&gt;$C$5),"Over trade cap","OK"))))</f>
        <v/>
      </c>
    </row>
    <row r="938" customFormat="false" ht="15" hidden="false" customHeight="false" outlineLevel="0" collapsed="false">
      <c r="A938" s="9"/>
      <c r="B938" s="10"/>
      <c r="C938" s="10"/>
      <c r="D938" s="11"/>
      <c r="E938" s="11"/>
      <c r="F938" s="11"/>
      <c r="G938" s="12"/>
      <c r="H938" s="12"/>
      <c r="I938" s="12"/>
      <c r="J938" s="11"/>
      <c r="K938" s="11"/>
      <c r="L938" s="13"/>
      <c r="M938" s="11"/>
      <c r="N938" s="11"/>
      <c r="O938" s="14" t="str">
        <f aca="false">IF(OR(A938="",B938=""),"",LOOKUP(MOD(B938,1),Lists!$A$5:$A$9,Lists!$B$5:$B$9))</f>
        <v/>
      </c>
      <c r="P938" s="14" t="str">
        <f aca="false">IF(OR(B938="",C938=""),"",ROUND(MOD(C938-B938,1)*1440,0))</f>
        <v/>
      </c>
      <c r="Q938" s="14" t="str">
        <f aca="false">IF(A938="","",COUNTIF($A$7:A938,A938))</f>
        <v/>
      </c>
      <c r="R938" s="15" t="str">
        <f aca="false">IF(OR(G938="",H938="",J938=""),"",ABS(G938-H938)*J938*IF(K938="",1,K938))</f>
        <v/>
      </c>
      <c r="S938" s="15" t="str">
        <f aca="false">IF(OR(G938="",I938="",J938=""),"",(I938-G938)*J938*IF(K938="",1,K938)*IF(E938="Short",-1,1)-N(L938))</f>
        <v/>
      </c>
      <c r="T938" s="16" t="str">
        <f aca="false">IF(OR(S938="",N(R938)=0),"",S938/R938)</f>
        <v/>
      </c>
      <c r="U938" s="15" t="str">
        <f aca="false">IF(S938="","",SUMIFS($S$7:S938,$A$7:A938,A938))</f>
        <v/>
      </c>
      <c r="V938" s="14" t="str">
        <f aca="false">IF(S938="","",IF(AND($C$4&gt;0,U938-S938&lt;=-$C$4),"After loss limit",IF(AND($C$4&gt;0,U938&lt;=-$C$4),"Hit loss limit",IF(AND($C$5&gt;0,Q938&gt;$C$5),"Over trade cap","OK"))))</f>
        <v/>
      </c>
    </row>
    <row r="939" customFormat="false" ht="15" hidden="false" customHeight="false" outlineLevel="0" collapsed="false">
      <c r="A939" s="9"/>
      <c r="B939" s="10"/>
      <c r="C939" s="10"/>
      <c r="D939" s="11"/>
      <c r="E939" s="11"/>
      <c r="F939" s="11"/>
      <c r="G939" s="12"/>
      <c r="H939" s="12"/>
      <c r="I939" s="12"/>
      <c r="J939" s="11"/>
      <c r="K939" s="11"/>
      <c r="L939" s="13"/>
      <c r="M939" s="11"/>
      <c r="N939" s="11"/>
      <c r="O939" s="14" t="str">
        <f aca="false">IF(OR(A939="",B939=""),"",LOOKUP(MOD(B939,1),Lists!$A$5:$A$9,Lists!$B$5:$B$9))</f>
        <v/>
      </c>
      <c r="P939" s="14" t="str">
        <f aca="false">IF(OR(B939="",C939=""),"",ROUND(MOD(C939-B939,1)*1440,0))</f>
        <v/>
      </c>
      <c r="Q939" s="14" t="str">
        <f aca="false">IF(A939="","",COUNTIF($A$7:A939,A939))</f>
        <v/>
      </c>
      <c r="R939" s="15" t="str">
        <f aca="false">IF(OR(G939="",H939="",J939=""),"",ABS(G939-H939)*J939*IF(K939="",1,K939))</f>
        <v/>
      </c>
      <c r="S939" s="15" t="str">
        <f aca="false">IF(OR(G939="",I939="",J939=""),"",(I939-G939)*J939*IF(K939="",1,K939)*IF(E939="Short",-1,1)-N(L939))</f>
        <v/>
      </c>
      <c r="T939" s="16" t="str">
        <f aca="false">IF(OR(S939="",N(R939)=0),"",S939/R939)</f>
        <v/>
      </c>
      <c r="U939" s="15" t="str">
        <f aca="false">IF(S939="","",SUMIFS($S$7:S939,$A$7:A939,A939))</f>
        <v/>
      </c>
      <c r="V939" s="14" t="str">
        <f aca="false">IF(S939="","",IF(AND($C$4&gt;0,U939-S939&lt;=-$C$4),"After loss limit",IF(AND($C$4&gt;0,U939&lt;=-$C$4),"Hit loss limit",IF(AND($C$5&gt;0,Q939&gt;$C$5),"Over trade cap","OK"))))</f>
        <v/>
      </c>
    </row>
    <row r="940" customFormat="false" ht="15" hidden="false" customHeight="false" outlineLevel="0" collapsed="false">
      <c r="A940" s="9"/>
      <c r="B940" s="10"/>
      <c r="C940" s="10"/>
      <c r="D940" s="11"/>
      <c r="E940" s="11"/>
      <c r="F940" s="11"/>
      <c r="G940" s="12"/>
      <c r="H940" s="12"/>
      <c r="I940" s="12"/>
      <c r="J940" s="11"/>
      <c r="K940" s="11"/>
      <c r="L940" s="13"/>
      <c r="M940" s="11"/>
      <c r="N940" s="11"/>
      <c r="O940" s="14" t="str">
        <f aca="false">IF(OR(A940="",B940=""),"",LOOKUP(MOD(B940,1),Lists!$A$5:$A$9,Lists!$B$5:$B$9))</f>
        <v/>
      </c>
      <c r="P940" s="14" t="str">
        <f aca="false">IF(OR(B940="",C940=""),"",ROUND(MOD(C940-B940,1)*1440,0))</f>
        <v/>
      </c>
      <c r="Q940" s="14" t="str">
        <f aca="false">IF(A940="","",COUNTIF($A$7:A940,A940))</f>
        <v/>
      </c>
      <c r="R940" s="15" t="str">
        <f aca="false">IF(OR(G940="",H940="",J940=""),"",ABS(G940-H940)*J940*IF(K940="",1,K940))</f>
        <v/>
      </c>
      <c r="S940" s="15" t="str">
        <f aca="false">IF(OR(G940="",I940="",J940=""),"",(I940-G940)*J940*IF(K940="",1,K940)*IF(E940="Short",-1,1)-N(L940))</f>
        <v/>
      </c>
      <c r="T940" s="16" t="str">
        <f aca="false">IF(OR(S940="",N(R940)=0),"",S940/R940)</f>
        <v/>
      </c>
      <c r="U940" s="15" t="str">
        <f aca="false">IF(S940="","",SUMIFS($S$7:S940,$A$7:A940,A940))</f>
        <v/>
      </c>
      <c r="V940" s="14" t="str">
        <f aca="false">IF(S940="","",IF(AND($C$4&gt;0,U940-S940&lt;=-$C$4),"After loss limit",IF(AND($C$4&gt;0,U940&lt;=-$C$4),"Hit loss limit",IF(AND($C$5&gt;0,Q940&gt;$C$5),"Over trade cap","OK"))))</f>
        <v/>
      </c>
    </row>
    <row r="941" customFormat="false" ht="15" hidden="false" customHeight="false" outlineLevel="0" collapsed="false">
      <c r="A941" s="9"/>
      <c r="B941" s="10"/>
      <c r="C941" s="10"/>
      <c r="D941" s="11"/>
      <c r="E941" s="11"/>
      <c r="F941" s="11"/>
      <c r="G941" s="12"/>
      <c r="H941" s="12"/>
      <c r="I941" s="12"/>
      <c r="J941" s="11"/>
      <c r="K941" s="11"/>
      <c r="L941" s="13"/>
      <c r="M941" s="11"/>
      <c r="N941" s="11"/>
      <c r="O941" s="14" t="str">
        <f aca="false">IF(OR(A941="",B941=""),"",LOOKUP(MOD(B941,1),Lists!$A$5:$A$9,Lists!$B$5:$B$9))</f>
        <v/>
      </c>
      <c r="P941" s="14" t="str">
        <f aca="false">IF(OR(B941="",C941=""),"",ROUND(MOD(C941-B941,1)*1440,0))</f>
        <v/>
      </c>
      <c r="Q941" s="14" t="str">
        <f aca="false">IF(A941="","",COUNTIF($A$7:A941,A941))</f>
        <v/>
      </c>
      <c r="R941" s="15" t="str">
        <f aca="false">IF(OR(G941="",H941="",J941=""),"",ABS(G941-H941)*J941*IF(K941="",1,K941))</f>
        <v/>
      </c>
      <c r="S941" s="15" t="str">
        <f aca="false">IF(OR(G941="",I941="",J941=""),"",(I941-G941)*J941*IF(K941="",1,K941)*IF(E941="Short",-1,1)-N(L941))</f>
        <v/>
      </c>
      <c r="T941" s="16" t="str">
        <f aca="false">IF(OR(S941="",N(R941)=0),"",S941/R941)</f>
        <v/>
      </c>
      <c r="U941" s="15" t="str">
        <f aca="false">IF(S941="","",SUMIFS($S$7:S941,$A$7:A941,A941))</f>
        <v/>
      </c>
      <c r="V941" s="14" t="str">
        <f aca="false">IF(S941="","",IF(AND($C$4&gt;0,U941-S941&lt;=-$C$4),"After loss limit",IF(AND($C$4&gt;0,U941&lt;=-$C$4),"Hit loss limit",IF(AND($C$5&gt;0,Q941&gt;$C$5),"Over trade cap","OK"))))</f>
        <v/>
      </c>
    </row>
    <row r="942" customFormat="false" ht="15" hidden="false" customHeight="false" outlineLevel="0" collapsed="false">
      <c r="A942" s="9"/>
      <c r="B942" s="10"/>
      <c r="C942" s="10"/>
      <c r="D942" s="11"/>
      <c r="E942" s="11"/>
      <c r="F942" s="11"/>
      <c r="G942" s="12"/>
      <c r="H942" s="12"/>
      <c r="I942" s="12"/>
      <c r="J942" s="11"/>
      <c r="K942" s="11"/>
      <c r="L942" s="13"/>
      <c r="M942" s="11"/>
      <c r="N942" s="11"/>
      <c r="O942" s="14" t="str">
        <f aca="false">IF(OR(A942="",B942=""),"",LOOKUP(MOD(B942,1),Lists!$A$5:$A$9,Lists!$B$5:$B$9))</f>
        <v/>
      </c>
      <c r="P942" s="14" t="str">
        <f aca="false">IF(OR(B942="",C942=""),"",ROUND(MOD(C942-B942,1)*1440,0))</f>
        <v/>
      </c>
      <c r="Q942" s="14" t="str">
        <f aca="false">IF(A942="","",COUNTIF($A$7:A942,A942))</f>
        <v/>
      </c>
      <c r="R942" s="15" t="str">
        <f aca="false">IF(OR(G942="",H942="",J942=""),"",ABS(G942-H942)*J942*IF(K942="",1,K942))</f>
        <v/>
      </c>
      <c r="S942" s="15" t="str">
        <f aca="false">IF(OR(G942="",I942="",J942=""),"",(I942-G942)*J942*IF(K942="",1,K942)*IF(E942="Short",-1,1)-N(L942))</f>
        <v/>
      </c>
      <c r="T942" s="16" t="str">
        <f aca="false">IF(OR(S942="",N(R942)=0),"",S942/R942)</f>
        <v/>
      </c>
      <c r="U942" s="15" t="str">
        <f aca="false">IF(S942="","",SUMIFS($S$7:S942,$A$7:A942,A942))</f>
        <v/>
      </c>
      <c r="V942" s="14" t="str">
        <f aca="false">IF(S942="","",IF(AND($C$4&gt;0,U942-S942&lt;=-$C$4),"After loss limit",IF(AND($C$4&gt;0,U942&lt;=-$C$4),"Hit loss limit",IF(AND($C$5&gt;0,Q942&gt;$C$5),"Over trade cap","OK"))))</f>
        <v/>
      </c>
    </row>
    <row r="943" customFormat="false" ht="15" hidden="false" customHeight="false" outlineLevel="0" collapsed="false">
      <c r="A943" s="9"/>
      <c r="B943" s="10"/>
      <c r="C943" s="10"/>
      <c r="D943" s="11"/>
      <c r="E943" s="11"/>
      <c r="F943" s="11"/>
      <c r="G943" s="12"/>
      <c r="H943" s="12"/>
      <c r="I943" s="12"/>
      <c r="J943" s="11"/>
      <c r="K943" s="11"/>
      <c r="L943" s="13"/>
      <c r="M943" s="11"/>
      <c r="N943" s="11"/>
      <c r="O943" s="14" t="str">
        <f aca="false">IF(OR(A943="",B943=""),"",LOOKUP(MOD(B943,1),Lists!$A$5:$A$9,Lists!$B$5:$B$9))</f>
        <v/>
      </c>
      <c r="P943" s="14" t="str">
        <f aca="false">IF(OR(B943="",C943=""),"",ROUND(MOD(C943-B943,1)*1440,0))</f>
        <v/>
      </c>
      <c r="Q943" s="14" t="str">
        <f aca="false">IF(A943="","",COUNTIF($A$7:A943,A943))</f>
        <v/>
      </c>
      <c r="R943" s="15" t="str">
        <f aca="false">IF(OR(G943="",H943="",J943=""),"",ABS(G943-H943)*J943*IF(K943="",1,K943))</f>
        <v/>
      </c>
      <c r="S943" s="15" t="str">
        <f aca="false">IF(OR(G943="",I943="",J943=""),"",(I943-G943)*J943*IF(K943="",1,K943)*IF(E943="Short",-1,1)-N(L943))</f>
        <v/>
      </c>
      <c r="T943" s="16" t="str">
        <f aca="false">IF(OR(S943="",N(R943)=0),"",S943/R943)</f>
        <v/>
      </c>
      <c r="U943" s="15" t="str">
        <f aca="false">IF(S943="","",SUMIFS($S$7:S943,$A$7:A943,A943))</f>
        <v/>
      </c>
      <c r="V943" s="14" t="str">
        <f aca="false">IF(S943="","",IF(AND($C$4&gt;0,U943-S943&lt;=-$C$4),"After loss limit",IF(AND($C$4&gt;0,U943&lt;=-$C$4),"Hit loss limit",IF(AND($C$5&gt;0,Q943&gt;$C$5),"Over trade cap","OK"))))</f>
        <v/>
      </c>
    </row>
    <row r="944" customFormat="false" ht="15" hidden="false" customHeight="false" outlineLevel="0" collapsed="false">
      <c r="A944" s="9"/>
      <c r="B944" s="10"/>
      <c r="C944" s="10"/>
      <c r="D944" s="11"/>
      <c r="E944" s="11"/>
      <c r="F944" s="11"/>
      <c r="G944" s="12"/>
      <c r="H944" s="12"/>
      <c r="I944" s="12"/>
      <c r="J944" s="11"/>
      <c r="K944" s="11"/>
      <c r="L944" s="13"/>
      <c r="M944" s="11"/>
      <c r="N944" s="11"/>
      <c r="O944" s="14" t="str">
        <f aca="false">IF(OR(A944="",B944=""),"",LOOKUP(MOD(B944,1),Lists!$A$5:$A$9,Lists!$B$5:$B$9))</f>
        <v/>
      </c>
      <c r="P944" s="14" t="str">
        <f aca="false">IF(OR(B944="",C944=""),"",ROUND(MOD(C944-B944,1)*1440,0))</f>
        <v/>
      </c>
      <c r="Q944" s="14" t="str">
        <f aca="false">IF(A944="","",COUNTIF($A$7:A944,A944))</f>
        <v/>
      </c>
      <c r="R944" s="15" t="str">
        <f aca="false">IF(OR(G944="",H944="",J944=""),"",ABS(G944-H944)*J944*IF(K944="",1,K944))</f>
        <v/>
      </c>
      <c r="S944" s="15" t="str">
        <f aca="false">IF(OR(G944="",I944="",J944=""),"",(I944-G944)*J944*IF(K944="",1,K944)*IF(E944="Short",-1,1)-N(L944))</f>
        <v/>
      </c>
      <c r="T944" s="16" t="str">
        <f aca="false">IF(OR(S944="",N(R944)=0),"",S944/R944)</f>
        <v/>
      </c>
      <c r="U944" s="15" t="str">
        <f aca="false">IF(S944="","",SUMIFS($S$7:S944,$A$7:A944,A944))</f>
        <v/>
      </c>
      <c r="V944" s="14" t="str">
        <f aca="false">IF(S944="","",IF(AND($C$4&gt;0,U944-S944&lt;=-$C$4),"After loss limit",IF(AND($C$4&gt;0,U944&lt;=-$C$4),"Hit loss limit",IF(AND($C$5&gt;0,Q944&gt;$C$5),"Over trade cap","OK"))))</f>
        <v/>
      </c>
    </row>
    <row r="945" customFormat="false" ht="15" hidden="false" customHeight="false" outlineLevel="0" collapsed="false">
      <c r="A945" s="9"/>
      <c r="B945" s="10"/>
      <c r="C945" s="10"/>
      <c r="D945" s="11"/>
      <c r="E945" s="11"/>
      <c r="F945" s="11"/>
      <c r="G945" s="12"/>
      <c r="H945" s="12"/>
      <c r="I945" s="12"/>
      <c r="J945" s="11"/>
      <c r="K945" s="11"/>
      <c r="L945" s="13"/>
      <c r="M945" s="11"/>
      <c r="N945" s="11"/>
      <c r="O945" s="14" t="str">
        <f aca="false">IF(OR(A945="",B945=""),"",LOOKUP(MOD(B945,1),Lists!$A$5:$A$9,Lists!$B$5:$B$9))</f>
        <v/>
      </c>
      <c r="P945" s="14" t="str">
        <f aca="false">IF(OR(B945="",C945=""),"",ROUND(MOD(C945-B945,1)*1440,0))</f>
        <v/>
      </c>
      <c r="Q945" s="14" t="str">
        <f aca="false">IF(A945="","",COUNTIF($A$7:A945,A945))</f>
        <v/>
      </c>
      <c r="R945" s="15" t="str">
        <f aca="false">IF(OR(G945="",H945="",J945=""),"",ABS(G945-H945)*J945*IF(K945="",1,K945))</f>
        <v/>
      </c>
      <c r="S945" s="15" t="str">
        <f aca="false">IF(OR(G945="",I945="",J945=""),"",(I945-G945)*J945*IF(K945="",1,K945)*IF(E945="Short",-1,1)-N(L945))</f>
        <v/>
      </c>
      <c r="T945" s="16" t="str">
        <f aca="false">IF(OR(S945="",N(R945)=0),"",S945/R945)</f>
        <v/>
      </c>
      <c r="U945" s="15" t="str">
        <f aca="false">IF(S945="","",SUMIFS($S$7:S945,$A$7:A945,A945))</f>
        <v/>
      </c>
      <c r="V945" s="14" t="str">
        <f aca="false">IF(S945="","",IF(AND($C$4&gt;0,U945-S945&lt;=-$C$4),"After loss limit",IF(AND($C$4&gt;0,U945&lt;=-$C$4),"Hit loss limit",IF(AND($C$5&gt;0,Q945&gt;$C$5),"Over trade cap","OK"))))</f>
        <v/>
      </c>
    </row>
    <row r="946" customFormat="false" ht="15" hidden="false" customHeight="false" outlineLevel="0" collapsed="false">
      <c r="A946" s="9"/>
      <c r="B946" s="10"/>
      <c r="C946" s="10"/>
      <c r="D946" s="11"/>
      <c r="E946" s="11"/>
      <c r="F946" s="11"/>
      <c r="G946" s="12"/>
      <c r="H946" s="12"/>
      <c r="I946" s="12"/>
      <c r="J946" s="11"/>
      <c r="K946" s="11"/>
      <c r="L946" s="13"/>
      <c r="M946" s="11"/>
      <c r="N946" s="11"/>
      <c r="O946" s="14" t="str">
        <f aca="false">IF(OR(A946="",B946=""),"",LOOKUP(MOD(B946,1),Lists!$A$5:$A$9,Lists!$B$5:$B$9))</f>
        <v/>
      </c>
      <c r="P946" s="14" t="str">
        <f aca="false">IF(OR(B946="",C946=""),"",ROUND(MOD(C946-B946,1)*1440,0))</f>
        <v/>
      </c>
      <c r="Q946" s="14" t="str">
        <f aca="false">IF(A946="","",COUNTIF($A$7:A946,A946))</f>
        <v/>
      </c>
      <c r="R946" s="15" t="str">
        <f aca="false">IF(OR(G946="",H946="",J946=""),"",ABS(G946-H946)*J946*IF(K946="",1,K946))</f>
        <v/>
      </c>
      <c r="S946" s="15" t="str">
        <f aca="false">IF(OR(G946="",I946="",J946=""),"",(I946-G946)*J946*IF(K946="",1,K946)*IF(E946="Short",-1,1)-N(L946))</f>
        <v/>
      </c>
      <c r="T946" s="16" t="str">
        <f aca="false">IF(OR(S946="",N(R946)=0),"",S946/R946)</f>
        <v/>
      </c>
      <c r="U946" s="15" t="str">
        <f aca="false">IF(S946="","",SUMIFS($S$7:S946,$A$7:A946,A946))</f>
        <v/>
      </c>
      <c r="V946" s="14" t="str">
        <f aca="false">IF(S946="","",IF(AND($C$4&gt;0,U946-S946&lt;=-$C$4),"After loss limit",IF(AND($C$4&gt;0,U946&lt;=-$C$4),"Hit loss limit",IF(AND($C$5&gt;0,Q946&gt;$C$5),"Over trade cap","OK"))))</f>
        <v/>
      </c>
    </row>
    <row r="947" customFormat="false" ht="15" hidden="false" customHeight="false" outlineLevel="0" collapsed="false">
      <c r="A947" s="9"/>
      <c r="B947" s="10"/>
      <c r="C947" s="10"/>
      <c r="D947" s="11"/>
      <c r="E947" s="11"/>
      <c r="F947" s="11"/>
      <c r="G947" s="12"/>
      <c r="H947" s="12"/>
      <c r="I947" s="12"/>
      <c r="J947" s="11"/>
      <c r="K947" s="11"/>
      <c r="L947" s="13"/>
      <c r="M947" s="11"/>
      <c r="N947" s="11"/>
      <c r="O947" s="14" t="str">
        <f aca="false">IF(OR(A947="",B947=""),"",LOOKUP(MOD(B947,1),Lists!$A$5:$A$9,Lists!$B$5:$B$9))</f>
        <v/>
      </c>
      <c r="P947" s="14" t="str">
        <f aca="false">IF(OR(B947="",C947=""),"",ROUND(MOD(C947-B947,1)*1440,0))</f>
        <v/>
      </c>
      <c r="Q947" s="14" t="str">
        <f aca="false">IF(A947="","",COUNTIF($A$7:A947,A947))</f>
        <v/>
      </c>
      <c r="R947" s="15" t="str">
        <f aca="false">IF(OR(G947="",H947="",J947=""),"",ABS(G947-H947)*J947*IF(K947="",1,K947))</f>
        <v/>
      </c>
      <c r="S947" s="15" t="str">
        <f aca="false">IF(OR(G947="",I947="",J947=""),"",(I947-G947)*J947*IF(K947="",1,K947)*IF(E947="Short",-1,1)-N(L947))</f>
        <v/>
      </c>
      <c r="T947" s="16" t="str">
        <f aca="false">IF(OR(S947="",N(R947)=0),"",S947/R947)</f>
        <v/>
      </c>
      <c r="U947" s="15" t="str">
        <f aca="false">IF(S947="","",SUMIFS($S$7:S947,$A$7:A947,A947))</f>
        <v/>
      </c>
      <c r="V947" s="14" t="str">
        <f aca="false">IF(S947="","",IF(AND($C$4&gt;0,U947-S947&lt;=-$C$4),"After loss limit",IF(AND($C$4&gt;0,U947&lt;=-$C$4),"Hit loss limit",IF(AND($C$5&gt;0,Q947&gt;$C$5),"Over trade cap","OK"))))</f>
        <v/>
      </c>
    </row>
    <row r="948" customFormat="false" ht="15" hidden="false" customHeight="false" outlineLevel="0" collapsed="false">
      <c r="A948" s="9"/>
      <c r="B948" s="10"/>
      <c r="C948" s="10"/>
      <c r="D948" s="11"/>
      <c r="E948" s="11"/>
      <c r="F948" s="11"/>
      <c r="G948" s="12"/>
      <c r="H948" s="12"/>
      <c r="I948" s="12"/>
      <c r="J948" s="11"/>
      <c r="K948" s="11"/>
      <c r="L948" s="13"/>
      <c r="M948" s="11"/>
      <c r="N948" s="11"/>
      <c r="O948" s="14" t="str">
        <f aca="false">IF(OR(A948="",B948=""),"",LOOKUP(MOD(B948,1),Lists!$A$5:$A$9,Lists!$B$5:$B$9))</f>
        <v/>
      </c>
      <c r="P948" s="14" t="str">
        <f aca="false">IF(OR(B948="",C948=""),"",ROUND(MOD(C948-B948,1)*1440,0))</f>
        <v/>
      </c>
      <c r="Q948" s="14" t="str">
        <f aca="false">IF(A948="","",COUNTIF($A$7:A948,A948))</f>
        <v/>
      </c>
      <c r="R948" s="15" t="str">
        <f aca="false">IF(OR(G948="",H948="",J948=""),"",ABS(G948-H948)*J948*IF(K948="",1,K948))</f>
        <v/>
      </c>
      <c r="S948" s="15" t="str">
        <f aca="false">IF(OR(G948="",I948="",J948=""),"",(I948-G948)*J948*IF(K948="",1,K948)*IF(E948="Short",-1,1)-N(L948))</f>
        <v/>
      </c>
      <c r="T948" s="16" t="str">
        <f aca="false">IF(OR(S948="",N(R948)=0),"",S948/R948)</f>
        <v/>
      </c>
      <c r="U948" s="15" t="str">
        <f aca="false">IF(S948="","",SUMIFS($S$7:S948,$A$7:A948,A948))</f>
        <v/>
      </c>
      <c r="V948" s="14" t="str">
        <f aca="false">IF(S948="","",IF(AND($C$4&gt;0,U948-S948&lt;=-$C$4),"After loss limit",IF(AND($C$4&gt;0,U948&lt;=-$C$4),"Hit loss limit",IF(AND($C$5&gt;0,Q948&gt;$C$5),"Over trade cap","OK"))))</f>
        <v/>
      </c>
    </row>
    <row r="949" customFormat="false" ht="15" hidden="false" customHeight="false" outlineLevel="0" collapsed="false">
      <c r="A949" s="9"/>
      <c r="B949" s="10"/>
      <c r="C949" s="10"/>
      <c r="D949" s="11"/>
      <c r="E949" s="11"/>
      <c r="F949" s="11"/>
      <c r="G949" s="12"/>
      <c r="H949" s="12"/>
      <c r="I949" s="12"/>
      <c r="J949" s="11"/>
      <c r="K949" s="11"/>
      <c r="L949" s="13"/>
      <c r="M949" s="11"/>
      <c r="N949" s="11"/>
      <c r="O949" s="14" t="str">
        <f aca="false">IF(OR(A949="",B949=""),"",LOOKUP(MOD(B949,1),Lists!$A$5:$A$9,Lists!$B$5:$B$9))</f>
        <v/>
      </c>
      <c r="P949" s="14" t="str">
        <f aca="false">IF(OR(B949="",C949=""),"",ROUND(MOD(C949-B949,1)*1440,0))</f>
        <v/>
      </c>
      <c r="Q949" s="14" t="str">
        <f aca="false">IF(A949="","",COUNTIF($A$7:A949,A949))</f>
        <v/>
      </c>
      <c r="R949" s="15" t="str">
        <f aca="false">IF(OR(G949="",H949="",J949=""),"",ABS(G949-H949)*J949*IF(K949="",1,K949))</f>
        <v/>
      </c>
      <c r="S949" s="15" t="str">
        <f aca="false">IF(OR(G949="",I949="",J949=""),"",(I949-G949)*J949*IF(K949="",1,K949)*IF(E949="Short",-1,1)-N(L949))</f>
        <v/>
      </c>
      <c r="T949" s="16" t="str">
        <f aca="false">IF(OR(S949="",N(R949)=0),"",S949/R949)</f>
        <v/>
      </c>
      <c r="U949" s="15" t="str">
        <f aca="false">IF(S949="","",SUMIFS($S$7:S949,$A$7:A949,A949))</f>
        <v/>
      </c>
      <c r="V949" s="14" t="str">
        <f aca="false">IF(S949="","",IF(AND($C$4&gt;0,U949-S949&lt;=-$C$4),"After loss limit",IF(AND($C$4&gt;0,U949&lt;=-$C$4),"Hit loss limit",IF(AND($C$5&gt;0,Q949&gt;$C$5),"Over trade cap","OK"))))</f>
        <v/>
      </c>
    </row>
    <row r="950" customFormat="false" ht="15" hidden="false" customHeight="false" outlineLevel="0" collapsed="false">
      <c r="A950" s="9"/>
      <c r="B950" s="10"/>
      <c r="C950" s="10"/>
      <c r="D950" s="11"/>
      <c r="E950" s="11"/>
      <c r="F950" s="11"/>
      <c r="G950" s="12"/>
      <c r="H950" s="12"/>
      <c r="I950" s="12"/>
      <c r="J950" s="11"/>
      <c r="K950" s="11"/>
      <c r="L950" s="13"/>
      <c r="M950" s="11"/>
      <c r="N950" s="11"/>
      <c r="O950" s="14" t="str">
        <f aca="false">IF(OR(A950="",B950=""),"",LOOKUP(MOD(B950,1),Lists!$A$5:$A$9,Lists!$B$5:$B$9))</f>
        <v/>
      </c>
      <c r="P950" s="14" t="str">
        <f aca="false">IF(OR(B950="",C950=""),"",ROUND(MOD(C950-B950,1)*1440,0))</f>
        <v/>
      </c>
      <c r="Q950" s="14" t="str">
        <f aca="false">IF(A950="","",COUNTIF($A$7:A950,A950))</f>
        <v/>
      </c>
      <c r="R950" s="15" t="str">
        <f aca="false">IF(OR(G950="",H950="",J950=""),"",ABS(G950-H950)*J950*IF(K950="",1,K950))</f>
        <v/>
      </c>
      <c r="S950" s="15" t="str">
        <f aca="false">IF(OR(G950="",I950="",J950=""),"",(I950-G950)*J950*IF(K950="",1,K950)*IF(E950="Short",-1,1)-N(L950))</f>
        <v/>
      </c>
      <c r="T950" s="16" t="str">
        <f aca="false">IF(OR(S950="",N(R950)=0),"",S950/R950)</f>
        <v/>
      </c>
      <c r="U950" s="15" t="str">
        <f aca="false">IF(S950="","",SUMIFS($S$7:S950,$A$7:A950,A950))</f>
        <v/>
      </c>
      <c r="V950" s="14" t="str">
        <f aca="false">IF(S950="","",IF(AND($C$4&gt;0,U950-S950&lt;=-$C$4),"After loss limit",IF(AND($C$4&gt;0,U950&lt;=-$C$4),"Hit loss limit",IF(AND($C$5&gt;0,Q950&gt;$C$5),"Over trade cap","OK"))))</f>
        <v/>
      </c>
    </row>
    <row r="951" customFormat="false" ht="15" hidden="false" customHeight="false" outlineLevel="0" collapsed="false">
      <c r="A951" s="9"/>
      <c r="B951" s="10"/>
      <c r="C951" s="10"/>
      <c r="D951" s="11"/>
      <c r="E951" s="11"/>
      <c r="F951" s="11"/>
      <c r="G951" s="12"/>
      <c r="H951" s="12"/>
      <c r="I951" s="12"/>
      <c r="J951" s="11"/>
      <c r="K951" s="11"/>
      <c r="L951" s="13"/>
      <c r="M951" s="11"/>
      <c r="N951" s="11"/>
      <c r="O951" s="14" t="str">
        <f aca="false">IF(OR(A951="",B951=""),"",LOOKUP(MOD(B951,1),Lists!$A$5:$A$9,Lists!$B$5:$B$9))</f>
        <v/>
      </c>
      <c r="P951" s="14" t="str">
        <f aca="false">IF(OR(B951="",C951=""),"",ROUND(MOD(C951-B951,1)*1440,0))</f>
        <v/>
      </c>
      <c r="Q951" s="14" t="str">
        <f aca="false">IF(A951="","",COUNTIF($A$7:A951,A951))</f>
        <v/>
      </c>
      <c r="R951" s="15" t="str">
        <f aca="false">IF(OR(G951="",H951="",J951=""),"",ABS(G951-H951)*J951*IF(K951="",1,K951))</f>
        <v/>
      </c>
      <c r="S951" s="15" t="str">
        <f aca="false">IF(OR(G951="",I951="",J951=""),"",(I951-G951)*J951*IF(K951="",1,K951)*IF(E951="Short",-1,1)-N(L951))</f>
        <v/>
      </c>
      <c r="T951" s="16" t="str">
        <f aca="false">IF(OR(S951="",N(R951)=0),"",S951/R951)</f>
        <v/>
      </c>
      <c r="U951" s="15" t="str">
        <f aca="false">IF(S951="","",SUMIFS($S$7:S951,$A$7:A951,A951))</f>
        <v/>
      </c>
      <c r="V951" s="14" t="str">
        <f aca="false">IF(S951="","",IF(AND($C$4&gt;0,U951-S951&lt;=-$C$4),"After loss limit",IF(AND($C$4&gt;0,U951&lt;=-$C$4),"Hit loss limit",IF(AND($C$5&gt;0,Q951&gt;$C$5),"Over trade cap","OK"))))</f>
        <v/>
      </c>
    </row>
    <row r="952" customFormat="false" ht="15" hidden="false" customHeight="false" outlineLevel="0" collapsed="false">
      <c r="A952" s="9"/>
      <c r="B952" s="10"/>
      <c r="C952" s="10"/>
      <c r="D952" s="11"/>
      <c r="E952" s="11"/>
      <c r="F952" s="11"/>
      <c r="G952" s="12"/>
      <c r="H952" s="12"/>
      <c r="I952" s="12"/>
      <c r="J952" s="11"/>
      <c r="K952" s="11"/>
      <c r="L952" s="13"/>
      <c r="M952" s="11"/>
      <c r="N952" s="11"/>
      <c r="O952" s="14" t="str">
        <f aca="false">IF(OR(A952="",B952=""),"",LOOKUP(MOD(B952,1),Lists!$A$5:$A$9,Lists!$B$5:$B$9))</f>
        <v/>
      </c>
      <c r="P952" s="14" t="str">
        <f aca="false">IF(OR(B952="",C952=""),"",ROUND(MOD(C952-B952,1)*1440,0))</f>
        <v/>
      </c>
      <c r="Q952" s="14" t="str">
        <f aca="false">IF(A952="","",COUNTIF($A$7:A952,A952))</f>
        <v/>
      </c>
      <c r="R952" s="15" t="str">
        <f aca="false">IF(OR(G952="",H952="",J952=""),"",ABS(G952-H952)*J952*IF(K952="",1,K952))</f>
        <v/>
      </c>
      <c r="S952" s="15" t="str">
        <f aca="false">IF(OR(G952="",I952="",J952=""),"",(I952-G952)*J952*IF(K952="",1,K952)*IF(E952="Short",-1,1)-N(L952))</f>
        <v/>
      </c>
      <c r="T952" s="16" t="str">
        <f aca="false">IF(OR(S952="",N(R952)=0),"",S952/R952)</f>
        <v/>
      </c>
      <c r="U952" s="15" t="str">
        <f aca="false">IF(S952="","",SUMIFS($S$7:S952,$A$7:A952,A952))</f>
        <v/>
      </c>
      <c r="V952" s="14" t="str">
        <f aca="false">IF(S952="","",IF(AND($C$4&gt;0,U952-S952&lt;=-$C$4),"After loss limit",IF(AND($C$4&gt;0,U952&lt;=-$C$4),"Hit loss limit",IF(AND($C$5&gt;0,Q952&gt;$C$5),"Over trade cap","OK"))))</f>
        <v/>
      </c>
    </row>
    <row r="953" customFormat="false" ht="15" hidden="false" customHeight="false" outlineLevel="0" collapsed="false">
      <c r="A953" s="9"/>
      <c r="B953" s="10"/>
      <c r="C953" s="10"/>
      <c r="D953" s="11"/>
      <c r="E953" s="11"/>
      <c r="F953" s="11"/>
      <c r="G953" s="12"/>
      <c r="H953" s="12"/>
      <c r="I953" s="12"/>
      <c r="J953" s="11"/>
      <c r="K953" s="11"/>
      <c r="L953" s="13"/>
      <c r="M953" s="11"/>
      <c r="N953" s="11"/>
      <c r="O953" s="14" t="str">
        <f aca="false">IF(OR(A953="",B953=""),"",LOOKUP(MOD(B953,1),Lists!$A$5:$A$9,Lists!$B$5:$B$9))</f>
        <v/>
      </c>
      <c r="P953" s="14" t="str">
        <f aca="false">IF(OR(B953="",C953=""),"",ROUND(MOD(C953-B953,1)*1440,0))</f>
        <v/>
      </c>
      <c r="Q953" s="14" t="str">
        <f aca="false">IF(A953="","",COUNTIF($A$7:A953,A953))</f>
        <v/>
      </c>
      <c r="R953" s="15" t="str">
        <f aca="false">IF(OR(G953="",H953="",J953=""),"",ABS(G953-H953)*J953*IF(K953="",1,K953))</f>
        <v/>
      </c>
      <c r="S953" s="15" t="str">
        <f aca="false">IF(OR(G953="",I953="",J953=""),"",(I953-G953)*J953*IF(K953="",1,K953)*IF(E953="Short",-1,1)-N(L953))</f>
        <v/>
      </c>
      <c r="T953" s="16" t="str">
        <f aca="false">IF(OR(S953="",N(R953)=0),"",S953/R953)</f>
        <v/>
      </c>
      <c r="U953" s="15" t="str">
        <f aca="false">IF(S953="","",SUMIFS($S$7:S953,$A$7:A953,A953))</f>
        <v/>
      </c>
      <c r="V953" s="14" t="str">
        <f aca="false">IF(S953="","",IF(AND($C$4&gt;0,U953-S953&lt;=-$C$4),"After loss limit",IF(AND($C$4&gt;0,U953&lt;=-$C$4),"Hit loss limit",IF(AND($C$5&gt;0,Q953&gt;$C$5),"Over trade cap","OK"))))</f>
        <v/>
      </c>
    </row>
    <row r="954" customFormat="false" ht="15" hidden="false" customHeight="false" outlineLevel="0" collapsed="false">
      <c r="A954" s="9"/>
      <c r="B954" s="10"/>
      <c r="C954" s="10"/>
      <c r="D954" s="11"/>
      <c r="E954" s="11"/>
      <c r="F954" s="11"/>
      <c r="G954" s="12"/>
      <c r="H954" s="12"/>
      <c r="I954" s="12"/>
      <c r="J954" s="11"/>
      <c r="K954" s="11"/>
      <c r="L954" s="13"/>
      <c r="M954" s="11"/>
      <c r="N954" s="11"/>
      <c r="O954" s="14" t="str">
        <f aca="false">IF(OR(A954="",B954=""),"",LOOKUP(MOD(B954,1),Lists!$A$5:$A$9,Lists!$B$5:$B$9))</f>
        <v/>
      </c>
      <c r="P954" s="14" t="str">
        <f aca="false">IF(OR(B954="",C954=""),"",ROUND(MOD(C954-B954,1)*1440,0))</f>
        <v/>
      </c>
      <c r="Q954" s="14" t="str">
        <f aca="false">IF(A954="","",COUNTIF($A$7:A954,A954))</f>
        <v/>
      </c>
      <c r="R954" s="15" t="str">
        <f aca="false">IF(OR(G954="",H954="",J954=""),"",ABS(G954-H954)*J954*IF(K954="",1,K954))</f>
        <v/>
      </c>
      <c r="S954" s="15" t="str">
        <f aca="false">IF(OR(G954="",I954="",J954=""),"",(I954-G954)*J954*IF(K954="",1,K954)*IF(E954="Short",-1,1)-N(L954))</f>
        <v/>
      </c>
      <c r="T954" s="16" t="str">
        <f aca="false">IF(OR(S954="",N(R954)=0),"",S954/R954)</f>
        <v/>
      </c>
      <c r="U954" s="15" t="str">
        <f aca="false">IF(S954="","",SUMIFS($S$7:S954,$A$7:A954,A954))</f>
        <v/>
      </c>
      <c r="V954" s="14" t="str">
        <f aca="false">IF(S954="","",IF(AND($C$4&gt;0,U954-S954&lt;=-$C$4),"After loss limit",IF(AND($C$4&gt;0,U954&lt;=-$C$4),"Hit loss limit",IF(AND($C$5&gt;0,Q954&gt;$C$5),"Over trade cap","OK"))))</f>
        <v/>
      </c>
    </row>
    <row r="955" customFormat="false" ht="15" hidden="false" customHeight="false" outlineLevel="0" collapsed="false">
      <c r="A955" s="9"/>
      <c r="B955" s="10"/>
      <c r="C955" s="10"/>
      <c r="D955" s="11"/>
      <c r="E955" s="11"/>
      <c r="F955" s="11"/>
      <c r="G955" s="12"/>
      <c r="H955" s="12"/>
      <c r="I955" s="12"/>
      <c r="J955" s="11"/>
      <c r="K955" s="11"/>
      <c r="L955" s="13"/>
      <c r="M955" s="11"/>
      <c r="N955" s="11"/>
      <c r="O955" s="14" t="str">
        <f aca="false">IF(OR(A955="",B955=""),"",LOOKUP(MOD(B955,1),Lists!$A$5:$A$9,Lists!$B$5:$B$9))</f>
        <v/>
      </c>
      <c r="P955" s="14" t="str">
        <f aca="false">IF(OR(B955="",C955=""),"",ROUND(MOD(C955-B955,1)*1440,0))</f>
        <v/>
      </c>
      <c r="Q955" s="14" t="str">
        <f aca="false">IF(A955="","",COUNTIF($A$7:A955,A955))</f>
        <v/>
      </c>
      <c r="R955" s="15" t="str">
        <f aca="false">IF(OR(G955="",H955="",J955=""),"",ABS(G955-H955)*J955*IF(K955="",1,K955))</f>
        <v/>
      </c>
      <c r="S955" s="15" t="str">
        <f aca="false">IF(OR(G955="",I955="",J955=""),"",(I955-G955)*J955*IF(K955="",1,K955)*IF(E955="Short",-1,1)-N(L955))</f>
        <v/>
      </c>
      <c r="T955" s="16" t="str">
        <f aca="false">IF(OR(S955="",N(R955)=0),"",S955/R955)</f>
        <v/>
      </c>
      <c r="U955" s="15" t="str">
        <f aca="false">IF(S955="","",SUMIFS($S$7:S955,$A$7:A955,A955))</f>
        <v/>
      </c>
      <c r="V955" s="14" t="str">
        <f aca="false">IF(S955="","",IF(AND($C$4&gt;0,U955-S955&lt;=-$C$4),"After loss limit",IF(AND($C$4&gt;0,U955&lt;=-$C$4),"Hit loss limit",IF(AND($C$5&gt;0,Q955&gt;$C$5),"Over trade cap","OK"))))</f>
        <v/>
      </c>
    </row>
    <row r="956" customFormat="false" ht="15" hidden="false" customHeight="false" outlineLevel="0" collapsed="false">
      <c r="A956" s="9"/>
      <c r="B956" s="10"/>
      <c r="C956" s="10"/>
      <c r="D956" s="11"/>
      <c r="E956" s="11"/>
      <c r="F956" s="11"/>
      <c r="G956" s="12"/>
      <c r="H956" s="12"/>
      <c r="I956" s="12"/>
      <c r="J956" s="11"/>
      <c r="K956" s="11"/>
      <c r="L956" s="13"/>
      <c r="M956" s="11"/>
      <c r="N956" s="11"/>
      <c r="O956" s="14" t="str">
        <f aca="false">IF(OR(A956="",B956=""),"",LOOKUP(MOD(B956,1),Lists!$A$5:$A$9,Lists!$B$5:$B$9))</f>
        <v/>
      </c>
      <c r="P956" s="14" t="str">
        <f aca="false">IF(OR(B956="",C956=""),"",ROUND(MOD(C956-B956,1)*1440,0))</f>
        <v/>
      </c>
      <c r="Q956" s="14" t="str">
        <f aca="false">IF(A956="","",COUNTIF($A$7:A956,A956))</f>
        <v/>
      </c>
      <c r="R956" s="15" t="str">
        <f aca="false">IF(OR(G956="",H956="",J956=""),"",ABS(G956-H956)*J956*IF(K956="",1,K956))</f>
        <v/>
      </c>
      <c r="S956" s="15" t="str">
        <f aca="false">IF(OR(G956="",I956="",J956=""),"",(I956-G956)*J956*IF(K956="",1,K956)*IF(E956="Short",-1,1)-N(L956))</f>
        <v/>
      </c>
      <c r="T956" s="16" t="str">
        <f aca="false">IF(OR(S956="",N(R956)=0),"",S956/R956)</f>
        <v/>
      </c>
      <c r="U956" s="15" t="str">
        <f aca="false">IF(S956="","",SUMIFS($S$7:S956,$A$7:A956,A956))</f>
        <v/>
      </c>
      <c r="V956" s="14" t="str">
        <f aca="false">IF(S956="","",IF(AND($C$4&gt;0,U956-S956&lt;=-$C$4),"After loss limit",IF(AND($C$4&gt;0,U956&lt;=-$C$4),"Hit loss limit",IF(AND($C$5&gt;0,Q956&gt;$C$5),"Over trade cap","OK"))))</f>
        <v/>
      </c>
    </row>
    <row r="957" customFormat="false" ht="15" hidden="false" customHeight="false" outlineLevel="0" collapsed="false">
      <c r="A957" s="9"/>
      <c r="B957" s="10"/>
      <c r="C957" s="10"/>
      <c r="D957" s="11"/>
      <c r="E957" s="11"/>
      <c r="F957" s="11"/>
      <c r="G957" s="12"/>
      <c r="H957" s="12"/>
      <c r="I957" s="12"/>
      <c r="J957" s="11"/>
      <c r="K957" s="11"/>
      <c r="L957" s="13"/>
      <c r="M957" s="11"/>
      <c r="N957" s="11"/>
      <c r="O957" s="14" t="str">
        <f aca="false">IF(OR(A957="",B957=""),"",LOOKUP(MOD(B957,1),Lists!$A$5:$A$9,Lists!$B$5:$B$9))</f>
        <v/>
      </c>
      <c r="P957" s="14" t="str">
        <f aca="false">IF(OR(B957="",C957=""),"",ROUND(MOD(C957-B957,1)*1440,0))</f>
        <v/>
      </c>
      <c r="Q957" s="14" t="str">
        <f aca="false">IF(A957="","",COUNTIF($A$7:A957,A957))</f>
        <v/>
      </c>
      <c r="R957" s="15" t="str">
        <f aca="false">IF(OR(G957="",H957="",J957=""),"",ABS(G957-H957)*J957*IF(K957="",1,K957))</f>
        <v/>
      </c>
      <c r="S957" s="15" t="str">
        <f aca="false">IF(OR(G957="",I957="",J957=""),"",(I957-G957)*J957*IF(K957="",1,K957)*IF(E957="Short",-1,1)-N(L957))</f>
        <v/>
      </c>
      <c r="T957" s="16" t="str">
        <f aca="false">IF(OR(S957="",N(R957)=0),"",S957/R957)</f>
        <v/>
      </c>
      <c r="U957" s="15" t="str">
        <f aca="false">IF(S957="","",SUMIFS($S$7:S957,$A$7:A957,A957))</f>
        <v/>
      </c>
      <c r="V957" s="14" t="str">
        <f aca="false">IF(S957="","",IF(AND($C$4&gt;0,U957-S957&lt;=-$C$4),"After loss limit",IF(AND($C$4&gt;0,U957&lt;=-$C$4),"Hit loss limit",IF(AND($C$5&gt;0,Q957&gt;$C$5),"Over trade cap","OK"))))</f>
        <v/>
      </c>
    </row>
    <row r="958" customFormat="false" ht="15" hidden="false" customHeight="false" outlineLevel="0" collapsed="false">
      <c r="A958" s="9"/>
      <c r="B958" s="10"/>
      <c r="C958" s="10"/>
      <c r="D958" s="11"/>
      <c r="E958" s="11"/>
      <c r="F958" s="11"/>
      <c r="G958" s="12"/>
      <c r="H958" s="12"/>
      <c r="I958" s="12"/>
      <c r="J958" s="11"/>
      <c r="K958" s="11"/>
      <c r="L958" s="13"/>
      <c r="M958" s="11"/>
      <c r="N958" s="11"/>
      <c r="O958" s="14" t="str">
        <f aca="false">IF(OR(A958="",B958=""),"",LOOKUP(MOD(B958,1),Lists!$A$5:$A$9,Lists!$B$5:$B$9))</f>
        <v/>
      </c>
      <c r="P958" s="14" t="str">
        <f aca="false">IF(OR(B958="",C958=""),"",ROUND(MOD(C958-B958,1)*1440,0))</f>
        <v/>
      </c>
      <c r="Q958" s="14" t="str">
        <f aca="false">IF(A958="","",COUNTIF($A$7:A958,A958))</f>
        <v/>
      </c>
      <c r="R958" s="15" t="str">
        <f aca="false">IF(OR(G958="",H958="",J958=""),"",ABS(G958-H958)*J958*IF(K958="",1,K958))</f>
        <v/>
      </c>
      <c r="S958" s="15" t="str">
        <f aca="false">IF(OR(G958="",I958="",J958=""),"",(I958-G958)*J958*IF(K958="",1,K958)*IF(E958="Short",-1,1)-N(L958))</f>
        <v/>
      </c>
      <c r="T958" s="16" t="str">
        <f aca="false">IF(OR(S958="",N(R958)=0),"",S958/R958)</f>
        <v/>
      </c>
      <c r="U958" s="15" t="str">
        <f aca="false">IF(S958="","",SUMIFS($S$7:S958,$A$7:A958,A958))</f>
        <v/>
      </c>
      <c r="V958" s="14" t="str">
        <f aca="false">IF(S958="","",IF(AND($C$4&gt;0,U958-S958&lt;=-$C$4),"After loss limit",IF(AND($C$4&gt;0,U958&lt;=-$C$4),"Hit loss limit",IF(AND($C$5&gt;0,Q958&gt;$C$5),"Over trade cap","OK"))))</f>
        <v/>
      </c>
    </row>
    <row r="959" customFormat="false" ht="15" hidden="false" customHeight="false" outlineLevel="0" collapsed="false">
      <c r="A959" s="9"/>
      <c r="B959" s="10"/>
      <c r="C959" s="10"/>
      <c r="D959" s="11"/>
      <c r="E959" s="11"/>
      <c r="F959" s="11"/>
      <c r="G959" s="12"/>
      <c r="H959" s="12"/>
      <c r="I959" s="12"/>
      <c r="J959" s="11"/>
      <c r="K959" s="11"/>
      <c r="L959" s="13"/>
      <c r="M959" s="11"/>
      <c r="N959" s="11"/>
      <c r="O959" s="14" t="str">
        <f aca="false">IF(OR(A959="",B959=""),"",LOOKUP(MOD(B959,1),Lists!$A$5:$A$9,Lists!$B$5:$B$9))</f>
        <v/>
      </c>
      <c r="P959" s="14" t="str">
        <f aca="false">IF(OR(B959="",C959=""),"",ROUND(MOD(C959-B959,1)*1440,0))</f>
        <v/>
      </c>
      <c r="Q959" s="14" t="str">
        <f aca="false">IF(A959="","",COUNTIF($A$7:A959,A959))</f>
        <v/>
      </c>
      <c r="R959" s="15" t="str">
        <f aca="false">IF(OR(G959="",H959="",J959=""),"",ABS(G959-H959)*J959*IF(K959="",1,K959))</f>
        <v/>
      </c>
      <c r="S959" s="15" t="str">
        <f aca="false">IF(OR(G959="",I959="",J959=""),"",(I959-G959)*J959*IF(K959="",1,K959)*IF(E959="Short",-1,1)-N(L959))</f>
        <v/>
      </c>
      <c r="T959" s="16" t="str">
        <f aca="false">IF(OR(S959="",N(R959)=0),"",S959/R959)</f>
        <v/>
      </c>
      <c r="U959" s="15" t="str">
        <f aca="false">IF(S959="","",SUMIFS($S$7:S959,$A$7:A959,A959))</f>
        <v/>
      </c>
      <c r="V959" s="14" t="str">
        <f aca="false">IF(S959="","",IF(AND($C$4&gt;0,U959-S959&lt;=-$C$4),"After loss limit",IF(AND($C$4&gt;0,U959&lt;=-$C$4),"Hit loss limit",IF(AND($C$5&gt;0,Q959&gt;$C$5),"Over trade cap","OK"))))</f>
        <v/>
      </c>
    </row>
    <row r="960" customFormat="false" ht="15" hidden="false" customHeight="false" outlineLevel="0" collapsed="false">
      <c r="A960" s="9"/>
      <c r="B960" s="10"/>
      <c r="C960" s="10"/>
      <c r="D960" s="11"/>
      <c r="E960" s="11"/>
      <c r="F960" s="11"/>
      <c r="G960" s="12"/>
      <c r="H960" s="12"/>
      <c r="I960" s="12"/>
      <c r="J960" s="11"/>
      <c r="K960" s="11"/>
      <c r="L960" s="13"/>
      <c r="M960" s="11"/>
      <c r="N960" s="11"/>
      <c r="O960" s="14" t="str">
        <f aca="false">IF(OR(A960="",B960=""),"",LOOKUP(MOD(B960,1),Lists!$A$5:$A$9,Lists!$B$5:$B$9))</f>
        <v/>
      </c>
      <c r="P960" s="14" t="str">
        <f aca="false">IF(OR(B960="",C960=""),"",ROUND(MOD(C960-B960,1)*1440,0))</f>
        <v/>
      </c>
      <c r="Q960" s="14" t="str">
        <f aca="false">IF(A960="","",COUNTIF($A$7:A960,A960))</f>
        <v/>
      </c>
      <c r="R960" s="15" t="str">
        <f aca="false">IF(OR(G960="",H960="",J960=""),"",ABS(G960-H960)*J960*IF(K960="",1,K960))</f>
        <v/>
      </c>
      <c r="S960" s="15" t="str">
        <f aca="false">IF(OR(G960="",I960="",J960=""),"",(I960-G960)*J960*IF(K960="",1,K960)*IF(E960="Short",-1,1)-N(L960))</f>
        <v/>
      </c>
      <c r="T960" s="16" t="str">
        <f aca="false">IF(OR(S960="",N(R960)=0),"",S960/R960)</f>
        <v/>
      </c>
      <c r="U960" s="15" t="str">
        <f aca="false">IF(S960="","",SUMIFS($S$7:S960,$A$7:A960,A960))</f>
        <v/>
      </c>
      <c r="V960" s="14" t="str">
        <f aca="false">IF(S960="","",IF(AND($C$4&gt;0,U960-S960&lt;=-$C$4),"After loss limit",IF(AND($C$4&gt;0,U960&lt;=-$C$4),"Hit loss limit",IF(AND($C$5&gt;0,Q960&gt;$C$5),"Over trade cap","OK"))))</f>
        <v/>
      </c>
    </row>
    <row r="961" customFormat="false" ht="15" hidden="false" customHeight="false" outlineLevel="0" collapsed="false">
      <c r="A961" s="9"/>
      <c r="B961" s="10"/>
      <c r="C961" s="10"/>
      <c r="D961" s="11"/>
      <c r="E961" s="11"/>
      <c r="F961" s="11"/>
      <c r="G961" s="12"/>
      <c r="H961" s="12"/>
      <c r="I961" s="12"/>
      <c r="J961" s="11"/>
      <c r="K961" s="11"/>
      <c r="L961" s="13"/>
      <c r="M961" s="11"/>
      <c r="N961" s="11"/>
      <c r="O961" s="14" t="str">
        <f aca="false">IF(OR(A961="",B961=""),"",LOOKUP(MOD(B961,1),Lists!$A$5:$A$9,Lists!$B$5:$B$9))</f>
        <v/>
      </c>
      <c r="P961" s="14" t="str">
        <f aca="false">IF(OR(B961="",C961=""),"",ROUND(MOD(C961-B961,1)*1440,0))</f>
        <v/>
      </c>
      <c r="Q961" s="14" t="str">
        <f aca="false">IF(A961="","",COUNTIF($A$7:A961,A961))</f>
        <v/>
      </c>
      <c r="R961" s="15" t="str">
        <f aca="false">IF(OR(G961="",H961="",J961=""),"",ABS(G961-H961)*J961*IF(K961="",1,K961))</f>
        <v/>
      </c>
      <c r="S961" s="15" t="str">
        <f aca="false">IF(OR(G961="",I961="",J961=""),"",(I961-G961)*J961*IF(K961="",1,K961)*IF(E961="Short",-1,1)-N(L961))</f>
        <v/>
      </c>
      <c r="T961" s="16" t="str">
        <f aca="false">IF(OR(S961="",N(R961)=0),"",S961/R961)</f>
        <v/>
      </c>
      <c r="U961" s="15" t="str">
        <f aca="false">IF(S961="","",SUMIFS($S$7:S961,$A$7:A961,A961))</f>
        <v/>
      </c>
      <c r="V961" s="14" t="str">
        <f aca="false">IF(S961="","",IF(AND($C$4&gt;0,U961-S961&lt;=-$C$4),"After loss limit",IF(AND($C$4&gt;0,U961&lt;=-$C$4),"Hit loss limit",IF(AND($C$5&gt;0,Q961&gt;$C$5),"Over trade cap","OK"))))</f>
        <v/>
      </c>
    </row>
    <row r="962" customFormat="false" ht="15" hidden="false" customHeight="false" outlineLevel="0" collapsed="false">
      <c r="A962" s="9"/>
      <c r="B962" s="10"/>
      <c r="C962" s="10"/>
      <c r="D962" s="11"/>
      <c r="E962" s="11"/>
      <c r="F962" s="11"/>
      <c r="G962" s="12"/>
      <c r="H962" s="12"/>
      <c r="I962" s="12"/>
      <c r="J962" s="11"/>
      <c r="K962" s="11"/>
      <c r="L962" s="13"/>
      <c r="M962" s="11"/>
      <c r="N962" s="11"/>
      <c r="O962" s="14" t="str">
        <f aca="false">IF(OR(A962="",B962=""),"",LOOKUP(MOD(B962,1),Lists!$A$5:$A$9,Lists!$B$5:$B$9))</f>
        <v/>
      </c>
      <c r="P962" s="14" t="str">
        <f aca="false">IF(OR(B962="",C962=""),"",ROUND(MOD(C962-B962,1)*1440,0))</f>
        <v/>
      </c>
      <c r="Q962" s="14" t="str">
        <f aca="false">IF(A962="","",COUNTIF($A$7:A962,A962))</f>
        <v/>
      </c>
      <c r="R962" s="15" t="str">
        <f aca="false">IF(OR(G962="",H962="",J962=""),"",ABS(G962-H962)*J962*IF(K962="",1,K962))</f>
        <v/>
      </c>
      <c r="S962" s="15" t="str">
        <f aca="false">IF(OR(G962="",I962="",J962=""),"",(I962-G962)*J962*IF(K962="",1,K962)*IF(E962="Short",-1,1)-N(L962))</f>
        <v/>
      </c>
      <c r="T962" s="16" t="str">
        <f aca="false">IF(OR(S962="",N(R962)=0),"",S962/R962)</f>
        <v/>
      </c>
      <c r="U962" s="15" t="str">
        <f aca="false">IF(S962="","",SUMIFS($S$7:S962,$A$7:A962,A962))</f>
        <v/>
      </c>
      <c r="V962" s="14" t="str">
        <f aca="false">IF(S962="","",IF(AND($C$4&gt;0,U962-S962&lt;=-$C$4),"After loss limit",IF(AND($C$4&gt;0,U962&lt;=-$C$4),"Hit loss limit",IF(AND($C$5&gt;0,Q962&gt;$C$5),"Over trade cap","OK"))))</f>
        <v/>
      </c>
    </row>
    <row r="963" customFormat="false" ht="15" hidden="false" customHeight="false" outlineLevel="0" collapsed="false">
      <c r="A963" s="9"/>
      <c r="B963" s="10"/>
      <c r="C963" s="10"/>
      <c r="D963" s="11"/>
      <c r="E963" s="11"/>
      <c r="F963" s="11"/>
      <c r="G963" s="12"/>
      <c r="H963" s="12"/>
      <c r="I963" s="12"/>
      <c r="J963" s="11"/>
      <c r="K963" s="11"/>
      <c r="L963" s="13"/>
      <c r="M963" s="11"/>
      <c r="N963" s="11"/>
      <c r="O963" s="14" t="str">
        <f aca="false">IF(OR(A963="",B963=""),"",LOOKUP(MOD(B963,1),Lists!$A$5:$A$9,Lists!$B$5:$B$9))</f>
        <v/>
      </c>
      <c r="P963" s="14" t="str">
        <f aca="false">IF(OR(B963="",C963=""),"",ROUND(MOD(C963-B963,1)*1440,0))</f>
        <v/>
      </c>
      <c r="Q963" s="14" t="str">
        <f aca="false">IF(A963="","",COUNTIF($A$7:A963,A963))</f>
        <v/>
      </c>
      <c r="R963" s="15" t="str">
        <f aca="false">IF(OR(G963="",H963="",J963=""),"",ABS(G963-H963)*J963*IF(K963="",1,K963))</f>
        <v/>
      </c>
      <c r="S963" s="15" t="str">
        <f aca="false">IF(OR(G963="",I963="",J963=""),"",(I963-G963)*J963*IF(K963="",1,K963)*IF(E963="Short",-1,1)-N(L963))</f>
        <v/>
      </c>
      <c r="T963" s="16" t="str">
        <f aca="false">IF(OR(S963="",N(R963)=0),"",S963/R963)</f>
        <v/>
      </c>
      <c r="U963" s="15" t="str">
        <f aca="false">IF(S963="","",SUMIFS($S$7:S963,$A$7:A963,A963))</f>
        <v/>
      </c>
      <c r="V963" s="14" t="str">
        <f aca="false">IF(S963="","",IF(AND($C$4&gt;0,U963-S963&lt;=-$C$4),"After loss limit",IF(AND($C$4&gt;0,U963&lt;=-$C$4),"Hit loss limit",IF(AND($C$5&gt;0,Q963&gt;$C$5),"Over trade cap","OK"))))</f>
        <v/>
      </c>
    </row>
    <row r="964" customFormat="false" ht="15" hidden="false" customHeight="false" outlineLevel="0" collapsed="false">
      <c r="A964" s="9"/>
      <c r="B964" s="10"/>
      <c r="C964" s="10"/>
      <c r="D964" s="11"/>
      <c r="E964" s="11"/>
      <c r="F964" s="11"/>
      <c r="G964" s="12"/>
      <c r="H964" s="12"/>
      <c r="I964" s="12"/>
      <c r="J964" s="11"/>
      <c r="K964" s="11"/>
      <c r="L964" s="13"/>
      <c r="M964" s="11"/>
      <c r="N964" s="11"/>
      <c r="O964" s="14" t="str">
        <f aca="false">IF(OR(A964="",B964=""),"",LOOKUP(MOD(B964,1),Lists!$A$5:$A$9,Lists!$B$5:$B$9))</f>
        <v/>
      </c>
      <c r="P964" s="14" t="str">
        <f aca="false">IF(OR(B964="",C964=""),"",ROUND(MOD(C964-B964,1)*1440,0))</f>
        <v/>
      </c>
      <c r="Q964" s="14" t="str">
        <f aca="false">IF(A964="","",COUNTIF($A$7:A964,A964))</f>
        <v/>
      </c>
      <c r="R964" s="15" t="str">
        <f aca="false">IF(OR(G964="",H964="",J964=""),"",ABS(G964-H964)*J964*IF(K964="",1,K964))</f>
        <v/>
      </c>
      <c r="S964" s="15" t="str">
        <f aca="false">IF(OR(G964="",I964="",J964=""),"",(I964-G964)*J964*IF(K964="",1,K964)*IF(E964="Short",-1,1)-N(L964))</f>
        <v/>
      </c>
      <c r="T964" s="16" t="str">
        <f aca="false">IF(OR(S964="",N(R964)=0),"",S964/R964)</f>
        <v/>
      </c>
      <c r="U964" s="15" t="str">
        <f aca="false">IF(S964="","",SUMIFS($S$7:S964,$A$7:A964,A964))</f>
        <v/>
      </c>
      <c r="V964" s="14" t="str">
        <f aca="false">IF(S964="","",IF(AND($C$4&gt;0,U964-S964&lt;=-$C$4),"After loss limit",IF(AND($C$4&gt;0,U964&lt;=-$C$4),"Hit loss limit",IF(AND($C$5&gt;0,Q964&gt;$C$5),"Over trade cap","OK"))))</f>
        <v/>
      </c>
    </row>
    <row r="965" customFormat="false" ht="15" hidden="false" customHeight="false" outlineLevel="0" collapsed="false">
      <c r="A965" s="9"/>
      <c r="B965" s="10"/>
      <c r="C965" s="10"/>
      <c r="D965" s="11"/>
      <c r="E965" s="11"/>
      <c r="F965" s="11"/>
      <c r="G965" s="12"/>
      <c r="H965" s="12"/>
      <c r="I965" s="12"/>
      <c r="J965" s="11"/>
      <c r="K965" s="11"/>
      <c r="L965" s="13"/>
      <c r="M965" s="11"/>
      <c r="N965" s="11"/>
      <c r="O965" s="14" t="str">
        <f aca="false">IF(OR(A965="",B965=""),"",LOOKUP(MOD(B965,1),Lists!$A$5:$A$9,Lists!$B$5:$B$9))</f>
        <v/>
      </c>
      <c r="P965" s="14" t="str">
        <f aca="false">IF(OR(B965="",C965=""),"",ROUND(MOD(C965-B965,1)*1440,0))</f>
        <v/>
      </c>
      <c r="Q965" s="14" t="str">
        <f aca="false">IF(A965="","",COUNTIF($A$7:A965,A965))</f>
        <v/>
      </c>
      <c r="R965" s="15" t="str">
        <f aca="false">IF(OR(G965="",H965="",J965=""),"",ABS(G965-H965)*J965*IF(K965="",1,K965))</f>
        <v/>
      </c>
      <c r="S965" s="15" t="str">
        <f aca="false">IF(OR(G965="",I965="",J965=""),"",(I965-G965)*J965*IF(K965="",1,K965)*IF(E965="Short",-1,1)-N(L965))</f>
        <v/>
      </c>
      <c r="T965" s="16" t="str">
        <f aca="false">IF(OR(S965="",N(R965)=0),"",S965/R965)</f>
        <v/>
      </c>
      <c r="U965" s="15" t="str">
        <f aca="false">IF(S965="","",SUMIFS($S$7:S965,$A$7:A965,A965))</f>
        <v/>
      </c>
      <c r="V965" s="14" t="str">
        <f aca="false">IF(S965="","",IF(AND($C$4&gt;0,U965-S965&lt;=-$C$4),"After loss limit",IF(AND($C$4&gt;0,U965&lt;=-$C$4),"Hit loss limit",IF(AND($C$5&gt;0,Q965&gt;$C$5),"Over trade cap","OK"))))</f>
        <v/>
      </c>
    </row>
    <row r="966" customFormat="false" ht="15" hidden="false" customHeight="false" outlineLevel="0" collapsed="false">
      <c r="A966" s="9"/>
      <c r="B966" s="10"/>
      <c r="C966" s="10"/>
      <c r="D966" s="11"/>
      <c r="E966" s="11"/>
      <c r="F966" s="11"/>
      <c r="G966" s="12"/>
      <c r="H966" s="12"/>
      <c r="I966" s="12"/>
      <c r="J966" s="11"/>
      <c r="K966" s="11"/>
      <c r="L966" s="13"/>
      <c r="M966" s="11"/>
      <c r="N966" s="11"/>
      <c r="O966" s="14" t="str">
        <f aca="false">IF(OR(A966="",B966=""),"",LOOKUP(MOD(B966,1),Lists!$A$5:$A$9,Lists!$B$5:$B$9))</f>
        <v/>
      </c>
      <c r="P966" s="14" t="str">
        <f aca="false">IF(OR(B966="",C966=""),"",ROUND(MOD(C966-B966,1)*1440,0))</f>
        <v/>
      </c>
      <c r="Q966" s="14" t="str">
        <f aca="false">IF(A966="","",COUNTIF($A$7:A966,A966))</f>
        <v/>
      </c>
      <c r="R966" s="15" t="str">
        <f aca="false">IF(OR(G966="",H966="",J966=""),"",ABS(G966-H966)*J966*IF(K966="",1,K966))</f>
        <v/>
      </c>
      <c r="S966" s="15" t="str">
        <f aca="false">IF(OR(G966="",I966="",J966=""),"",(I966-G966)*J966*IF(K966="",1,K966)*IF(E966="Short",-1,1)-N(L966))</f>
        <v/>
      </c>
      <c r="T966" s="16" t="str">
        <f aca="false">IF(OR(S966="",N(R966)=0),"",S966/R966)</f>
        <v/>
      </c>
      <c r="U966" s="15" t="str">
        <f aca="false">IF(S966="","",SUMIFS($S$7:S966,$A$7:A966,A966))</f>
        <v/>
      </c>
      <c r="V966" s="14" t="str">
        <f aca="false">IF(S966="","",IF(AND($C$4&gt;0,U966-S966&lt;=-$C$4),"After loss limit",IF(AND($C$4&gt;0,U966&lt;=-$C$4),"Hit loss limit",IF(AND($C$5&gt;0,Q966&gt;$C$5),"Over trade cap","OK"))))</f>
        <v/>
      </c>
    </row>
    <row r="967" customFormat="false" ht="15" hidden="false" customHeight="false" outlineLevel="0" collapsed="false">
      <c r="A967" s="9"/>
      <c r="B967" s="10"/>
      <c r="C967" s="10"/>
      <c r="D967" s="11"/>
      <c r="E967" s="11"/>
      <c r="F967" s="11"/>
      <c r="G967" s="12"/>
      <c r="H967" s="12"/>
      <c r="I967" s="12"/>
      <c r="J967" s="11"/>
      <c r="K967" s="11"/>
      <c r="L967" s="13"/>
      <c r="M967" s="11"/>
      <c r="N967" s="11"/>
      <c r="O967" s="14" t="str">
        <f aca="false">IF(OR(A967="",B967=""),"",LOOKUP(MOD(B967,1),Lists!$A$5:$A$9,Lists!$B$5:$B$9))</f>
        <v/>
      </c>
      <c r="P967" s="14" t="str">
        <f aca="false">IF(OR(B967="",C967=""),"",ROUND(MOD(C967-B967,1)*1440,0))</f>
        <v/>
      </c>
      <c r="Q967" s="14" t="str">
        <f aca="false">IF(A967="","",COUNTIF($A$7:A967,A967))</f>
        <v/>
      </c>
      <c r="R967" s="15" t="str">
        <f aca="false">IF(OR(G967="",H967="",J967=""),"",ABS(G967-H967)*J967*IF(K967="",1,K967))</f>
        <v/>
      </c>
      <c r="S967" s="15" t="str">
        <f aca="false">IF(OR(G967="",I967="",J967=""),"",(I967-G967)*J967*IF(K967="",1,K967)*IF(E967="Short",-1,1)-N(L967))</f>
        <v/>
      </c>
      <c r="T967" s="16" t="str">
        <f aca="false">IF(OR(S967="",N(R967)=0),"",S967/R967)</f>
        <v/>
      </c>
      <c r="U967" s="15" t="str">
        <f aca="false">IF(S967="","",SUMIFS($S$7:S967,$A$7:A967,A967))</f>
        <v/>
      </c>
      <c r="V967" s="14" t="str">
        <f aca="false">IF(S967="","",IF(AND($C$4&gt;0,U967-S967&lt;=-$C$4),"After loss limit",IF(AND($C$4&gt;0,U967&lt;=-$C$4),"Hit loss limit",IF(AND($C$5&gt;0,Q967&gt;$C$5),"Over trade cap","OK"))))</f>
        <v/>
      </c>
    </row>
    <row r="968" customFormat="false" ht="15" hidden="false" customHeight="false" outlineLevel="0" collapsed="false">
      <c r="A968" s="9"/>
      <c r="B968" s="10"/>
      <c r="C968" s="10"/>
      <c r="D968" s="11"/>
      <c r="E968" s="11"/>
      <c r="F968" s="11"/>
      <c r="G968" s="12"/>
      <c r="H968" s="12"/>
      <c r="I968" s="12"/>
      <c r="J968" s="11"/>
      <c r="K968" s="11"/>
      <c r="L968" s="13"/>
      <c r="M968" s="11"/>
      <c r="N968" s="11"/>
      <c r="O968" s="14" t="str">
        <f aca="false">IF(OR(A968="",B968=""),"",LOOKUP(MOD(B968,1),Lists!$A$5:$A$9,Lists!$B$5:$B$9))</f>
        <v/>
      </c>
      <c r="P968" s="14" t="str">
        <f aca="false">IF(OR(B968="",C968=""),"",ROUND(MOD(C968-B968,1)*1440,0))</f>
        <v/>
      </c>
      <c r="Q968" s="14" t="str">
        <f aca="false">IF(A968="","",COUNTIF($A$7:A968,A968))</f>
        <v/>
      </c>
      <c r="R968" s="15" t="str">
        <f aca="false">IF(OR(G968="",H968="",J968=""),"",ABS(G968-H968)*J968*IF(K968="",1,K968))</f>
        <v/>
      </c>
      <c r="S968" s="15" t="str">
        <f aca="false">IF(OR(G968="",I968="",J968=""),"",(I968-G968)*J968*IF(K968="",1,K968)*IF(E968="Short",-1,1)-N(L968))</f>
        <v/>
      </c>
      <c r="T968" s="16" t="str">
        <f aca="false">IF(OR(S968="",N(R968)=0),"",S968/R968)</f>
        <v/>
      </c>
      <c r="U968" s="15" t="str">
        <f aca="false">IF(S968="","",SUMIFS($S$7:S968,$A$7:A968,A968))</f>
        <v/>
      </c>
      <c r="V968" s="14" t="str">
        <f aca="false">IF(S968="","",IF(AND($C$4&gt;0,U968-S968&lt;=-$C$4),"After loss limit",IF(AND($C$4&gt;0,U968&lt;=-$C$4),"Hit loss limit",IF(AND($C$5&gt;0,Q968&gt;$C$5),"Over trade cap","OK"))))</f>
        <v/>
      </c>
    </row>
    <row r="969" customFormat="false" ht="15" hidden="false" customHeight="false" outlineLevel="0" collapsed="false">
      <c r="A969" s="9"/>
      <c r="B969" s="10"/>
      <c r="C969" s="10"/>
      <c r="D969" s="11"/>
      <c r="E969" s="11"/>
      <c r="F969" s="11"/>
      <c r="G969" s="12"/>
      <c r="H969" s="12"/>
      <c r="I969" s="12"/>
      <c r="J969" s="11"/>
      <c r="K969" s="11"/>
      <c r="L969" s="13"/>
      <c r="M969" s="11"/>
      <c r="N969" s="11"/>
      <c r="O969" s="14" t="str">
        <f aca="false">IF(OR(A969="",B969=""),"",LOOKUP(MOD(B969,1),Lists!$A$5:$A$9,Lists!$B$5:$B$9))</f>
        <v/>
      </c>
      <c r="P969" s="14" t="str">
        <f aca="false">IF(OR(B969="",C969=""),"",ROUND(MOD(C969-B969,1)*1440,0))</f>
        <v/>
      </c>
      <c r="Q969" s="14" t="str">
        <f aca="false">IF(A969="","",COUNTIF($A$7:A969,A969))</f>
        <v/>
      </c>
      <c r="R969" s="15" t="str">
        <f aca="false">IF(OR(G969="",H969="",J969=""),"",ABS(G969-H969)*J969*IF(K969="",1,K969))</f>
        <v/>
      </c>
      <c r="S969" s="15" t="str">
        <f aca="false">IF(OR(G969="",I969="",J969=""),"",(I969-G969)*J969*IF(K969="",1,K969)*IF(E969="Short",-1,1)-N(L969))</f>
        <v/>
      </c>
      <c r="T969" s="16" t="str">
        <f aca="false">IF(OR(S969="",N(R969)=0),"",S969/R969)</f>
        <v/>
      </c>
      <c r="U969" s="15" t="str">
        <f aca="false">IF(S969="","",SUMIFS($S$7:S969,$A$7:A969,A969))</f>
        <v/>
      </c>
      <c r="V969" s="14" t="str">
        <f aca="false">IF(S969="","",IF(AND($C$4&gt;0,U969-S969&lt;=-$C$4),"After loss limit",IF(AND($C$4&gt;0,U969&lt;=-$C$4),"Hit loss limit",IF(AND($C$5&gt;0,Q969&gt;$C$5),"Over trade cap","OK"))))</f>
        <v/>
      </c>
    </row>
    <row r="970" customFormat="false" ht="15" hidden="false" customHeight="false" outlineLevel="0" collapsed="false">
      <c r="A970" s="9"/>
      <c r="B970" s="10"/>
      <c r="C970" s="10"/>
      <c r="D970" s="11"/>
      <c r="E970" s="11"/>
      <c r="F970" s="11"/>
      <c r="G970" s="12"/>
      <c r="H970" s="12"/>
      <c r="I970" s="12"/>
      <c r="J970" s="11"/>
      <c r="K970" s="11"/>
      <c r="L970" s="13"/>
      <c r="M970" s="11"/>
      <c r="N970" s="11"/>
      <c r="O970" s="14" t="str">
        <f aca="false">IF(OR(A970="",B970=""),"",LOOKUP(MOD(B970,1),Lists!$A$5:$A$9,Lists!$B$5:$B$9))</f>
        <v/>
      </c>
      <c r="P970" s="14" t="str">
        <f aca="false">IF(OR(B970="",C970=""),"",ROUND(MOD(C970-B970,1)*1440,0))</f>
        <v/>
      </c>
      <c r="Q970" s="14" t="str">
        <f aca="false">IF(A970="","",COUNTIF($A$7:A970,A970))</f>
        <v/>
      </c>
      <c r="R970" s="15" t="str">
        <f aca="false">IF(OR(G970="",H970="",J970=""),"",ABS(G970-H970)*J970*IF(K970="",1,K970))</f>
        <v/>
      </c>
      <c r="S970" s="15" t="str">
        <f aca="false">IF(OR(G970="",I970="",J970=""),"",(I970-G970)*J970*IF(K970="",1,K970)*IF(E970="Short",-1,1)-N(L970))</f>
        <v/>
      </c>
      <c r="T970" s="16" t="str">
        <f aca="false">IF(OR(S970="",N(R970)=0),"",S970/R970)</f>
        <v/>
      </c>
      <c r="U970" s="15" t="str">
        <f aca="false">IF(S970="","",SUMIFS($S$7:S970,$A$7:A970,A970))</f>
        <v/>
      </c>
      <c r="V970" s="14" t="str">
        <f aca="false">IF(S970="","",IF(AND($C$4&gt;0,U970-S970&lt;=-$C$4),"After loss limit",IF(AND($C$4&gt;0,U970&lt;=-$C$4),"Hit loss limit",IF(AND($C$5&gt;0,Q970&gt;$C$5),"Over trade cap","OK"))))</f>
        <v/>
      </c>
    </row>
    <row r="971" customFormat="false" ht="15" hidden="false" customHeight="false" outlineLevel="0" collapsed="false">
      <c r="A971" s="9"/>
      <c r="B971" s="10"/>
      <c r="C971" s="10"/>
      <c r="D971" s="11"/>
      <c r="E971" s="11"/>
      <c r="F971" s="11"/>
      <c r="G971" s="12"/>
      <c r="H971" s="12"/>
      <c r="I971" s="12"/>
      <c r="J971" s="11"/>
      <c r="K971" s="11"/>
      <c r="L971" s="13"/>
      <c r="M971" s="11"/>
      <c r="N971" s="11"/>
      <c r="O971" s="14" t="str">
        <f aca="false">IF(OR(A971="",B971=""),"",LOOKUP(MOD(B971,1),Lists!$A$5:$A$9,Lists!$B$5:$B$9))</f>
        <v/>
      </c>
      <c r="P971" s="14" t="str">
        <f aca="false">IF(OR(B971="",C971=""),"",ROUND(MOD(C971-B971,1)*1440,0))</f>
        <v/>
      </c>
      <c r="Q971" s="14" t="str">
        <f aca="false">IF(A971="","",COUNTIF($A$7:A971,A971))</f>
        <v/>
      </c>
      <c r="R971" s="15" t="str">
        <f aca="false">IF(OR(G971="",H971="",J971=""),"",ABS(G971-H971)*J971*IF(K971="",1,K971))</f>
        <v/>
      </c>
      <c r="S971" s="15" t="str">
        <f aca="false">IF(OR(G971="",I971="",J971=""),"",(I971-G971)*J971*IF(K971="",1,K971)*IF(E971="Short",-1,1)-N(L971))</f>
        <v/>
      </c>
      <c r="T971" s="16" t="str">
        <f aca="false">IF(OR(S971="",N(R971)=0),"",S971/R971)</f>
        <v/>
      </c>
      <c r="U971" s="15" t="str">
        <f aca="false">IF(S971="","",SUMIFS($S$7:S971,$A$7:A971,A971))</f>
        <v/>
      </c>
      <c r="V971" s="14" t="str">
        <f aca="false">IF(S971="","",IF(AND($C$4&gt;0,U971-S971&lt;=-$C$4),"After loss limit",IF(AND($C$4&gt;0,U971&lt;=-$C$4),"Hit loss limit",IF(AND($C$5&gt;0,Q971&gt;$C$5),"Over trade cap","OK"))))</f>
        <v/>
      </c>
    </row>
    <row r="972" customFormat="false" ht="15" hidden="false" customHeight="false" outlineLevel="0" collapsed="false">
      <c r="A972" s="9"/>
      <c r="B972" s="10"/>
      <c r="C972" s="10"/>
      <c r="D972" s="11"/>
      <c r="E972" s="11"/>
      <c r="F972" s="11"/>
      <c r="G972" s="12"/>
      <c r="H972" s="12"/>
      <c r="I972" s="12"/>
      <c r="J972" s="11"/>
      <c r="K972" s="11"/>
      <c r="L972" s="13"/>
      <c r="M972" s="11"/>
      <c r="N972" s="11"/>
      <c r="O972" s="14" t="str">
        <f aca="false">IF(OR(A972="",B972=""),"",LOOKUP(MOD(B972,1),Lists!$A$5:$A$9,Lists!$B$5:$B$9))</f>
        <v/>
      </c>
      <c r="P972" s="14" t="str">
        <f aca="false">IF(OR(B972="",C972=""),"",ROUND(MOD(C972-B972,1)*1440,0))</f>
        <v/>
      </c>
      <c r="Q972" s="14" t="str">
        <f aca="false">IF(A972="","",COUNTIF($A$7:A972,A972))</f>
        <v/>
      </c>
      <c r="R972" s="15" t="str">
        <f aca="false">IF(OR(G972="",H972="",J972=""),"",ABS(G972-H972)*J972*IF(K972="",1,K972))</f>
        <v/>
      </c>
      <c r="S972" s="15" t="str">
        <f aca="false">IF(OR(G972="",I972="",J972=""),"",(I972-G972)*J972*IF(K972="",1,K972)*IF(E972="Short",-1,1)-N(L972))</f>
        <v/>
      </c>
      <c r="T972" s="16" t="str">
        <f aca="false">IF(OR(S972="",N(R972)=0),"",S972/R972)</f>
        <v/>
      </c>
      <c r="U972" s="15" t="str">
        <f aca="false">IF(S972="","",SUMIFS($S$7:S972,$A$7:A972,A972))</f>
        <v/>
      </c>
      <c r="V972" s="14" t="str">
        <f aca="false">IF(S972="","",IF(AND($C$4&gt;0,U972-S972&lt;=-$C$4),"After loss limit",IF(AND($C$4&gt;0,U972&lt;=-$C$4),"Hit loss limit",IF(AND($C$5&gt;0,Q972&gt;$C$5),"Over trade cap","OK"))))</f>
        <v/>
      </c>
    </row>
    <row r="973" customFormat="false" ht="15" hidden="false" customHeight="false" outlineLevel="0" collapsed="false">
      <c r="A973" s="9"/>
      <c r="B973" s="10"/>
      <c r="C973" s="10"/>
      <c r="D973" s="11"/>
      <c r="E973" s="11"/>
      <c r="F973" s="11"/>
      <c r="G973" s="12"/>
      <c r="H973" s="12"/>
      <c r="I973" s="12"/>
      <c r="J973" s="11"/>
      <c r="K973" s="11"/>
      <c r="L973" s="13"/>
      <c r="M973" s="11"/>
      <c r="N973" s="11"/>
      <c r="O973" s="14" t="str">
        <f aca="false">IF(OR(A973="",B973=""),"",LOOKUP(MOD(B973,1),Lists!$A$5:$A$9,Lists!$B$5:$B$9))</f>
        <v/>
      </c>
      <c r="P973" s="14" t="str">
        <f aca="false">IF(OR(B973="",C973=""),"",ROUND(MOD(C973-B973,1)*1440,0))</f>
        <v/>
      </c>
      <c r="Q973" s="14" t="str">
        <f aca="false">IF(A973="","",COUNTIF($A$7:A973,A973))</f>
        <v/>
      </c>
      <c r="R973" s="15" t="str">
        <f aca="false">IF(OR(G973="",H973="",J973=""),"",ABS(G973-H973)*J973*IF(K973="",1,K973))</f>
        <v/>
      </c>
      <c r="S973" s="15" t="str">
        <f aca="false">IF(OR(G973="",I973="",J973=""),"",(I973-G973)*J973*IF(K973="",1,K973)*IF(E973="Short",-1,1)-N(L973))</f>
        <v/>
      </c>
      <c r="T973" s="16" t="str">
        <f aca="false">IF(OR(S973="",N(R973)=0),"",S973/R973)</f>
        <v/>
      </c>
      <c r="U973" s="15" t="str">
        <f aca="false">IF(S973="","",SUMIFS($S$7:S973,$A$7:A973,A973))</f>
        <v/>
      </c>
      <c r="V973" s="14" t="str">
        <f aca="false">IF(S973="","",IF(AND($C$4&gt;0,U973-S973&lt;=-$C$4),"After loss limit",IF(AND($C$4&gt;0,U973&lt;=-$C$4),"Hit loss limit",IF(AND($C$5&gt;0,Q973&gt;$C$5),"Over trade cap","OK"))))</f>
        <v/>
      </c>
    </row>
    <row r="974" customFormat="false" ht="15" hidden="false" customHeight="false" outlineLevel="0" collapsed="false">
      <c r="A974" s="9"/>
      <c r="B974" s="10"/>
      <c r="C974" s="10"/>
      <c r="D974" s="11"/>
      <c r="E974" s="11"/>
      <c r="F974" s="11"/>
      <c r="G974" s="12"/>
      <c r="H974" s="12"/>
      <c r="I974" s="12"/>
      <c r="J974" s="11"/>
      <c r="K974" s="11"/>
      <c r="L974" s="13"/>
      <c r="M974" s="11"/>
      <c r="N974" s="11"/>
      <c r="O974" s="14" t="str">
        <f aca="false">IF(OR(A974="",B974=""),"",LOOKUP(MOD(B974,1),Lists!$A$5:$A$9,Lists!$B$5:$B$9))</f>
        <v/>
      </c>
      <c r="P974" s="14" t="str">
        <f aca="false">IF(OR(B974="",C974=""),"",ROUND(MOD(C974-B974,1)*1440,0))</f>
        <v/>
      </c>
      <c r="Q974" s="14" t="str">
        <f aca="false">IF(A974="","",COUNTIF($A$7:A974,A974))</f>
        <v/>
      </c>
      <c r="R974" s="15" t="str">
        <f aca="false">IF(OR(G974="",H974="",J974=""),"",ABS(G974-H974)*J974*IF(K974="",1,K974))</f>
        <v/>
      </c>
      <c r="S974" s="15" t="str">
        <f aca="false">IF(OR(G974="",I974="",J974=""),"",(I974-G974)*J974*IF(K974="",1,K974)*IF(E974="Short",-1,1)-N(L974))</f>
        <v/>
      </c>
      <c r="T974" s="16" t="str">
        <f aca="false">IF(OR(S974="",N(R974)=0),"",S974/R974)</f>
        <v/>
      </c>
      <c r="U974" s="15" t="str">
        <f aca="false">IF(S974="","",SUMIFS($S$7:S974,$A$7:A974,A974))</f>
        <v/>
      </c>
      <c r="V974" s="14" t="str">
        <f aca="false">IF(S974="","",IF(AND($C$4&gt;0,U974-S974&lt;=-$C$4),"After loss limit",IF(AND($C$4&gt;0,U974&lt;=-$C$4),"Hit loss limit",IF(AND($C$5&gt;0,Q974&gt;$C$5),"Over trade cap","OK"))))</f>
        <v/>
      </c>
    </row>
    <row r="975" customFormat="false" ht="15" hidden="false" customHeight="false" outlineLevel="0" collapsed="false">
      <c r="A975" s="9"/>
      <c r="B975" s="10"/>
      <c r="C975" s="10"/>
      <c r="D975" s="11"/>
      <c r="E975" s="11"/>
      <c r="F975" s="11"/>
      <c r="G975" s="12"/>
      <c r="H975" s="12"/>
      <c r="I975" s="12"/>
      <c r="J975" s="11"/>
      <c r="K975" s="11"/>
      <c r="L975" s="13"/>
      <c r="M975" s="11"/>
      <c r="N975" s="11"/>
      <c r="O975" s="14" t="str">
        <f aca="false">IF(OR(A975="",B975=""),"",LOOKUP(MOD(B975,1),Lists!$A$5:$A$9,Lists!$B$5:$B$9))</f>
        <v/>
      </c>
      <c r="P975" s="14" t="str">
        <f aca="false">IF(OR(B975="",C975=""),"",ROUND(MOD(C975-B975,1)*1440,0))</f>
        <v/>
      </c>
      <c r="Q975" s="14" t="str">
        <f aca="false">IF(A975="","",COUNTIF($A$7:A975,A975))</f>
        <v/>
      </c>
      <c r="R975" s="15" t="str">
        <f aca="false">IF(OR(G975="",H975="",J975=""),"",ABS(G975-H975)*J975*IF(K975="",1,K975))</f>
        <v/>
      </c>
      <c r="S975" s="15" t="str">
        <f aca="false">IF(OR(G975="",I975="",J975=""),"",(I975-G975)*J975*IF(K975="",1,K975)*IF(E975="Short",-1,1)-N(L975))</f>
        <v/>
      </c>
      <c r="T975" s="16" t="str">
        <f aca="false">IF(OR(S975="",N(R975)=0),"",S975/R975)</f>
        <v/>
      </c>
      <c r="U975" s="15" t="str">
        <f aca="false">IF(S975="","",SUMIFS($S$7:S975,$A$7:A975,A975))</f>
        <v/>
      </c>
      <c r="V975" s="14" t="str">
        <f aca="false">IF(S975="","",IF(AND($C$4&gt;0,U975-S975&lt;=-$C$4),"After loss limit",IF(AND($C$4&gt;0,U975&lt;=-$C$4),"Hit loss limit",IF(AND($C$5&gt;0,Q975&gt;$C$5),"Over trade cap","OK"))))</f>
        <v/>
      </c>
    </row>
    <row r="976" customFormat="false" ht="15" hidden="false" customHeight="false" outlineLevel="0" collapsed="false">
      <c r="A976" s="9"/>
      <c r="B976" s="10"/>
      <c r="C976" s="10"/>
      <c r="D976" s="11"/>
      <c r="E976" s="11"/>
      <c r="F976" s="11"/>
      <c r="G976" s="12"/>
      <c r="H976" s="12"/>
      <c r="I976" s="12"/>
      <c r="J976" s="11"/>
      <c r="K976" s="11"/>
      <c r="L976" s="13"/>
      <c r="M976" s="11"/>
      <c r="N976" s="11"/>
      <c r="O976" s="14" t="str">
        <f aca="false">IF(OR(A976="",B976=""),"",LOOKUP(MOD(B976,1),Lists!$A$5:$A$9,Lists!$B$5:$B$9))</f>
        <v/>
      </c>
      <c r="P976" s="14" t="str">
        <f aca="false">IF(OR(B976="",C976=""),"",ROUND(MOD(C976-B976,1)*1440,0))</f>
        <v/>
      </c>
      <c r="Q976" s="14" t="str">
        <f aca="false">IF(A976="","",COUNTIF($A$7:A976,A976))</f>
        <v/>
      </c>
      <c r="R976" s="15" t="str">
        <f aca="false">IF(OR(G976="",H976="",J976=""),"",ABS(G976-H976)*J976*IF(K976="",1,K976))</f>
        <v/>
      </c>
      <c r="S976" s="15" t="str">
        <f aca="false">IF(OR(G976="",I976="",J976=""),"",(I976-G976)*J976*IF(K976="",1,K976)*IF(E976="Short",-1,1)-N(L976))</f>
        <v/>
      </c>
      <c r="T976" s="16" t="str">
        <f aca="false">IF(OR(S976="",N(R976)=0),"",S976/R976)</f>
        <v/>
      </c>
      <c r="U976" s="15" t="str">
        <f aca="false">IF(S976="","",SUMIFS($S$7:S976,$A$7:A976,A976))</f>
        <v/>
      </c>
      <c r="V976" s="14" t="str">
        <f aca="false">IF(S976="","",IF(AND($C$4&gt;0,U976-S976&lt;=-$C$4),"After loss limit",IF(AND($C$4&gt;0,U976&lt;=-$C$4),"Hit loss limit",IF(AND($C$5&gt;0,Q976&gt;$C$5),"Over trade cap","OK"))))</f>
        <v/>
      </c>
    </row>
    <row r="977" customFormat="false" ht="15" hidden="false" customHeight="false" outlineLevel="0" collapsed="false">
      <c r="A977" s="9"/>
      <c r="B977" s="10"/>
      <c r="C977" s="10"/>
      <c r="D977" s="11"/>
      <c r="E977" s="11"/>
      <c r="F977" s="11"/>
      <c r="G977" s="12"/>
      <c r="H977" s="12"/>
      <c r="I977" s="12"/>
      <c r="J977" s="11"/>
      <c r="K977" s="11"/>
      <c r="L977" s="13"/>
      <c r="M977" s="11"/>
      <c r="N977" s="11"/>
      <c r="O977" s="14" t="str">
        <f aca="false">IF(OR(A977="",B977=""),"",LOOKUP(MOD(B977,1),Lists!$A$5:$A$9,Lists!$B$5:$B$9))</f>
        <v/>
      </c>
      <c r="P977" s="14" t="str">
        <f aca="false">IF(OR(B977="",C977=""),"",ROUND(MOD(C977-B977,1)*1440,0))</f>
        <v/>
      </c>
      <c r="Q977" s="14" t="str">
        <f aca="false">IF(A977="","",COUNTIF($A$7:A977,A977))</f>
        <v/>
      </c>
      <c r="R977" s="15" t="str">
        <f aca="false">IF(OR(G977="",H977="",J977=""),"",ABS(G977-H977)*J977*IF(K977="",1,K977))</f>
        <v/>
      </c>
      <c r="S977" s="15" t="str">
        <f aca="false">IF(OR(G977="",I977="",J977=""),"",(I977-G977)*J977*IF(K977="",1,K977)*IF(E977="Short",-1,1)-N(L977))</f>
        <v/>
      </c>
      <c r="T977" s="16" t="str">
        <f aca="false">IF(OR(S977="",N(R977)=0),"",S977/R977)</f>
        <v/>
      </c>
      <c r="U977" s="15" t="str">
        <f aca="false">IF(S977="","",SUMIFS($S$7:S977,$A$7:A977,A977))</f>
        <v/>
      </c>
      <c r="V977" s="14" t="str">
        <f aca="false">IF(S977="","",IF(AND($C$4&gt;0,U977-S977&lt;=-$C$4),"After loss limit",IF(AND($C$4&gt;0,U977&lt;=-$C$4),"Hit loss limit",IF(AND($C$5&gt;0,Q977&gt;$C$5),"Over trade cap","OK"))))</f>
        <v/>
      </c>
    </row>
    <row r="978" customFormat="false" ht="15" hidden="false" customHeight="false" outlineLevel="0" collapsed="false">
      <c r="A978" s="9"/>
      <c r="B978" s="10"/>
      <c r="C978" s="10"/>
      <c r="D978" s="11"/>
      <c r="E978" s="11"/>
      <c r="F978" s="11"/>
      <c r="G978" s="12"/>
      <c r="H978" s="12"/>
      <c r="I978" s="12"/>
      <c r="J978" s="11"/>
      <c r="K978" s="11"/>
      <c r="L978" s="13"/>
      <c r="M978" s="11"/>
      <c r="N978" s="11"/>
      <c r="O978" s="14" t="str">
        <f aca="false">IF(OR(A978="",B978=""),"",LOOKUP(MOD(B978,1),Lists!$A$5:$A$9,Lists!$B$5:$B$9))</f>
        <v/>
      </c>
      <c r="P978" s="14" t="str">
        <f aca="false">IF(OR(B978="",C978=""),"",ROUND(MOD(C978-B978,1)*1440,0))</f>
        <v/>
      </c>
      <c r="Q978" s="14" t="str">
        <f aca="false">IF(A978="","",COUNTIF($A$7:A978,A978))</f>
        <v/>
      </c>
      <c r="R978" s="15" t="str">
        <f aca="false">IF(OR(G978="",H978="",J978=""),"",ABS(G978-H978)*J978*IF(K978="",1,K978))</f>
        <v/>
      </c>
      <c r="S978" s="15" t="str">
        <f aca="false">IF(OR(G978="",I978="",J978=""),"",(I978-G978)*J978*IF(K978="",1,K978)*IF(E978="Short",-1,1)-N(L978))</f>
        <v/>
      </c>
      <c r="T978" s="16" t="str">
        <f aca="false">IF(OR(S978="",N(R978)=0),"",S978/R978)</f>
        <v/>
      </c>
      <c r="U978" s="15" t="str">
        <f aca="false">IF(S978="","",SUMIFS($S$7:S978,$A$7:A978,A978))</f>
        <v/>
      </c>
      <c r="V978" s="14" t="str">
        <f aca="false">IF(S978="","",IF(AND($C$4&gt;0,U978-S978&lt;=-$C$4),"After loss limit",IF(AND($C$4&gt;0,U978&lt;=-$C$4),"Hit loss limit",IF(AND($C$5&gt;0,Q978&gt;$C$5),"Over trade cap","OK"))))</f>
        <v/>
      </c>
    </row>
    <row r="979" customFormat="false" ht="15" hidden="false" customHeight="false" outlineLevel="0" collapsed="false">
      <c r="A979" s="9"/>
      <c r="B979" s="10"/>
      <c r="C979" s="10"/>
      <c r="D979" s="11"/>
      <c r="E979" s="11"/>
      <c r="F979" s="11"/>
      <c r="G979" s="12"/>
      <c r="H979" s="12"/>
      <c r="I979" s="12"/>
      <c r="J979" s="11"/>
      <c r="K979" s="11"/>
      <c r="L979" s="13"/>
      <c r="M979" s="11"/>
      <c r="N979" s="11"/>
      <c r="O979" s="14" t="str">
        <f aca="false">IF(OR(A979="",B979=""),"",LOOKUP(MOD(B979,1),Lists!$A$5:$A$9,Lists!$B$5:$B$9))</f>
        <v/>
      </c>
      <c r="P979" s="14" t="str">
        <f aca="false">IF(OR(B979="",C979=""),"",ROUND(MOD(C979-B979,1)*1440,0))</f>
        <v/>
      </c>
      <c r="Q979" s="14" t="str">
        <f aca="false">IF(A979="","",COUNTIF($A$7:A979,A979))</f>
        <v/>
      </c>
      <c r="R979" s="15" t="str">
        <f aca="false">IF(OR(G979="",H979="",J979=""),"",ABS(G979-H979)*J979*IF(K979="",1,K979))</f>
        <v/>
      </c>
      <c r="S979" s="15" t="str">
        <f aca="false">IF(OR(G979="",I979="",J979=""),"",(I979-G979)*J979*IF(K979="",1,K979)*IF(E979="Short",-1,1)-N(L979))</f>
        <v/>
      </c>
      <c r="T979" s="16" t="str">
        <f aca="false">IF(OR(S979="",N(R979)=0),"",S979/R979)</f>
        <v/>
      </c>
      <c r="U979" s="15" t="str">
        <f aca="false">IF(S979="","",SUMIFS($S$7:S979,$A$7:A979,A979))</f>
        <v/>
      </c>
      <c r="V979" s="14" t="str">
        <f aca="false">IF(S979="","",IF(AND($C$4&gt;0,U979-S979&lt;=-$C$4),"After loss limit",IF(AND($C$4&gt;0,U979&lt;=-$C$4),"Hit loss limit",IF(AND($C$5&gt;0,Q979&gt;$C$5),"Over trade cap","OK"))))</f>
        <v/>
      </c>
    </row>
    <row r="980" customFormat="false" ht="15" hidden="false" customHeight="false" outlineLevel="0" collapsed="false">
      <c r="A980" s="9"/>
      <c r="B980" s="10"/>
      <c r="C980" s="10"/>
      <c r="D980" s="11"/>
      <c r="E980" s="11"/>
      <c r="F980" s="11"/>
      <c r="G980" s="12"/>
      <c r="H980" s="12"/>
      <c r="I980" s="12"/>
      <c r="J980" s="11"/>
      <c r="K980" s="11"/>
      <c r="L980" s="13"/>
      <c r="M980" s="11"/>
      <c r="N980" s="11"/>
      <c r="O980" s="14" t="str">
        <f aca="false">IF(OR(A980="",B980=""),"",LOOKUP(MOD(B980,1),Lists!$A$5:$A$9,Lists!$B$5:$B$9))</f>
        <v/>
      </c>
      <c r="P980" s="14" t="str">
        <f aca="false">IF(OR(B980="",C980=""),"",ROUND(MOD(C980-B980,1)*1440,0))</f>
        <v/>
      </c>
      <c r="Q980" s="14" t="str">
        <f aca="false">IF(A980="","",COUNTIF($A$7:A980,A980))</f>
        <v/>
      </c>
      <c r="R980" s="15" t="str">
        <f aca="false">IF(OR(G980="",H980="",J980=""),"",ABS(G980-H980)*J980*IF(K980="",1,K980))</f>
        <v/>
      </c>
      <c r="S980" s="15" t="str">
        <f aca="false">IF(OR(G980="",I980="",J980=""),"",(I980-G980)*J980*IF(K980="",1,K980)*IF(E980="Short",-1,1)-N(L980))</f>
        <v/>
      </c>
      <c r="T980" s="16" t="str">
        <f aca="false">IF(OR(S980="",N(R980)=0),"",S980/R980)</f>
        <v/>
      </c>
      <c r="U980" s="15" t="str">
        <f aca="false">IF(S980="","",SUMIFS($S$7:S980,$A$7:A980,A980))</f>
        <v/>
      </c>
      <c r="V980" s="14" t="str">
        <f aca="false">IF(S980="","",IF(AND($C$4&gt;0,U980-S980&lt;=-$C$4),"After loss limit",IF(AND($C$4&gt;0,U980&lt;=-$C$4),"Hit loss limit",IF(AND($C$5&gt;0,Q980&gt;$C$5),"Over trade cap","OK"))))</f>
        <v/>
      </c>
    </row>
    <row r="981" customFormat="false" ht="15" hidden="false" customHeight="false" outlineLevel="0" collapsed="false">
      <c r="A981" s="9"/>
      <c r="B981" s="10"/>
      <c r="C981" s="10"/>
      <c r="D981" s="11"/>
      <c r="E981" s="11"/>
      <c r="F981" s="11"/>
      <c r="G981" s="12"/>
      <c r="H981" s="12"/>
      <c r="I981" s="12"/>
      <c r="J981" s="11"/>
      <c r="K981" s="11"/>
      <c r="L981" s="13"/>
      <c r="M981" s="11"/>
      <c r="N981" s="11"/>
      <c r="O981" s="14" t="str">
        <f aca="false">IF(OR(A981="",B981=""),"",LOOKUP(MOD(B981,1),Lists!$A$5:$A$9,Lists!$B$5:$B$9))</f>
        <v/>
      </c>
      <c r="P981" s="14" t="str">
        <f aca="false">IF(OR(B981="",C981=""),"",ROUND(MOD(C981-B981,1)*1440,0))</f>
        <v/>
      </c>
      <c r="Q981" s="14" t="str">
        <f aca="false">IF(A981="","",COUNTIF($A$7:A981,A981))</f>
        <v/>
      </c>
      <c r="R981" s="15" t="str">
        <f aca="false">IF(OR(G981="",H981="",J981=""),"",ABS(G981-H981)*J981*IF(K981="",1,K981))</f>
        <v/>
      </c>
      <c r="S981" s="15" t="str">
        <f aca="false">IF(OR(G981="",I981="",J981=""),"",(I981-G981)*J981*IF(K981="",1,K981)*IF(E981="Short",-1,1)-N(L981))</f>
        <v/>
      </c>
      <c r="T981" s="16" t="str">
        <f aca="false">IF(OR(S981="",N(R981)=0),"",S981/R981)</f>
        <v/>
      </c>
      <c r="U981" s="15" t="str">
        <f aca="false">IF(S981="","",SUMIFS($S$7:S981,$A$7:A981,A981))</f>
        <v/>
      </c>
      <c r="V981" s="14" t="str">
        <f aca="false">IF(S981="","",IF(AND($C$4&gt;0,U981-S981&lt;=-$C$4),"After loss limit",IF(AND($C$4&gt;0,U981&lt;=-$C$4),"Hit loss limit",IF(AND($C$5&gt;0,Q981&gt;$C$5),"Over trade cap","OK"))))</f>
        <v/>
      </c>
    </row>
    <row r="982" customFormat="false" ht="15" hidden="false" customHeight="false" outlineLevel="0" collapsed="false">
      <c r="A982" s="9"/>
      <c r="B982" s="10"/>
      <c r="C982" s="10"/>
      <c r="D982" s="11"/>
      <c r="E982" s="11"/>
      <c r="F982" s="11"/>
      <c r="G982" s="12"/>
      <c r="H982" s="12"/>
      <c r="I982" s="12"/>
      <c r="J982" s="11"/>
      <c r="K982" s="11"/>
      <c r="L982" s="13"/>
      <c r="M982" s="11"/>
      <c r="N982" s="11"/>
      <c r="O982" s="14" t="str">
        <f aca="false">IF(OR(A982="",B982=""),"",LOOKUP(MOD(B982,1),Lists!$A$5:$A$9,Lists!$B$5:$B$9))</f>
        <v/>
      </c>
      <c r="P982" s="14" t="str">
        <f aca="false">IF(OR(B982="",C982=""),"",ROUND(MOD(C982-B982,1)*1440,0))</f>
        <v/>
      </c>
      <c r="Q982" s="14" t="str">
        <f aca="false">IF(A982="","",COUNTIF($A$7:A982,A982))</f>
        <v/>
      </c>
      <c r="R982" s="15" t="str">
        <f aca="false">IF(OR(G982="",H982="",J982=""),"",ABS(G982-H982)*J982*IF(K982="",1,K982))</f>
        <v/>
      </c>
      <c r="S982" s="15" t="str">
        <f aca="false">IF(OR(G982="",I982="",J982=""),"",(I982-G982)*J982*IF(K982="",1,K982)*IF(E982="Short",-1,1)-N(L982))</f>
        <v/>
      </c>
      <c r="T982" s="16" t="str">
        <f aca="false">IF(OR(S982="",N(R982)=0),"",S982/R982)</f>
        <v/>
      </c>
      <c r="U982" s="15" t="str">
        <f aca="false">IF(S982="","",SUMIFS($S$7:S982,$A$7:A982,A982))</f>
        <v/>
      </c>
      <c r="V982" s="14" t="str">
        <f aca="false">IF(S982="","",IF(AND($C$4&gt;0,U982-S982&lt;=-$C$4),"After loss limit",IF(AND($C$4&gt;0,U982&lt;=-$C$4),"Hit loss limit",IF(AND($C$5&gt;0,Q982&gt;$C$5),"Over trade cap","OK"))))</f>
        <v/>
      </c>
    </row>
    <row r="983" customFormat="false" ht="15" hidden="false" customHeight="false" outlineLevel="0" collapsed="false">
      <c r="A983" s="9"/>
      <c r="B983" s="10"/>
      <c r="C983" s="10"/>
      <c r="D983" s="11"/>
      <c r="E983" s="11"/>
      <c r="F983" s="11"/>
      <c r="G983" s="12"/>
      <c r="H983" s="12"/>
      <c r="I983" s="12"/>
      <c r="J983" s="11"/>
      <c r="K983" s="11"/>
      <c r="L983" s="13"/>
      <c r="M983" s="11"/>
      <c r="N983" s="11"/>
      <c r="O983" s="14" t="str">
        <f aca="false">IF(OR(A983="",B983=""),"",LOOKUP(MOD(B983,1),Lists!$A$5:$A$9,Lists!$B$5:$B$9))</f>
        <v/>
      </c>
      <c r="P983" s="14" t="str">
        <f aca="false">IF(OR(B983="",C983=""),"",ROUND(MOD(C983-B983,1)*1440,0))</f>
        <v/>
      </c>
      <c r="Q983" s="14" t="str">
        <f aca="false">IF(A983="","",COUNTIF($A$7:A983,A983))</f>
        <v/>
      </c>
      <c r="R983" s="15" t="str">
        <f aca="false">IF(OR(G983="",H983="",J983=""),"",ABS(G983-H983)*J983*IF(K983="",1,K983))</f>
        <v/>
      </c>
      <c r="S983" s="15" t="str">
        <f aca="false">IF(OR(G983="",I983="",J983=""),"",(I983-G983)*J983*IF(K983="",1,K983)*IF(E983="Short",-1,1)-N(L983))</f>
        <v/>
      </c>
      <c r="T983" s="16" t="str">
        <f aca="false">IF(OR(S983="",N(R983)=0),"",S983/R983)</f>
        <v/>
      </c>
      <c r="U983" s="15" t="str">
        <f aca="false">IF(S983="","",SUMIFS($S$7:S983,$A$7:A983,A983))</f>
        <v/>
      </c>
      <c r="V983" s="14" t="str">
        <f aca="false">IF(S983="","",IF(AND($C$4&gt;0,U983-S983&lt;=-$C$4),"After loss limit",IF(AND($C$4&gt;0,U983&lt;=-$C$4),"Hit loss limit",IF(AND($C$5&gt;0,Q983&gt;$C$5),"Over trade cap","OK"))))</f>
        <v/>
      </c>
    </row>
    <row r="984" customFormat="false" ht="15" hidden="false" customHeight="false" outlineLevel="0" collapsed="false">
      <c r="A984" s="9"/>
      <c r="B984" s="10"/>
      <c r="C984" s="10"/>
      <c r="D984" s="11"/>
      <c r="E984" s="11"/>
      <c r="F984" s="11"/>
      <c r="G984" s="12"/>
      <c r="H984" s="12"/>
      <c r="I984" s="12"/>
      <c r="J984" s="11"/>
      <c r="K984" s="11"/>
      <c r="L984" s="13"/>
      <c r="M984" s="11"/>
      <c r="N984" s="11"/>
      <c r="O984" s="14" t="str">
        <f aca="false">IF(OR(A984="",B984=""),"",LOOKUP(MOD(B984,1),Lists!$A$5:$A$9,Lists!$B$5:$B$9))</f>
        <v/>
      </c>
      <c r="P984" s="14" t="str">
        <f aca="false">IF(OR(B984="",C984=""),"",ROUND(MOD(C984-B984,1)*1440,0))</f>
        <v/>
      </c>
      <c r="Q984" s="14" t="str">
        <f aca="false">IF(A984="","",COUNTIF($A$7:A984,A984))</f>
        <v/>
      </c>
      <c r="R984" s="15" t="str">
        <f aca="false">IF(OR(G984="",H984="",J984=""),"",ABS(G984-H984)*J984*IF(K984="",1,K984))</f>
        <v/>
      </c>
      <c r="S984" s="15" t="str">
        <f aca="false">IF(OR(G984="",I984="",J984=""),"",(I984-G984)*J984*IF(K984="",1,K984)*IF(E984="Short",-1,1)-N(L984))</f>
        <v/>
      </c>
      <c r="T984" s="16" t="str">
        <f aca="false">IF(OR(S984="",N(R984)=0),"",S984/R984)</f>
        <v/>
      </c>
      <c r="U984" s="15" t="str">
        <f aca="false">IF(S984="","",SUMIFS($S$7:S984,$A$7:A984,A984))</f>
        <v/>
      </c>
      <c r="V984" s="14" t="str">
        <f aca="false">IF(S984="","",IF(AND($C$4&gt;0,U984-S984&lt;=-$C$4),"After loss limit",IF(AND($C$4&gt;0,U984&lt;=-$C$4),"Hit loss limit",IF(AND($C$5&gt;0,Q984&gt;$C$5),"Over trade cap","OK"))))</f>
        <v/>
      </c>
    </row>
    <row r="985" customFormat="false" ht="15" hidden="false" customHeight="false" outlineLevel="0" collapsed="false">
      <c r="A985" s="9"/>
      <c r="B985" s="10"/>
      <c r="C985" s="10"/>
      <c r="D985" s="11"/>
      <c r="E985" s="11"/>
      <c r="F985" s="11"/>
      <c r="G985" s="12"/>
      <c r="H985" s="12"/>
      <c r="I985" s="12"/>
      <c r="J985" s="11"/>
      <c r="K985" s="11"/>
      <c r="L985" s="13"/>
      <c r="M985" s="11"/>
      <c r="N985" s="11"/>
      <c r="O985" s="14" t="str">
        <f aca="false">IF(OR(A985="",B985=""),"",LOOKUP(MOD(B985,1),Lists!$A$5:$A$9,Lists!$B$5:$B$9))</f>
        <v/>
      </c>
      <c r="P985" s="14" t="str">
        <f aca="false">IF(OR(B985="",C985=""),"",ROUND(MOD(C985-B985,1)*1440,0))</f>
        <v/>
      </c>
      <c r="Q985" s="14" t="str">
        <f aca="false">IF(A985="","",COUNTIF($A$7:A985,A985))</f>
        <v/>
      </c>
      <c r="R985" s="15" t="str">
        <f aca="false">IF(OR(G985="",H985="",J985=""),"",ABS(G985-H985)*J985*IF(K985="",1,K985))</f>
        <v/>
      </c>
      <c r="S985" s="15" t="str">
        <f aca="false">IF(OR(G985="",I985="",J985=""),"",(I985-G985)*J985*IF(K985="",1,K985)*IF(E985="Short",-1,1)-N(L985))</f>
        <v/>
      </c>
      <c r="T985" s="16" t="str">
        <f aca="false">IF(OR(S985="",N(R985)=0),"",S985/R985)</f>
        <v/>
      </c>
      <c r="U985" s="15" t="str">
        <f aca="false">IF(S985="","",SUMIFS($S$7:S985,$A$7:A985,A985))</f>
        <v/>
      </c>
      <c r="V985" s="14" t="str">
        <f aca="false">IF(S985="","",IF(AND($C$4&gt;0,U985-S985&lt;=-$C$4),"After loss limit",IF(AND($C$4&gt;0,U985&lt;=-$C$4),"Hit loss limit",IF(AND($C$5&gt;0,Q985&gt;$C$5),"Over trade cap","OK"))))</f>
        <v/>
      </c>
    </row>
    <row r="986" customFormat="false" ht="15" hidden="false" customHeight="false" outlineLevel="0" collapsed="false">
      <c r="A986" s="9"/>
      <c r="B986" s="10"/>
      <c r="C986" s="10"/>
      <c r="D986" s="11"/>
      <c r="E986" s="11"/>
      <c r="F986" s="11"/>
      <c r="G986" s="12"/>
      <c r="H986" s="12"/>
      <c r="I986" s="12"/>
      <c r="J986" s="11"/>
      <c r="K986" s="11"/>
      <c r="L986" s="13"/>
      <c r="M986" s="11"/>
      <c r="N986" s="11"/>
      <c r="O986" s="14" t="str">
        <f aca="false">IF(OR(A986="",B986=""),"",LOOKUP(MOD(B986,1),Lists!$A$5:$A$9,Lists!$B$5:$B$9))</f>
        <v/>
      </c>
      <c r="P986" s="14" t="str">
        <f aca="false">IF(OR(B986="",C986=""),"",ROUND(MOD(C986-B986,1)*1440,0))</f>
        <v/>
      </c>
      <c r="Q986" s="14" t="str">
        <f aca="false">IF(A986="","",COUNTIF($A$7:A986,A986))</f>
        <v/>
      </c>
      <c r="R986" s="15" t="str">
        <f aca="false">IF(OR(G986="",H986="",J986=""),"",ABS(G986-H986)*J986*IF(K986="",1,K986))</f>
        <v/>
      </c>
      <c r="S986" s="15" t="str">
        <f aca="false">IF(OR(G986="",I986="",J986=""),"",(I986-G986)*J986*IF(K986="",1,K986)*IF(E986="Short",-1,1)-N(L986))</f>
        <v/>
      </c>
      <c r="T986" s="16" t="str">
        <f aca="false">IF(OR(S986="",N(R986)=0),"",S986/R986)</f>
        <v/>
      </c>
      <c r="U986" s="15" t="str">
        <f aca="false">IF(S986="","",SUMIFS($S$7:S986,$A$7:A986,A986))</f>
        <v/>
      </c>
      <c r="V986" s="14" t="str">
        <f aca="false">IF(S986="","",IF(AND($C$4&gt;0,U986-S986&lt;=-$C$4),"After loss limit",IF(AND($C$4&gt;0,U986&lt;=-$C$4),"Hit loss limit",IF(AND($C$5&gt;0,Q986&gt;$C$5),"Over trade cap","OK"))))</f>
        <v/>
      </c>
    </row>
    <row r="987" customFormat="false" ht="15" hidden="false" customHeight="false" outlineLevel="0" collapsed="false">
      <c r="A987" s="9"/>
      <c r="B987" s="10"/>
      <c r="C987" s="10"/>
      <c r="D987" s="11"/>
      <c r="E987" s="11"/>
      <c r="F987" s="11"/>
      <c r="G987" s="12"/>
      <c r="H987" s="12"/>
      <c r="I987" s="12"/>
      <c r="J987" s="11"/>
      <c r="K987" s="11"/>
      <c r="L987" s="13"/>
      <c r="M987" s="11"/>
      <c r="N987" s="11"/>
      <c r="O987" s="14" t="str">
        <f aca="false">IF(OR(A987="",B987=""),"",LOOKUP(MOD(B987,1),Lists!$A$5:$A$9,Lists!$B$5:$B$9))</f>
        <v/>
      </c>
      <c r="P987" s="14" t="str">
        <f aca="false">IF(OR(B987="",C987=""),"",ROUND(MOD(C987-B987,1)*1440,0))</f>
        <v/>
      </c>
      <c r="Q987" s="14" t="str">
        <f aca="false">IF(A987="","",COUNTIF($A$7:A987,A987))</f>
        <v/>
      </c>
      <c r="R987" s="15" t="str">
        <f aca="false">IF(OR(G987="",H987="",J987=""),"",ABS(G987-H987)*J987*IF(K987="",1,K987))</f>
        <v/>
      </c>
      <c r="S987" s="15" t="str">
        <f aca="false">IF(OR(G987="",I987="",J987=""),"",(I987-G987)*J987*IF(K987="",1,K987)*IF(E987="Short",-1,1)-N(L987))</f>
        <v/>
      </c>
      <c r="T987" s="16" t="str">
        <f aca="false">IF(OR(S987="",N(R987)=0),"",S987/R987)</f>
        <v/>
      </c>
      <c r="U987" s="15" t="str">
        <f aca="false">IF(S987="","",SUMIFS($S$7:S987,$A$7:A987,A987))</f>
        <v/>
      </c>
      <c r="V987" s="14" t="str">
        <f aca="false">IF(S987="","",IF(AND($C$4&gt;0,U987-S987&lt;=-$C$4),"After loss limit",IF(AND($C$4&gt;0,U987&lt;=-$C$4),"Hit loss limit",IF(AND($C$5&gt;0,Q987&gt;$C$5),"Over trade cap","OK"))))</f>
        <v/>
      </c>
    </row>
    <row r="988" customFormat="false" ht="15" hidden="false" customHeight="false" outlineLevel="0" collapsed="false">
      <c r="A988" s="9"/>
      <c r="B988" s="10"/>
      <c r="C988" s="10"/>
      <c r="D988" s="11"/>
      <c r="E988" s="11"/>
      <c r="F988" s="11"/>
      <c r="G988" s="12"/>
      <c r="H988" s="12"/>
      <c r="I988" s="12"/>
      <c r="J988" s="11"/>
      <c r="K988" s="11"/>
      <c r="L988" s="13"/>
      <c r="M988" s="11"/>
      <c r="N988" s="11"/>
      <c r="O988" s="14" t="str">
        <f aca="false">IF(OR(A988="",B988=""),"",LOOKUP(MOD(B988,1),Lists!$A$5:$A$9,Lists!$B$5:$B$9))</f>
        <v/>
      </c>
      <c r="P988" s="14" t="str">
        <f aca="false">IF(OR(B988="",C988=""),"",ROUND(MOD(C988-B988,1)*1440,0))</f>
        <v/>
      </c>
      <c r="Q988" s="14" t="str">
        <f aca="false">IF(A988="","",COUNTIF($A$7:A988,A988))</f>
        <v/>
      </c>
      <c r="R988" s="15" t="str">
        <f aca="false">IF(OR(G988="",H988="",J988=""),"",ABS(G988-H988)*J988*IF(K988="",1,K988))</f>
        <v/>
      </c>
      <c r="S988" s="15" t="str">
        <f aca="false">IF(OR(G988="",I988="",J988=""),"",(I988-G988)*J988*IF(K988="",1,K988)*IF(E988="Short",-1,1)-N(L988))</f>
        <v/>
      </c>
      <c r="T988" s="16" t="str">
        <f aca="false">IF(OR(S988="",N(R988)=0),"",S988/R988)</f>
        <v/>
      </c>
      <c r="U988" s="15" t="str">
        <f aca="false">IF(S988="","",SUMIFS($S$7:S988,$A$7:A988,A988))</f>
        <v/>
      </c>
      <c r="V988" s="14" t="str">
        <f aca="false">IF(S988="","",IF(AND($C$4&gt;0,U988-S988&lt;=-$C$4),"After loss limit",IF(AND($C$4&gt;0,U988&lt;=-$C$4),"Hit loss limit",IF(AND($C$5&gt;0,Q988&gt;$C$5),"Over trade cap","OK"))))</f>
        <v/>
      </c>
    </row>
    <row r="989" customFormat="false" ht="15" hidden="false" customHeight="false" outlineLevel="0" collapsed="false">
      <c r="A989" s="9"/>
      <c r="B989" s="10"/>
      <c r="C989" s="10"/>
      <c r="D989" s="11"/>
      <c r="E989" s="11"/>
      <c r="F989" s="11"/>
      <c r="G989" s="12"/>
      <c r="H989" s="12"/>
      <c r="I989" s="12"/>
      <c r="J989" s="11"/>
      <c r="K989" s="11"/>
      <c r="L989" s="13"/>
      <c r="M989" s="11"/>
      <c r="N989" s="11"/>
      <c r="O989" s="14" t="str">
        <f aca="false">IF(OR(A989="",B989=""),"",LOOKUP(MOD(B989,1),Lists!$A$5:$A$9,Lists!$B$5:$B$9))</f>
        <v/>
      </c>
      <c r="P989" s="14" t="str">
        <f aca="false">IF(OR(B989="",C989=""),"",ROUND(MOD(C989-B989,1)*1440,0))</f>
        <v/>
      </c>
      <c r="Q989" s="14" t="str">
        <f aca="false">IF(A989="","",COUNTIF($A$7:A989,A989))</f>
        <v/>
      </c>
      <c r="R989" s="15" t="str">
        <f aca="false">IF(OR(G989="",H989="",J989=""),"",ABS(G989-H989)*J989*IF(K989="",1,K989))</f>
        <v/>
      </c>
      <c r="S989" s="15" t="str">
        <f aca="false">IF(OR(G989="",I989="",J989=""),"",(I989-G989)*J989*IF(K989="",1,K989)*IF(E989="Short",-1,1)-N(L989))</f>
        <v/>
      </c>
      <c r="T989" s="16" t="str">
        <f aca="false">IF(OR(S989="",N(R989)=0),"",S989/R989)</f>
        <v/>
      </c>
      <c r="U989" s="15" t="str">
        <f aca="false">IF(S989="","",SUMIFS($S$7:S989,$A$7:A989,A989))</f>
        <v/>
      </c>
      <c r="V989" s="14" t="str">
        <f aca="false">IF(S989="","",IF(AND($C$4&gt;0,U989-S989&lt;=-$C$4),"After loss limit",IF(AND($C$4&gt;0,U989&lt;=-$C$4),"Hit loss limit",IF(AND($C$5&gt;0,Q989&gt;$C$5),"Over trade cap","OK"))))</f>
        <v/>
      </c>
    </row>
    <row r="990" customFormat="false" ht="15" hidden="false" customHeight="false" outlineLevel="0" collapsed="false">
      <c r="A990" s="9"/>
      <c r="B990" s="10"/>
      <c r="C990" s="10"/>
      <c r="D990" s="11"/>
      <c r="E990" s="11"/>
      <c r="F990" s="11"/>
      <c r="G990" s="12"/>
      <c r="H990" s="12"/>
      <c r="I990" s="12"/>
      <c r="J990" s="11"/>
      <c r="K990" s="11"/>
      <c r="L990" s="13"/>
      <c r="M990" s="11"/>
      <c r="N990" s="11"/>
      <c r="O990" s="14" t="str">
        <f aca="false">IF(OR(A990="",B990=""),"",LOOKUP(MOD(B990,1),Lists!$A$5:$A$9,Lists!$B$5:$B$9))</f>
        <v/>
      </c>
      <c r="P990" s="14" t="str">
        <f aca="false">IF(OR(B990="",C990=""),"",ROUND(MOD(C990-B990,1)*1440,0))</f>
        <v/>
      </c>
      <c r="Q990" s="14" t="str">
        <f aca="false">IF(A990="","",COUNTIF($A$7:A990,A990))</f>
        <v/>
      </c>
      <c r="R990" s="15" t="str">
        <f aca="false">IF(OR(G990="",H990="",J990=""),"",ABS(G990-H990)*J990*IF(K990="",1,K990))</f>
        <v/>
      </c>
      <c r="S990" s="15" t="str">
        <f aca="false">IF(OR(G990="",I990="",J990=""),"",(I990-G990)*J990*IF(K990="",1,K990)*IF(E990="Short",-1,1)-N(L990))</f>
        <v/>
      </c>
      <c r="T990" s="16" t="str">
        <f aca="false">IF(OR(S990="",N(R990)=0),"",S990/R990)</f>
        <v/>
      </c>
      <c r="U990" s="15" t="str">
        <f aca="false">IF(S990="","",SUMIFS($S$7:S990,$A$7:A990,A990))</f>
        <v/>
      </c>
      <c r="V990" s="14" t="str">
        <f aca="false">IF(S990="","",IF(AND($C$4&gt;0,U990-S990&lt;=-$C$4),"After loss limit",IF(AND($C$4&gt;0,U990&lt;=-$C$4),"Hit loss limit",IF(AND($C$5&gt;0,Q990&gt;$C$5),"Over trade cap","OK"))))</f>
        <v/>
      </c>
    </row>
    <row r="991" customFormat="false" ht="15" hidden="false" customHeight="false" outlineLevel="0" collapsed="false">
      <c r="A991" s="9"/>
      <c r="B991" s="10"/>
      <c r="C991" s="10"/>
      <c r="D991" s="11"/>
      <c r="E991" s="11"/>
      <c r="F991" s="11"/>
      <c r="G991" s="12"/>
      <c r="H991" s="12"/>
      <c r="I991" s="12"/>
      <c r="J991" s="11"/>
      <c r="K991" s="11"/>
      <c r="L991" s="13"/>
      <c r="M991" s="11"/>
      <c r="N991" s="11"/>
      <c r="O991" s="14" t="str">
        <f aca="false">IF(OR(A991="",B991=""),"",LOOKUP(MOD(B991,1),Lists!$A$5:$A$9,Lists!$B$5:$B$9))</f>
        <v/>
      </c>
      <c r="P991" s="14" t="str">
        <f aca="false">IF(OR(B991="",C991=""),"",ROUND(MOD(C991-B991,1)*1440,0))</f>
        <v/>
      </c>
      <c r="Q991" s="14" t="str">
        <f aca="false">IF(A991="","",COUNTIF($A$7:A991,A991))</f>
        <v/>
      </c>
      <c r="R991" s="15" t="str">
        <f aca="false">IF(OR(G991="",H991="",J991=""),"",ABS(G991-H991)*J991*IF(K991="",1,K991))</f>
        <v/>
      </c>
      <c r="S991" s="15" t="str">
        <f aca="false">IF(OR(G991="",I991="",J991=""),"",(I991-G991)*J991*IF(K991="",1,K991)*IF(E991="Short",-1,1)-N(L991))</f>
        <v/>
      </c>
      <c r="T991" s="16" t="str">
        <f aca="false">IF(OR(S991="",N(R991)=0),"",S991/R991)</f>
        <v/>
      </c>
      <c r="U991" s="15" t="str">
        <f aca="false">IF(S991="","",SUMIFS($S$7:S991,$A$7:A991,A991))</f>
        <v/>
      </c>
      <c r="V991" s="14" t="str">
        <f aca="false">IF(S991="","",IF(AND($C$4&gt;0,U991-S991&lt;=-$C$4),"After loss limit",IF(AND($C$4&gt;0,U991&lt;=-$C$4),"Hit loss limit",IF(AND($C$5&gt;0,Q991&gt;$C$5),"Over trade cap","OK"))))</f>
        <v/>
      </c>
    </row>
    <row r="992" customFormat="false" ht="15" hidden="false" customHeight="false" outlineLevel="0" collapsed="false">
      <c r="A992" s="9"/>
      <c r="B992" s="10"/>
      <c r="C992" s="10"/>
      <c r="D992" s="11"/>
      <c r="E992" s="11"/>
      <c r="F992" s="11"/>
      <c r="G992" s="12"/>
      <c r="H992" s="12"/>
      <c r="I992" s="12"/>
      <c r="J992" s="11"/>
      <c r="K992" s="11"/>
      <c r="L992" s="13"/>
      <c r="M992" s="11"/>
      <c r="N992" s="11"/>
      <c r="O992" s="14" t="str">
        <f aca="false">IF(OR(A992="",B992=""),"",LOOKUP(MOD(B992,1),Lists!$A$5:$A$9,Lists!$B$5:$B$9))</f>
        <v/>
      </c>
      <c r="P992" s="14" t="str">
        <f aca="false">IF(OR(B992="",C992=""),"",ROUND(MOD(C992-B992,1)*1440,0))</f>
        <v/>
      </c>
      <c r="Q992" s="14" t="str">
        <f aca="false">IF(A992="","",COUNTIF($A$7:A992,A992))</f>
        <v/>
      </c>
      <c r="R992" s="15" t="str">
        <f aca="false">IF(OR(G992="",H992="",J992=""),"",ABS(G992-H992)*J992*IF(K992="",1,K992))</f>
        <v/>
      </c>
      <c r="S992" s="15" t="str">
        <f aca="false">IF(OR(G992="",I992="",J992=""),"",(I992-G992)*J992*IF(K992="",1,K992)*IF(E992="Short",-1,1)-N(L992))</f>
        <v/>
      </c>
      <c r="T992" s="16" t="str">
        <f aca="false">IF(OR(S992="",N(R992)=0),"",S992/R992)</f>
        <v/>
      </c>
      <c r="U992" s="15" t="str">
        <f aca="false">IF(S992="","",SUMIFS($S$7:S992,$A$7:A992,A992))</f>
        <v/>
      </c>
      <c r="V992" s="14" t="str">
        <f aca="false">IF(S992="","",IF(AND($C$4&gt;0,U992-S992&lt;=-$C$4),"After loss limit",IF(AND($C$4&gt;0,U992&lt;=-$C$4),"Hit loss limit",IF(AND($C$5&gt;0,Q992&gt;$C$5),"Over trade cap","OK"))))</f>
        <v/>
      </c>
    </row>
    <row r="993" customFormat="false" ht="15" hidden="false" customHeight="false" outlineLevel="0" collapsed="false">
      <c r="A993" s="9"/>
      <c r="B993" s="10"/>
      <c r="C993" s="10"/>
      <c r="D993" s="11"/>
      <c r="E993" s="11"/>
      <c r="F993" s="11"/>
      <c r="G993" s="12"/>
      <c r="H993" s="12"/>
      <c r="I993" s="12"/>
      <c r="J993" s="11"/>
      <c r="K993" s="11"/>
      <c r="L993" s="13"/>
      <c r="M993" s="11"/>
      <c r="N993" s="11"/>
      <c r="O993" s="14" t="str">
        <f aca="false">IF(OR(A993="",B993=""),"",LOOKUP(MOD(B993,1),Lists!$A$5:$A$9,Lists!$B$5:$B$9))</f>
        <v/>
      </c>
      <c r="P993" s="14" t="str">
        <f aca="false">IF(OR(B993="",C993=""),"",ROUND(MOD(C993-B993,1)*1440,0))</f>
        <v/>
      </c>
      <c r="Q993" s="14" t="str">
        <f aca="false">IF(A993="","",COUNTIF($A$7:A993,A993))</f>
        <v/>
      </c>
      <c r="R993" s="15" t="str">
        <f aca="false">IF(OR(G993="",H993="",J993=""),"",ABS(G993-H993)*J993*IF(K993="",1,K993))</f>
        <v/>
      </c>
      <c r="S993" s="15" t="str">
        <f aca="false">IF(OR(G993="",I993="",J993=""),"",(I993-G993)*J993*IF(K993="",1,K993)*IF(E993="Short",-1,1)-N(L993))</f>
        <v/>
      </c>
      <c r="T993" s="16" t="str">
        <f aca="false">IF(OR(S993="",N(R993)=0),"",S993/R993)</f>
        <v/>
      </c>
      <c r="U993" s="15" t="str">
        <f aca="false">IF(S993="","",SUMIFS($S$7:S993,$A$7:A993,A993))</f>
        <v/>
      </c>
      <c r="V993" s="14" t="str">
        <f aca="false">IF(S993="","",IF(AND($C$4&gt;0,U993-S993&lt;=-$C$4),"After loss limit",IF(AND($C$4&gt;0,U993&lt;=-$C$4),"Hit loss limit",IF(AND($C$5&gt;0,Q993&gt;$C$5),"Over trade cap","OK"))))</f>
        <v/>
      </c>
    </row>
    <row r="994" customFormat="false" ht="15" hidden="false" customHeight="false" outlineLevel="0" collapsed="false">
      <c r="A994" s="9"/>
      <c r="B994" s="10"/>
      <c r="C994" s="10"/>
      <c r="D994" s="11"/>
      <c r="E994" s="11"/>
      <c r="F994" s="11"/>
      <c r="G994" s="12"/>
      <c r="H994" s="12"/>
      <c r="I994" s="12"/>
      <c r="J994" s="11"/>
      <c r="K994" s="11"/>
      <c r="L994" s="13"/>
      <c r="M994" s="11"/>
      <c r="N994" s="11"/>
      <c r="O994" s="14" t="str">
        <f aca="false">IF(OR(A994="",B994=""),"",LOOKUP(MOD(B994,1),Lists!$A$5:$A$9,Lists!$B$5:$B$9))</f>
        <v/>
      </c>
      <c r="P994" s="14" t="str">
        <f aca="false">IF(OR(B994="",C994=""),"",ROUND(MOD(C994-B994,1)*1440,0))</f>
        <v/>
      </c>
      <c r="Q994" s="14" t="str">
        <f aca="false">IF(A994="","",COUNTIF($A$7:A994,A994))</f>
        <v/>
      </c>
      <c r="R994" s="15" t="str">
        <f aca="false">IF(OR(G994="",H994="",J994=""),"",ABS(G994-H994)*J994*IF(K994="",1,K994))</f>
        <v/>
      </c>
      <c r="S994" s="15" t="str">
        <f aca="false">IF(OR(G994="",I994="",J994=""),"",(I994-G994)*J994*IF(K994="",1,K994)*IF(E994="Short",-1,1)-N(L994))</f>
        <v/>
      </c>
      <c r="T994" s="16" t="str">
        <f aca="false">IF(OR(S994="",N(R994)=0),"",S994/R994)</f>
        <v/>
      </c>
      <c r="U994" s="15" t="str">
        <f aca="false">IF(S994="","",SUMIFS($S$7:S994,$A$7:A994,A994))</f>
        <v/>
      </c>
      <c r="V994" s="14" t="str">
        <f aca="false">IF(S994="","",IF(AND($C$4&gt;0,U994-S994&lt;=-$C$4),"After loss limit",IF(AND($C$4&gt;0,U994&lt;=-$C$4),"Hit loss limit",IF(AND($C$5&gt;0,Q994&gt;$C$5),"Over trade cap","OK"))))</f>
        <v/>
      </c>
    </row>
    <row r="995" customFormat="false" ht="15" hidden="false" customHeight="false" outlineLevel="0" collapsed="false">
      <c r="A995" s="9"/>
      <c r="B995" s="10"/>
      <c r="C995" s="10"/>
      <c r="D995" s="11"/>
      <c r="E995" s="11"/>
      <c r="F995" s="11"/>
      <c r="G995" s="12"/>
      <c r="H995" s="12"/>
      <c r="I995" s="12"/>
      <c r="J995" s="11"/>
      <c r="K995" s="11"/>
      <c r="L995" s="13"/>
      <c r="M995" s="11"/>
      <c r="N995" s="11"/>
      <c r="O995" s="14" t="str">
        <f aca="false">IF(OR(A995="",B995=""),"",LOOKUP(MOD(B995,1),Lists!$A$5:$A$9,Lists!$B$5:$B$9))</f>
        <v/>
      </c>
      <c r="P995" s="14" t="str">
        <f aca="false">IF(OR(B995="",C995=""),"",ROUND(MOD(C995-B995,1)*1440,0))</f>
        <v/>
      </c>
      <c r="Q995" s="14" t="str">
        <f aca="false">IF(A995="","",COUNTIF($A$7:A995,A995))</f>
        <v/>
      </c>
      <c r="R995" s="15" t="str">
        <f aca="false">IF(OR(G995="",H995="",J995=""),"",ABS(G995-H995)*J995*IF(K995="",1,K995))</f>
        <v/>
      </c>
      <c r="S995" s="15" t="str">
        <f aca="false">IF(OR(G995="",I995="",J995=""),"",(I995-G995)*J995*IF(K995="",1,K995)*IF(E995="Short",-1,1)-N(L995))</f>
        <v/>
      </c>
      <c r="T995" s="16" t="str">
        <f aca="false">IF(OR(S995="",N(R995)=0),"",S995/R995)</f>
        <v/>
      </c>
      <c r="U995" s="15" t="str">
        <f aca="false">IF(S995="","",SUMIFS($S$7:S995,$A$7:A995,A995))</f>
        <v/>
      </c>
      <c r="V995" s="14" t="str">
        <f aca="false">IF(S995="","",IF(AND($C$4&gt;0,U995-S995&lt;=-$C$4),"After loss limit",IF(AND($C$4&gt;0,U995&lt;=-$C$4),"Hit loss limit",IF(AND($C$5&gt;0,Q995&gt;$C$5),"Over trade cap","OK"))))</f>
        <v/>
      </c>
    </row>
    <row r="996" customFormat="false" ht="15" hidden="false" customHeight="false" outlineLevel="0" collapsed="false">
      <c r="A996" s="9"/>
      <c r="B996" s="10"/>
      <c r="C996" s="10"/>
      <c r="D996" s="11"/>
      <c r="E996" s="11"/>
      <c r="F996" s="11"/>
      <c r="G996" s="12"/>
      <c r="H996" s="12"/>
      <c r="I996" s="12"/>
      <c r="J996" s="11"/>
      <c r="K996" s="11"/>
      <c r="L996" s="13"/>
      <c r="M996" s="11"/>
      <c r="N996" s="11"/>
      <c r="O996" s="14" t="str">
        <f aca="false">IF(OR(A996="",B996=""),"",LOOKUP(MOD(B996,1),Lists!$A$5:$A$9,Lists!$B$5:$B$9))</f>
        <v/>
      </c>
      <c r="P996" s="14" t="str">
        <f aca="false">IF(OR(B996="",C996=""),"",ROUND(MOD(C996-B996,1)*1440,0))</f>
        <v/>
      </c>
      <c r="Q996" s="14" t="str">
        <f aca="false">IF(A996="","",COUNTIF($A$7:A996,A996))</f>
        <v/>
      </c>
      <c r="R996" s="15" t="str">
        <f aca="false">IF(OR(G996="",H996="",J996=""),"",ABS(G996-H996)*J996*IF(K996="",1,K996))</f>
        <v/>
      </c>
      <c r="S996" s="15" t="str">
        <f aca="false">IF(OR(G996="",I996="",J996=""),"",(I996-G996)*J996*IF(K996="",1,K996)*IF(E996="Short",-1,1)-N(L996))</f>
        <v/>
      </c>
      <c r="T996" s="16" t="str">
        <f aca="false">IF(OR(S996="",N(R996)=0),"",S996/R996)</f>
        <v/>
      </c>
      <c r="U996" s="15" t="str">
        <f aca="false">IF(S996="","",SUMIFS($S$7:S996,$A$7:A996,A996))</f>
        <v/>
      </c>
      <c r="V996" s="14" t="str">
        <f aca="false">IF(S996="","",IF(AND($C$4&gt;0,U996-S996&lt;=-$C$4),"After loss limit",IF(AND($C$4&gt;0,U996&lt;=-$C$4),"Hit loss limit",IF(AND($C$5&gt;0,Q996&gt;$C$5),"Over trade cap","OK"))))</f>
        <v/>
      </c>
    </row>
    <row r="997" customFormat="false" ht="15" hidden="false" customHeight="false" outlineLevel="0" collapsed="false">
      <c r="A997" s="9"/>
      <c r="B997" s="10"/>
      <c r="C997" s="10"/>
      <c r="D997" s="11"/>
      <c r="E997" s="11"/>
      <c r="F997" s="11"/>
      <c r="G997" s="12"/>
      <c r="H997" s="12"/>
      <c r="I997" s="12"/>
      <c r="J997" s="11"/>
      <c r="K997" s="11"/>
      <c r="L997" s="13"/>
      <c r="M997" s="11"/>
      <c r="N997" s="11"/>
      <c r="O997" s="14" t="str">
        <f aca="false">IF(OR(A997="",B997=""),"",LOOKUP(MOD(B997,1),Lists!$A$5:$A$9,Lists!$B$5:$B$9))</f>
        <v/>
      </c>
      <c r="P997" s="14" t="str">
        <f aca="false">IF(OR(B997="",C997=""),"",ROUND(MOD(C997-B997,1)*1440,0))</f>
        <v/>
      </c>
      <c r="Q997" s="14" t="str">
        <f aca="false">IF(A997="","",COUNTIF($A$7:A997,A997))</f>
        <v/>
      </c>
      <c r="R997" s="15" t="str">
        <f aca="false">IF(OR(G997="",H997="",J997=""),"",ABS(G997-H997)*J997*IF(K997="",1,K997))</f>
        <v/>
      </c>
      <c r="S997" s="15" t="str">
        <f aca="false">IF(OR(G997="",I997="",J997=""),"",(I997-G997)*J997*IF(K997="",1,K997)*IF(E997="Short",-1,1)-N(L997))</f>
        <v/>
      </c>
      <c r="T997" s="16" t="str">
        <f aca="false">IF(OR(S997="",N(R997)=0),"",S997/R997)</f>
        <v/>
      </c>
      <c r="U997" s="15" t="str">
        <f aca="false">IF(S997="","",SUMIFS($S$7:S997,$A$7:A997,A997))</f>
        <v/>
      </c>
      <c r="V997" s="14" t="str">
        <f aca="false">IF(S997="","",IF(AND($C$4&gt;0,U997-S997&lt;=-$C$4),"After loss limit",IF(AND($C$4&gt;0,U997&lt;=-$C$4),"Hit loss limit",IF(AND($C$5&gt;0,Q997&gt;$C$5),"Over trade cap","OK"))))</f>
        <v/>
      </c>
    </row>
    <row r="998" customFormat="false" ht="15" hidden="false" customHeight="false" outlineLevel="0" collapsed="false">
      <c r="A998" s="9"/>
      <c r="B998" s="10"/>
      <c r="C998" s="10"/>
      <c r="D998" s="11"/>
      <c r="E998" s="11"/>
      <c r="F998" s="11"/>
      <c r="G998" s="12"/>
      <c r="H998" s="12"/>
      <c r="I998" s="12"/>
      <c r="J998" s="11"/>
      <c r="K998" s="11"/>
      <c r="L998" s="13"/>
      <c r="M998" s="11"/>
      <c r="N998" s="11"/>
      <c r="O998" s="14" t="str">
        <f aca="false">IF(OR(A998="",B998=""),"",LOOKUP(MOD(B998,1),Lists!$A$5:$A$9,Lists!$B$5:$B$9))</f>
        <v/>
      </c>
      <c r="P998" s="14" t="str">
        <f aca="false">IF(OR(B998="",C998=""),"",ROUND(MOD(C998-B998,1)*1440,0))</f>
        <v/>
      </c>
      <c r="Q998" s="14" t="str">
        <f aca="false">IF(A998="","",COUNTIF($A$7:A998,A998))</f>
        <v/>
      </c>
      <c r="R998" s="15" t="str">
        <f aca="false">IF(OR(G998="",H998="",J998=""),"",ABS(G998-H998)*J998*IF(K998="",1,K998))</f>
        <v/>
      </c>
      <c r="S998" s="15" t="str">
        <f aca="false">IF(OR(G998="",I998="",J998=""),"",(I998-G998)*J998*IF(K998="",1,K998)*IF(E998="Short",-1,1)-N(L998))</f>
        <v/>
      </c>
      <c r="T998" s="16" t="str">
        <f aca="false">IF(OR(S998="",N(R998)=0),"",S998/R998)</f>
        <v/>
      </c>
      <c r="U998" s="15" t="str">
        <f aca="false">IF(S998="","",SUMIFS($S$7:S998,$A$7:A998,A998))</f>
        <v/>
      </c>
      <c r="V998" s="14" t="str">
        <f aca="false">IF(S998="","",IF(AND($C$4&gt;0,U998-S998&lt;=-$C$4),"After loss limit",IF(AND($C$4&gt;0,U998&lt;=-$C$4),"Hit loss limit",IF(AND($C$5&gt;0,Q998&gt;$C$5),"Over trade cap","OK"))))</f>
        <v/>
      </c>
    </row>
    <row r="999" customFormat="false" ht="15" hidden="false" customHeight="false" outlineLevel="0" collapsed="false">
      <c r="A999" s="9"/>
      <c r="B999" s="10"/>
      <c r="C999" s="10"/>
      <c r="D999" s="11"/>
      <c r="E999" s="11"/>
      <c r="F999" s="11"/>
      <c r="G999" s="12"/>
      <c r="H999" s="12"/>
      <c r="I999" s="12"/>
      <c r="J999" s="11"/>
      <c r="K999" s="11"/>
      <c r="L999" s="13"/>
      <c r="M999" s="11"/>
      <c r="N999" s="11"/>
      <c r="O999" s="14" t="str">
        <f aca="false">IF(OR(A999="",B999=""),"",LOOKUP(MOD(B999,1),Lists!$A$5:$A$9,Lists!$B$5:$B$9))</f>
        <v/>
      </c>
      <c r="P999" s="14" t="str">
        <f aca="false">IF(OR(B999="",C999=""),"",ROUND(MOD(C999-B999,1)*1440,0))</f>
        <v/>
      </c>
      <c r="Q999" s="14" t="str">
        <f aca="false">IF(A999="","",COUNTIF($A$7:A999,A999))</f>
        <v/>
      </c>
      <c r="R999" s="15" t="str">
        <f aca="false">IF(OR(G999="",H999="",J999=""),"",ABS(G999-H999)*J999*IF(K999="",1,K999))</f>
        <v/>
      </c>
      <c r="S999" s="15" t="str">
        <f aca="false">IF(OR(G999="",I999="",J999=""),"",(I999-G999)*J999*IF(K999="",1,K999)*IF(E999="Short",-1,1)-N(L999))</f>
        <v/>
      </c>
      <c r="T999" s="16" t="str">
        <f aca="false">IF(OR(S999="",N(R999)=0),"",S999/R999)</f>
        <v/>
      </c>
      <c r="U999" s="15" t="str">
        <f aca="false">IF(S999="","",SUMIFS($S$7:S999,$A$7:A999,A999))</f>
        <v/>
      </c>
      <c r="V999" s="14" t="str">
        <f aca="false">IF(S999="","",IF(AND($C$4&gt;0,U999-S999&lt;=-$C$4),"After loss limit",IF(AND($C$4&gt;0,U999&lt;=-$C$4),"Hit loss limit",IF(AND($C$5&gt;0,Q999&gt;$C$5),"Over trade cap","OK"))))</f>
        <v/>
      </c>
    </row>
    <row r="1000" customFormat="false" ht="15" hidden="false" customHeight="false" outlineLevel="0" collapsed="false">
      <c r="A1000" s="9"/>
      <c r="B1000" s="10"/>
      <c r="C1000" s="10"/>
      <c r="D1000" s="11"/>
      <c r="E1000" s="11"/>
      <c r="F1000" s="11"/>
      <c r="G1000" s="12"/>
      <c r="H1000" s="12"/>
      <c r="I1000" s="12"/>
      <c r="J1000" s="11"/>
      <c r="K1000" s="11"/>
      <c r="L1000" s="13"/>
      <c r="M1000" s="11"/>
      <c r="N1000" s="11"/>
      <c r="O1000" s="14" t="str">
        <f aca="false">IF(OR(A1000="",B1000=""),"",LOOKUP(MOD(B1000,1),Lists!$A$5:$A$9,Lists!$B$5:$B$9))</f>
        <v/>
      </c>
      <c r="P1000" s="14" t="str">
        <f aca="false">IF(OR(B1000="",C1000=""),"",ROUND(MOD(C1000-B1000,1)*1440,0))</f>
        <v/>
      </c>
      <c r="Q1000" s="14" t="str">
        <f aca="false">IF(A1000="","",COUNTIF($A$7:A1000,A1000))</f>
        <v/>
      </c>
      <c r="R1000" s="15" t="str">
        <f aca="false">IF(OR(G1000="",H1000="",J1000=""),"",ABS(G1000-H1000)*J1000*IF(K1000="",1,K1000))</f>
        <v/>
      </c>
      <c r="S1000" s="15" t="str">
        <f aca="false">IF(OR(G1000="",I1000="",J1000=""),"",(I1000-G1000)*J1000*IF(K1000="",1,K1000)*IF(E1000="Short",-1,1)-N(L1000))</f>
        <v/>
      </c>
      <c r="T1000" s="16" t="str">
        <f aca="false">IF(OR(S1000="",N(R1000)=0),"",S1000/R1000)</f>
        <v/>
      </c>
      <c r="U1000" s="15" t="str">
        <f aca="false">IF(S1000="","",SUMIFS($S$7:S1000,$A$7:A1000,A1000))</f>
        <v/>
      </c>
      <c r="V1000" s="14" t="str">
        <f aca="false">IF(S1000="","",IF(AND($C$4&gt;0,U1000-S1000&lt;=-$C$4),"After loss limit",IF(AND($C$4&gt;0,U1000&lt;=-$C$4),"Hit loss limit",IF(AND($C$5&gt;0,Q1000&gt;$C$5),"Over trade cap","OK"))))</f>
        <v/>
      </c>
    </row>
    <row r="1001" customFormat="false" ht="15" hidden="false" customHeight="false" outlineLevel="0" collapsed="false">
      <c r="A1001" s="9"/>
      <c r="B1001" s="10"/>
      <c r="C1001" s="10"/>
      <c r="D1001" s="11"/>
      <c r="E1001" s="11"/>
      <c r="F1001" s="11"/>
      <c r="G1001" s="12"/>
      <c r="H1001" s="12"/>
      <c r="I1001" s="12"/>
      <c r="J1001" s="11"/>
      <c r="K1001" s="11"/>
      <c r="L1001" s="13"/>
      <c r="M1001" s="11"/>
      <c r="N1001" s="11"/>
      <c r="O1001" s="14" t="str">
        <f aca="false">IF(OR(A1001="",B1001=""),"",LOOKUP(MOD(B1001,1),Lists!$A$5:$A$9,Lists!$B$5:$B$9))</f>
        <v/>
      </c>
      <c r="P1001" s="14" t="str">
        <f aca="false">IF(OR(B1001="",C1001=""),"",ROUND(MOD(C1001-B1001,1)*1440,0))</f>
        <v/>
      </c>
      <c r="Q1001" s="14" t="str">
        <f aca="false">IF(A1001="","",COUNTIF($A$7:A1001,A1001))</f>
        <v/>
      </c>
      <c r="R1001" s="15" t="str">
        <f aca="false">IF(OR(G1001="",H1001="",J1001=""),"",ABS(G1001-H1001)*J1001*IF(K1001="",1,K1001))</f>
        <v/>
      </c>
      <c r="S1001" s="15" t="str">
        <f aca="false">IF(OR(G1001="",I1001="",J1001=""),"",(I1001-G1001)*J1001*IF(K1001="",1,K1001)*IF(E1001="Short",-1,1)-N(L1001))</f>
        <v/>
      </c>
      <c r="T1001" s="16" t="str">
        <f aca="false">IF(OR(S1001="",N(R1001)=0),"",S1001/R1001)</f>
        <v/>
      </c>
      <c r="U1001" s="15" t="str">
        <f aca="false">IF(S1001="","",SUMIFS($S$7:S1001,$A$7:A1001,A1001))</f>
        <v/>
      </c>
      <c r="V1001" s="14" t="str">
        <f aca="false">IF(S1001="","",IF(AND($C$4&gt;0,U1001-S1001&lt;=-$C$4),"After loss limit",IF(AND($C$4&gt;0,U1001&lt;=-$C$4),"Hit loss limit",IF(AND($C$5&gt;0,Q1001&gt;$C$5),"Over trade cap","OK"))))</f>
        <v/>
      </c>
    </row>
    <row r="1002" customFormat="false" ht="15" hidden="false" customHeight="false" outlineLevel="0" collapsed="false">
      <c r="A1002" s="9"/>
      <c r="B1002" s="10"/>
      <c r="C1002" s="10"/>
      <c r="D1002" s="11"/>
      <c r="E1002" s="11"/>
      <c r="F1002" s="11"/>
      <c r="G1002" s="12"/>
      <c r="H1002" s="12"/>
      <c r="I1002" s="12"/>
      <c r="J1002" s="11"/>
      <c r="K1002" s="11"/>
      <c r="L1002" s="13"/>
      <c r="M1002" s="11"/>
      <c r="N1002" s="11"/>
      <c r="O1002" s="14" t="str">
        <f aca="false">IF(OR(A1002="",B1002=""),"",LOOKUP(MOD(B1002,1),Lists!$A$5:$A$9,Lists!$B$5:$B$9))</f>
        <v/>
      </c>
      <c r="P1002" s="14" t="str">
        <f aca="false">IF(OR(B1002="",C1002=""),"",ROUND(MOD(C1002-B1002,1)*1440,0))</f>
        <v/>
      </c>
      <c r="Q1002" s="14" t="str">
        <f aca="false">IF(A1002="","",COUNTIF($A$7:A1002,A1002))</f>
        <v/>
      </c>
      <c r="R1002" s="15" t="str">
        <f aca="false">IF(OR(G1002="",H1002="",J1002=""),"",ABS(G1002-H1002)*J1002*IF(K1002="",1,K1002))</f>
        <v/>
      </c>
      <c r="S1002" s="15" t="str">
        <f aca="false">IF(OR(G1002="",I1002="",J1002=""),"",(I1002-G1002)*J1002*IF(K1002="",1,K1002)*IF(E1002="Short",-1,1)-N(L1002))</f>
        <v/>
      </c>
      <c r="T1002" s="16" t="str">
        <f aca="false">IF(OR(S1002="",N(R1002)=0),"",S1002/R1002)</f>
        <v/>
      </c>
      <c r="U1002" s="15" t="str">
        <f aca="false">IF(S1002="","",SUMIFS($S$7:S1002,$A$7:A1002,A1002))</f>
        <v/>
      </c>
      <c r="V1002" s="14" t="str">
        <f aca="false">IF(S1002="","",IF(AND($C$4&gt;0,U1002-S1002&lt;=-$C$4),"After loss limit",IF(AND($C$4&gt;0,U1002&lt;=-$C$4),"Hit loss limit",IF(AND($C$5&gt;0,Q1002&gt;$C$5),"Over trade cap","OK"))))</f>
        <v/>
      </c>
    </row>
    <row r="1003" customFormat="false" ht="15" hidden="false" customHeight="false" outlineLevel="0" collapsed="false">
      <c r="A1003" s="9"/>
      <c r="B1003" s="10"/>
      <c r="C1003" s="10"/>
      <c r="D1003" s="11"/>
      <c r="E1003" s="11"/>
      <c r="F1003" s="11"/>
      <c r="G1003" s="12"/>
      <c r="H1003" s="12"/>
      <c r="I1003" s="12"/>
      <c r="J1003" s="11"/>
      <c r="K1003" s="11"/>
      <c r="L1003" s="13"/>
      <c r="M1003" s="11"/>
      <c r="N1003" s="11"/>
      <c r="O1003" s="14" t="str">
        <f aca="false">IF(OR(A1003="",B1003=""),"",LOOKUP(MOD(B1003,1),Lists!$A$5:$A$9,Lists!$B$5:$B$9))</f>
        <v/>
      </c>
      <c r="P1003" s="14" t="str">
        <f aca="false">IF(OR(B1003="",C1003=""),"",ROUND(MOD(C1003-B1003,1)*1440,0))</f>
        <v/>
      </c>
      <c r="Q1003" s="14" t="str">
        <f aca="false">IF(A1003="","",COUNTIF($A$7:A1003,A1003))</f>
        <v/>
      </c>
      <c r="R1003" s="15" t="str">
        <f aca="false">IF(OR(G1003="",H1003="",J1003=""),"",ABS(G1003-H1003)*J1003*IF(K1003="",1,K1003))</f>
        <v/>
      </c>
      <c r="S1003" s="15" t="str">
        <f aca="false">IF(OR(G1003="",I1003="",J1003=""),"",(I1003-G1003)*J1003*IF(K1003="",1,K1003)*IF(E1003="Short",-1,1)-N(L1003))</f>
        <v/>
      </c>
      <c r="T1003" s="16" t="str">
        <f aca="false">IF(OR(S1003="",N(R1003)=0),"",S1003/R1003)</f>
        <v/>
      </c>
      <c r="U1003" s="15" t="str">
        <f aca="false">IF(S1003="","",SUMIFS($S$7:S1003,$A$7:A1003,A1003))</f>
        <v/>
      </c>
      <c r="V1003" s="14" t="str">
        <f aca="false">IF(S1003="","",IF(AND($C$4&gt;0,U1003-S1003&lt;=-$C$4),"After loss limit",IF(AND($C$4&gt;0,U1003&lt;=-$C$4),"Hit loss limit",IF(AND($C$5&gt;0,Q1003&gt;$C$5),"Over trade cap","OK"))))</f>
        <v/>
      </c>
    </row>
    <row r="1004" customFormat="false" ht="15" hidden="false" customHeight="false" outlineLevel="0" collapsed="false">
      <c r="A1004" s="9"/>
      <c r="B1004" s="10"/>
      <c r="C1004" s="10"/>
      <c r="D1004" s="11"/>
      <c r="E1004" s="11"/>
      <c r="F1004" s="11"/>
      <c r="G1004" s="12"/>
      <c r="H1004" s="12"/>
      <c r="I1004" s="12"/>
      <c r="J1004" s="11"/>
      <c r="K1004" s="11"/>
      <c r="L1004" s="13"/>
      <c r="M1004" s="11"/>
      <c r="N1004" s="11"/>
      <c r="O1004" s="14" t="str">
        <f aca="false">IF(OR(A1004="",B1004=""),"",LOOKUP(MOD(B1004,1),Lists!$A$5:$A$9,Lists!$B$5:$B$9))</f>
        <v/>
      </c>
      <c r="P1004" s="14" t="str">
        <f aca="false">IF(OR(B1004="",C1004=""),"",ROUND(MOD(C1004-B1004,1)*1440,0))</f>
        <v/>
      </c>
      <c r="Q1004" s="14" t="str">
        <f aca="false">IF(A1004="","",COUNTIF($A$7:A1004,A1004))</f>
        <v/>
      </c>
      <c r="R1004" s="15" t="str">
        <f aca="false">IF(OR(G1004="",H1004="",J1004=""),"",ABS(G1004-H1004)*J1004*IF(K1004="",1,K1004))</f>
        <v/>
      </c>
      <c r="S1004" s="15" t="str">
        <f aca="false">IF(OR(G1004="",I1004="",J1004=""),"",(I1004-G1004)*J1004*IF(K1004="",1,K1004)*IF(E1004="Short",-1,1)-N(L1004))</f>
        <v/>
      </c>
      <c r="T1004" s="16" t="str">
        <f aca="false">IF(OR(S1004="",N(R1004)=0),"",S1004/R1004)</f>
        <v/>
      </c>
      <c r="U1004" s="15" t="str">
        <f aca="false">IF(S1004="","",SUMIFS($S$7:S1004,$A$7:A1004,A1004))</f>
        <v/>
      </c>
      <c r="V1004" s="14" t="str">
        <f aca="false">IF(S1004="","",IF(AND($C$4&gt;0,U1004-S1004&lt;=-$C$4),"After loss limit",IF(AND($C$4&gt;0,U1004&lt;=-$C$4),"Hit loss limit",IF(AND($C$5&gt;0,Q1004&gt;$C$5),"Over trade cap","OK"))))</f>
        <v/>
      </c>
    </row>
    <row r="1005" customFormat="false" ht="15" hidden="false" customHeight="false" outlineLevel="0" collapsed="false">
      <c r="A1005" s="9"/>
      <c r="B1005" s="10"/>
      <c r="C1005" s="10"/>
      <c r="D1005" s="11"/>
      <c r="E1005" s="11"/>
      <c r="F1005" s="11"/>
      <c r="G1005" s="12"/>
      <c r="H1005" s="12"/>
      <c r="I1005" s="12"/>
      <c r="J1005" s="11"/>
      <c r="K1005" s="11"/>
      <c r="L1005" s="13"/>
      <c r="M1005" s="11"/>
      <c r="N1005" s="11"/>
      <c r="O1005" s="14" t="str">
        <f aca="false">IF(OR(A1005="",B1005=""),"",LOOKUP(MOD(B1005,1),Lists!$A$5:$A$9,Lists!$B$5:$B$9))</f>
        <v/>
      </c>
      <c r="P1005" s="14" t="str">
        <f aca="false">IF(OR(B1005="",C1005=""),"",ROUND(MOD(C1005-B1005,1)*1440,0))</f>
        <v/>
      </c>
      <c r="Q1005" s="14" t="str">
        <f aca="false">IF(A1005="","",COUNTIF($A$7:A1005,A1005))</f>
        <v/>
      </c>
      <c r="R1005" s="15" t="str">
        <f aca="false">IF(OR(G1005="",H1005="",J1005=""),"",ABS(G1005-H1005)*J1005*IF(K1005="",1,K1005))</f>
        <v/>
      </c>
      <c r="S1005" s="15" t="str">
        <f aca="false">IF(OR(G1005="",I1005="",J1005=""),"",(I1005-G1005)*J1005*IF(K1005="",1,K1005)*IF(E1005="Short",-1,1)-N(L1005))</f>
        <v/>
      </c>
      <c r="T1005" s="16" t="str">
        <f aca="false">IF(OR(S1005="",N(R1005)=0),"",S1005/R1005)</f>
        <v/>
      </c>
      <c r="U1005" s="15" t="str">
        <f aca="false">IF(S1005="","",SUMIFS($S$7:S1005,$A$7:A1005,A1005))</f>
        <v/>
      </c>
      <c r="V1005" s="14" t="str">
        <f aca="false">IF(S1005="","",IF(AND($C$4&gt;0,U1005-S1005&lt;=-$C$4),"After loss limit",IF(AND($C$4&gt;0,U1005&lt;=-$C$4),"Hit loss limit",IF(AND($C$5&gt;0,Q1005&gt;$C$5),"Over trade cap","OK"))))</f>
        <v/>
      </c>
    </row>
    <row r="1006" customFormat="false" ht="15" hidden="false" customHeight="false" outlineLevel="0" collapsed="false">
      <c r="A1006" s="9"/>
      <c r="B1006" s="10"/>
      <c r="C1006" s="10"/>
      <c r="D1006" s="11"/>
      <c r="E1006" s="11"/>
      <c r="F1006" s="11"/>
      <c r="G1006" s="12"/>
      <c r="H1006" s="12"/>
      <c r="I1006" s="12"/>
      <c r="J1006" s="11"/>
      <c r="K1006" s="11"/>
      <c r="L1006" s="13"/>
      <c r="M1006" s="11"/>
      <c r="N1006" s="11"/>
      <c r="O1006" s="14" t="str">
        <f aca="false">IF(OR(A1006="",B1006=""),"",LOOKUP(MOD(B1006,1),Lists!$A$5:$A$9,Lists!$B$5:$B$9))</f>
        <v/>
      </c>
      <c r="P1006" s="14" t="str">
        <f aca="false">IF(OR(B1006="",C1006=""),"",ROUND(MOD(C1006-B1006,1)*1440,0))</f>
        <v/>
      </c>
      <c r="Q1006" s="14" t="str">
        <f aca="false">IF(A1006="","",COUNTIF($A$7:A1006,A1006))</f>
        <v/>
      </c>
      <c r="R1006" s="15" t="str">
        <f aca="false">IF(OR(G1006="",H1006="",J1006=""),"",ABS(G1006-H1006)*J1006*IF(K1006="",1,K1006))</f>
        <v/>
      </c>
      <c r="S1006" s="15" t="str">
        <f aca="false">IF(OR(G1006="",I1006="",J1006=""),"",(I1006-G1006)*J1006*IF(K1006="",1,K1006)*IF(E1006="Short",-1,1)-N(L1006))</f>
        <v/>
      </c>
      <c r="T1006" s="16" t="str">
        <f aca="false">IF(OR(S1006="",N(R1006)=0),"",S1006/R1006)</f>
        <v/>
      </c>
      <c r="U1006" s="15" t="str">
        <f aca="false">IF(S1006="","",SUMIFS($S$7:S1006,$A$7:A1006,A1006))</f>
        <v/>
      </c>
      <c r="V1006" s="14" t="str">
        <f aca="false">IF(S1006="","",IF(AND($C$4&gt;0,U1006-S1006&lt;=-$C$4),"After loss limit",IF(AND($C$4&gt;0,U1006&lt;=-$C$4),"Hit loss limit",IF(AND($C$5&gt;0,Q1006&gt;$C$5),"Over trade cap","OK"))))</f>
        <v/>
      </c>
    </row>
  </sheetData>
  <mergeCells count="3">
    <mergeCell ref="A3:B3"/>
    <mergeCell ref="A4:B4"/>
    <mergeCell ref="A5:B5"/>
  </mergeCells>
  <conditionalFormatting sqref="V7:V1006">
    <cfRule type="expression" priority="2" aboveAverage="0" equalAverage="0" bottom="0" percent="0" rank="0" text="" dxfId="0">
      <formula>AND(V7&lt;&gt;"",V7&lt;&gt;"OK")</formula>
    </cfRule>
  </conditionalFormatting>
  <dataValidations count="6">
    <dataValidation allowBlank="true" errorStyle="stop" operator="between" showDropDown="false" showErrorMessage="false" showInputMessage="false" sqref="E7:E1006" type="list">
      <formula1>"Long,Short"</formula1>
      <formula2>0</formula2>
    </dataValidation>
    <dataValidation allowBlank="true" errorStyle="stop" operator="between" showDropDown="false" showErrorMessage="false" showInputMessage="false" sqref="F7:F1006" type="list">
      <formula1>Lists!$D$5:$D$16</formula1>
      <formula2>0</formula2>
    </dataValidation>
    <dataValidation allowBlank="true" errorStyle="stop" operator="between" showDropDown="false" showErrorMessage="false" showInputMessage="false" sqref="M7:M1006" type="list">
      <formula1>Lists!$F$5:$F$16</formula1>
      <formula2>0</formula2>
    </dataValidation>
    <dataValidation allowBlank="true" error="Enter a date, e.g. 2026-10-27" errorStyle="stop" errorTitle="Date" operator="greaterThan" showDropDown="false" showErrorMessage="false" showInputMessage="false" sqref="A7:A1006" type="date">
      <formula1>36526</formula1>
      <formula2>0</formula2>
    </dataValidation>
    <dataValidation allowBlank="true" error="Enter a time, e.g. 09:45" errorStyle="stop" errorTitle="Time" operator="between" showDropDown="false" showErrorMessage="false" showInputMessage="false" sqref="B7:C1006" type="time">
      <formula1>0</formula1>
      <formula2>0.999988426</formula2>
    </dataValidation>
    <dataValidation allowBlank="true" errorStyle="stop" operator="greaterThanOrEqual" showDropDown="false" showErrorMessage="false" showInputMessage="false" sqref="G7:L100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4" min="3" style="0" width="7"/>
    <col collapsed="false" customWidth="true" hidden="false" outlineLevel="0" max="5" min="5" style="0" width="9"/>
    <col collapsed="false" customWidth="true" hidden="false" outlineLevel="0" max="8" min="6" style="0" width="12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4" min="13" style="0" width="10"/>
    <col collapsed="false" customWidth="true" hidden="false" outlineLevel="0" max="16" min="15" style="0" width="13"/>
    <col collapsed="false" customWidth="true" hidden="false" outlineLevel="0" max="17" min="17" style="0" width="9"/>
  </cols>
  <sheetData>
    <row r="1" customFormat="false" ht="19.7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3" customFormat="false" ht="15" hidden="false" customHeight="false" outlineLevel="0" collapsed="false">
      <c r="A3" s="2" t="s">
        <v>50</v>
      </c>
    </row>
    <row r="5" customFormat="false" ht="15" hidden="false" customHeight="false" outlineLevel="0" collapsed="false">
      <c r="Q5" s="17" t="s">
        <v>51</v>
      </c>
    </row>
    <row r="6" customFormat="false" ht="45" hidden="false" customHeight="true" outlineLevel="0" collapsed="false">
      <c r="A6" s="8" t="s">
        <v>26</v>
      </c>
      <c r="B6" s="8" t="s">
        <v>52</v>
      </c>
      <c r="C6" s="8" t="s">
        <v>53</v>
      </c>
      <c r="D6" s="8" t="s">
        <v>54</v>
      </c>
      <c r="E6" s="8" t="s">
        <v>55</v>
      </c>
      <c r="F6" s="8" t="s">
        <v>56</v>
      </c>
      <c r="G6" s="8" t="s">
        <v>57</v>
      </c>
      <c r="H6" s="8" t="s">
        <v>44</v>
      </c>
      <c r="I6" s="8" t="s">
        <v>58</v>
      </c>
      <c r="J6" s="8" t="s">
        <v>59</v>
      </c>
      <c r="K6" s="8" t="s">
        <v>60</v>
      </c>
      <c r="L6" s="8" t="s">
        <v>61</v>
      </c>
      <c r="M6" s="8" t="s">
        <v>62</v>
      </c>
      <c r="N6" s="8" t="s">
        <v>63</v>
      </c>
      <c r="O6" s="8" t="s">
        <v>64</v>
      </c>
      <c r="P6" s="8" t="s">
        <v>65</v>
      </c>
      <c r="Q6" s="8" t="s">
        <v>66</v>
      </c>
    </row>
    <row r="7" customFormat="false" ht="15" hidden="false" customHeight="false" outlineLevel="0" collapsed="false">
      <c r="A7" s="18" t="str">
        <f aca="false">IF(COUNT(Journal!$A$7:$A$1006)=0,"",MIN(Journal!$A$7:$A$1006))</f>
        <v/>
      </c>
      <c r="B7" s="14" t="str">
        <f aca="false">IF(A7="","",COUNTIF(Journal!$A$7:$A$1006,A7))</f>
        <v/>
      </c>
      <c r="C7" s="14" t="str">
        <f aca="false">IF(A7="","",COUNTIFS(Journal!$A$7:$A$1006,A7,Journal!$S$7:$S$1006,"&gt;0"))</f>
        <v/>
      </c>
      <c r="D7" s="14" t="str">
        <f aca="false">IF(A7="","",COUNTIFS(Journal!$A$7:$A$1006,A7,Journal!$S$7:$S$1006,"&lt;0"))</f>
        <v/>
      </c>
      <c r="E7" s="19" t="str">
        <f aca="false">IF(OR(A7="",N(B7)=0),"",C7/B7)</f>
        <v/>
      </c>
      <c r="F7" s="15" t="str">
        <f aca="false">IF(A7="","",SUMIFS(Journal!$S$7:$S$1006,Journal!$A$7:$A$1006,A7,Journal!$S$7:$S$1006,"&gt;0"))</f>
        <v/>
      </c>
      <c r="G7" s="15" t="str">
        <f aca="false">IF(A7="","",-SUMIFS(Journal!$S$7:$S$1006,Journal!$A$7:$A$1006,A7,Journal!$S$7:$S$1006,"&lt;0"))</f>
        <v/>
      </c>
      <c r="H7" s="15" t="str">
        <f aca="false">IF(A7="","",SUMIFS(Journal!$S$7:$S$1006,Journal!$A$7:$A$1006,A7))</f>
        <v/>
      </c>
      <c r="I7" s="20" t="str">
        <f aca="false">IF(A7="","",IF(G7=0,IF(F7&gt;0,"no losses",""),F7/G7))</f>
        <v/>
      </c>
      <c r="J7" s="16" t="str">
        <f aca="false">IF(A7="","",IF(COUNTIFS(Journal!$A$7:$A$1006,A7,Journal!$R$7:$R$1006,"&gt;0")=0,"",SUMIFS(Journal!$T$7:$T$1006,Journal!$A$7:$A$1006,A7)/COUNTIFS(Journal!$A$7:$A$1006,A7,Journal!$R$7:$R$1006,"&gt;0")))</f>
        <v/>
      </c>
      <c r="K7" s="15" t="str">
        <f aca="false">IF(A7="","",SUMIFS(Journal!$L$7:$L$1006,Journal!$A$7:$A$1006,A7))</f>
        <v/>
      </c>
      <c r="L7" s="14" t="str">
        <f aca="false">IF(A7="","",IF(N(Journal!$C$4)&lt;=0,"no limit set",IF(COUNTIFS(Journal!$A$7:$A$1006,A7,Journal!$U$7:$U$1006,"&lt;="&amp;-Journal!$C$4)&gt;0,"Yes","No")))</f>
        <v/>
      </c>
      <c r="M7" s="14" t="str">
        <f aca="false">IF(A7="","",COUNTIFS(Journal!$A$7:$A$1006,A7,Journal!$V$7:$V$1006,"After loss limit"))</f>
        <v/>
      </c>
      <c r="N7" s="14" t="str">
        <f aca="false">IF(A7="","",IF(N(Journal!$C$5)&lt;=0,"no cap set",IF(B7&gt;Journal!$C$5,"Yes","No")))</f>
        <v/>
      </c>
      <c r="O7" s="15" t="str">
        <f aca="false">IF(A7="","",N(Journal!$C$3)+SUM($H$7:H7))</f>
        <v/>
      </c>
      <c r="P7" s="15" t="str">
        <f aca="false">IF(A7="","",O7-MAX(N(Journal!$C$3),MAX($O$7:O7)))</f>
        <v/>
      </c>
      <c r="Q7" s="21" t="e">
        <f aca="false">IF(A7="",NA(),O7)</f>
        <v>#N/A</v>
      </c>
    </row>
    <row r="8" customFormat="false" ht="15" hidden="false" customHeight="false" outlineLevel="0" collapsed="false">
      <c r="A8" s="18" t="str">
        <f aca="false">IF(A7="","",IF(COUNTIF(Journal!$A$7:$A$1006,"&gt;"&amp;A7)=0,"",SMALL(Journal!$A$7:$A$1006,COUNTIF(Journal!$A$7:$A$1006,"&lt;="&amp;A7)+1)))</f>
        <v/>
      </c>
      <c r="B8" s="14" t="str">
        <f aca="false">IF(A8="","",COUNTIF(Journal!$A$7:$A$1006,A8))</f>
        <v/>
      </c>
      <c r="C8" s="14" t="str">
        <f aca="false">IF(A8="","",COUNTIFS(Journal!$A$7:$A$1006,A8,Journal!$S$7:$S$1006,"&gt;0"))</f>
        <v/>
      </c>
      <c r="D8" s="14" t="str">
        <f aca="false">IF(A8="","",COUNTIFS(Journal!$A$7:$A$1006,A8,Journal!$S$7:$S$1006,"&lt;0"))</f>
        <v/>
      </c>
      <c r="E8" s="19" t="str">
        <f aca="false">IF(OR(A8="",N(B8)=0),"",C8/B8)</f>
        <v/>
      </c>
      <c r="F8" s="15" t="str">
        <f aca="false">IF(A8="","",SUMIFS(Journal!$S$7:$S$1006,Journal!$A$7:$A$1006,A8,Journal!$S$7:$S$1006,"&gt;0"))</f>
        <v/>
      </c>
      <c r="G8" s="15" t="str">
        <f aca="false">IF(A8="","",-SUMIFS(Journal!$S$7:$S$1006,Journal!$A$7:$A$1006,A8,Journal!$S$7:$S$1006,"&lt;0"))</f>
        <v/>
      </c>
      <c r="H8" s="15" t="str">
        <f aca="false">IF(A8="","",SUMIFS(Journal!$S$7:$S$1006,Journal!$A$7:$A$1006,A8))</f>
        <v/>
      </c>
      <c r="I8" s="20" t="str">
        <f aca="false">IF(A8="","",IF(G8=0,IF(F8&gt;0,"no losses",""),F8/G8))</f>
        <v/>
      </c>
      <c r="J8" s="16" t="str">
        <f aca="false">IF(A8="","",IF(COUNTIFS(Journal!$A$7:$A$1006,A8,Journal!$R$7:$R$1006,"&gt;0")=0,"",SUMIFS(Journal!$T$7:$T$1006,Journal!$A$7:$A$1006,A8)/COUNTIFS(Journal!$A$7:$A$1006,A8,Journal!$R$7:$R$1006,"&gt;0")))</f>
        <v/>
      </c>
      <c r="K8" s="15" t="str">
        <f aca="false">IF(A8="","",SUMIFS(Journal!$L$7:$L$1006,Journal!$A$7:$A$1006,A8))</f>
        <v/>
      </c>
      <c r="L8" s="14" t="str">
        <f aca="false">IF(A8="","",IF(N(Journal!$C$4)&lt;=0,"no limit set",IF(COUNTIFS(Journal!$A$7:$A$1006,A8,Journal!$U$7:$U$1006,"&lt;="&amp;-Journal!$C$4)&gt;0,"Yes","No")))</f>
        <v/>
      </c>
      <c r="M8" s="14" t="str">
        <f aca="false">IF(A8="","",COUNTIFS(Journal!$A$7:$A$1006,A8,Journal!$V$7:$V$1006,"After loss limit"))</f>
        <v/>
      </c>
      <c r="N8" s="14" t="str">
        <f aca="false">IF(A8="","",IF(N(Journal!$C$5)&lt;=0,"no cap set",IF(B8&gt;Journal!$C$5,"Yes","No")))</f>
        <v/>
      </c>
      <c r="O8" s="15" t="str">
        <f aca="false">IF(A8="","",N(Journal!$C$3)+SUM($H$7:H8))</f>
        <v/>
      </c>
      <c r="P8" s="15" t="str">
        <f aca="false">IF(A8="","",O8-MAX(N(Journal!$C$3),MAX($O$7:O8)))</f>
        <v/>
      </c>
      <c r="Q8" s="21" t="e">
        <f aca="false">IF(A8="",NA(),O8)</f>
        <v>#N/A</v>
      </c>
    </row>
    <row r="9" customFormat="false" ht="15" hidden="false" customHeight="false" outlineLevel="0" collapsed="false">
      <c r="A9" s="18" t="str">
        <f aca="false">IF(A8="","",IF(COUNTIF(Journal!$A$7:$A$1006,"&gt;"&amp;A8)=0,"",SMALL(Journal!$A$7:$A$1006,COUNTIF(Journal!$A$7:$A$1006,"&lt;="&amp;A8)+1)))</f>
        <v/>
      </c>
      <c r="B9" s="14" t="str">
        <f aca="false">IF(A9="","",COUNTIF(Journal!$A$7:$A$1006,A9))</f>
        <v/>
      </c>
      <c r="C9" s="14" t="str">
        <f aca="false">IF(A9="","",COUNTIFS(Journal!$A$7:$A$1006,A9,Journal!$S$7:$S$1006,"&gt;0"))</f>
        <v/>
      </c>
      <c r="D9" s="14" t="str">
        <f aca="false">IF(A9="","",COUNTIFS(Journal!$A$7:$A$1006,A9,Journal!$S$7:$S$1006,"&lt;0"))</f>
        <v/>
      </c>
      <c r="E9" s="19" t="str">
        <f aca="false">IF(OR(A9="",N(B9)=0),"",C9/B9)</f>
        <v/>
      </c>
      <c r="F9" s="15" t="str">
        <f aca="false">IF(A9="","",SUMIFS(Journal!$S$7:$S$1006,Journal!$A$7:$A$1006,A9,Journal!$S$7:$S$1006,"&gt;0"))</f>
        <v/>
      </c>
      <c r="G9" s="15" t="str">
        <f aca="false">IF(A9="","",-SUMIFS(Journal!$S$7:$S$1006,Journal!$A$7:$A$1006,A9,Journal!$S$7:$S$1006,"&lt;0"))</f>
        <v/>
      </c>
      <c r="H9" s="15" t="str">
        <f aca="false">IF(A9="","",SUMIFS(Journal!$S$7:$S$1006,Journal!$A$7:$A$1006,A9))</f>
        <v/>
      </c>
      <c r="I9" s="20" t="str">
        <f aca="false">IF(A9="","",IF(G9=0,IF(F9&gt;0,"no losses",""),F9/G9))</f>
        <v/>
      </c>
      <c r="J9" s="16" t="str">
        <f aca="false">IF(A9="","",IF(COUNTIFS(Journal!$A$7:$A$1006,A9,Journal!$R$7:$R$1006,"&gt;0")=0,"",SUMIFS(Journal!$T$7:$T$1006,Journal!$A$7:$A$1006,A9)/COUNTIFS(Journal!$A$7:$A$1006,A9,Journal!$R$7:$R$1006,"&gt;0")))</f>
        <v/>
      </c>
      <c r="K9" s="15" t="str">
        <f aca="false">IF(A9="","",SUMIFS(Journal!$L$7:$L$1006,Journal!$A$7:$A$1006,A9))</f>
        <v/>
      </c>
      <c r="L9" s="14" t="str">
        <f aca="false">IF(A9="","",IF(N(Journal!$C$4)&lt;=0,"no limit set",IF(COUNTIFS(Journal!$A$7:$A$1006,A9,Journal!$U$7:$U$1006,"&lt;="&amp;-Journal!$C$4)&gt;0,"Yes","No")))</f>
        <v/>
      </c>
      <c r="M9" s="14" t="str">
        <f aca="false">IF(A9="","",COUNTIFS(Journal!$A$7:$A$1006,A9,Journal!$V$7:$V$1006,"After loss limit"))</f>
        <v/>
      </c>
      <c r="N9" s="14" t="str">
        <f aca="false">IF(A9="","",IF(N(Journal!$C$5)&lt;=0,"no cap set",IF(B9&gt;Journal!$C$5,"Yes","No")))</f>
        <v/>
      </c>
      <c r="O9" s="15" t="str">
        <f aca="false">IF(A9="","",N(Journal!$C$3)+SUM($H$7:H9))</f>
        <v/>
      </c>
      <c r="P9" s="15" t="str">
        <f aca="false">IF(A9="","",O9-MAX(N(Journal!$C$3),MAX($O$7:O9)))</f>
        <v/>
      </c>
      <c r="Q9" s="21" t="e">
        <f aca="false">IF(A9="",NA(),O9)</f>
        <v>#N/A</v>
      </c>
    </row>
    <row r="10" customFormat="false" ht="15" hidden="false" customHeight="false" outlineLevel="0" collapsed="false">
      <c r="A10" s="18" t="str">
        <f aca="false">IF(A9="","",IF(COUNTIF(Journal!$A$7:$A$1006,"&gt;"&amp;A9)=0,"",SMALL(Journal!$A$7:$A$1006,COUNTIF(Journal!$A$7:$A$1006,"&lt;="&amp;A9)+1)))</f>
        <v/>
      </c>
      <c r="B10" s="14" t="str">
        <f aca="false">IF(A10="","",COUNTIF(Journal!$A$7:$A$1006,A10))</f>
        <v/>
      </c>
      <c r="C10" s="14" t="str">
        <f aca="false">IF(A10="","",COUNTIFS(Journal!$A$7:$A$1006,A10,Journal!$S$7:$S$1006,"&gt;0"))</f>
        <v/>
      </c>
      <c r="D10" s="14" t="str">
        <f aca="false">IF(A10="","",COUNTIFS(Journal!$A$7:$A$1006,A10,Journal!$S$7:$S$1006,"&lt;0"))</f>
        <v/>
      </c>
      <c r="E10" s="19" t="str">
        <f aca="false">IF(OR(A10="",N(B10)=0),"",C10/B10)</f>
        <v/>
      </c>
      <c r="F10" s="15" t="str">
        <f aca="false">IF(A10="","",SUMIFS(Journal!$S$7:$S$1006,Journal!$A$7:$A$1006,A10,Journal!$S$7:$S$1006,"&gt;0"))</f>
        <v/>
      </c>
      <c r="G10" s="15" t="str">
        <f aca="false">IF(A10="","",-SUMIFS(Journal!$S$7:$S$1006,Journal!$A$7:$A$1006,A10,Journal!$S$7:$S$1006,"&lt;0"))</f>
        <v/>
      </c>
      <c r="H10" s="15" t="str">
        <f aca="false">IF(A10="","",SUMIFS(Journal!$S$7:$S$1006,Journal!$A$7:$A$1006,A10))</f>
        <v/>
      </c>
      <c r="I10" s="20" t="str">
        <f aca="false">IF(A10="","",IF(G10=0,IF(F10&gt;0,"no losses",""),F10/G10))</f>
        <v/>
      </c>
      <c r="J10" s="16" t="str">
        <f aca="false">IF(A10="","",IF(COUNTIFS(Journal!$A$7:$A$1006,A10,Journal!$R$7:$R$1006,"&gt;0")=0,"",SUMIFS(Journal!$T$7:$T$1006,Journal!$A$7:$A$1006,A10)/COUNTIFS(Journal!$A$7:$A$1006,A10,Journal!$R$7:$R$1006,"&gt;0")))</f>
        <v/>
      </c>
      <c r="K10" s="15" t="str">
        <f aca="false">IF(A10="","",SUMIFS(Journal!$L$7:$L$1006,Journal!$A$7:$A$1006,A10))</f>
        <v/>
      </c>
      <c r="L10" s="14" t="str">
        <f aca="false">IF(A10="","",IF(N(Journal!$C$4)&lt;=0,"no limit set",IF(COUNTIFS(Journal!$A$7:$A$1006,A10,Journal!$U$7:$U$1006,"&lt;="&amp;-Journal!$C$4)&gt;0,"Yes","No")))</f>
        <v/>
      </c>
      <c r="M10" s="14" t="str">
        <f aca="false">IF(A10="","",COUNTIFS(Journal!$A$7:$A$1006,A10,Journal!$V$7:$V$1006,"After loss limit"))</f>
        <v/>
      </c>
      <c r="N10" s="14" t="str">
        <f aca="false">IF(A10="","",IF(N(Journal!$C$5)&lt;=0,"no cap set",IF(B10&gt;Journal!$C$5,"Yes","No")))</f>
        <v/>
      </c>
      <c r="O10" s="15" t="str">
        <f aca="false">IF(A10="","",N(Journal!$C$3)+SUM($H$7:H10))</f>
        <v/>
      </c>
      <c r="P10" s="15" t="str">
        <f aca="false">IF(A10="","",O10-MAX(N(Journal!$C$3),MAX($O$7:O10)))</f>
        <v/>
      </c>
      <c r="Q10" s="21" t="e">
        <f aca="false">IF(A10="",NA(),O10)</f>
        <v>#N/A</v>
      </c>
    </row>
    <row r="11" customFormat="false" ht="15" hidden="false" customHeight="false" outlineLevel="0" collapsed="false">
      <c r="A11" s="18" t="str">
        <f aca="false">IF(A10="","",IF(COUNTIF(Journal!$A$7:$A$1006,"&gt;"&amp;A10)=0,"",SMALL(Journal!$A$7:$A$1006,COUNTIF(Journal!$A$7:$A$1006,"&lt;="&amp;A10)+1)))</f>
        <v/>
      </c>
      <c r="B11" s="14" t="str">
        <f aca="false">IF(A11="","",COUNTIF(Journal!$A$7:$A$1006,A11))</f>
        <v/>
      </c>
      <c r="C11" s="14" t="str">
        <f aca="false">IF(A11="","",COUNTIFS(Journal!$A$7:$A$1006,A11,Journal!$S$7:$S$1006,"&gt;0"))</f>
        <v/>
      </c>
      <c r="D11" s="14" t="str">
        <f aca="false">IF(A11="","",COUNTIFS(Journal!$A$7:$A$1006,A11,Journal!$S$7:$S$1006,"&lt;0"))</f>
        <v/>
      </c>
      <c r="E11" s="19" t="str">
        <f aca="false">IF(OR(A11="",N(B11)=0),"",C11/B11)</f>
        <v/>
      </c>
      <c r="F11" s="15" t="str">
        <f aca="false">IF(A11="","",SUMIFS(Journal!$S$7:$S$1006,Journal!$A$7:$A$1006,A11,Journal!$S$7:$S$1006,"&gt;0"))</f>
        <v/>
      </c>
      <c r="G11" s="15" t="str">
        <f aca="false">IF(A11="","",-SUMIFS(Journal!$S$7:$S$1006,Journal!$A$7:$A$1006,A11,Journal!$S$7:$S$1006,"&lt;0"))</f>
        <v/>
      </c>
      <c r="H11" s="15" t="str">
        <f aca="false">IF(A11="","",SUMIFS(Journal!$S$7:$S$1006,Journal!$A$7:$A$1006,A11))</f>
        <v/>
      </c>
      <c r="I11" s="20" t="str">
        <f aca="false">IF(A11="","",IF(G11=0,IF(F11&gt;0,"no losses",""),F11/G11))</f>
        <v/>
      </c>
      <c r="J11" s="16" t="str">
        <f aca="false">IF(A11="","",IF(COUNTIFS(Journal!$A$7:$A$1006,A11,Journal!$R$7:$R$1006,"&gt;0")=0,"",SUMIFS(Journal!$T$7:$T$1006,Journal!$A$7:$A$1006,A11)/COUNTIFS(Journal!$A$7:$A$1006,A11,Journal!$R$7:$R$1006,"&gt;0")))</f>
        <v/>
      </c>
      <c r="K11" s="15" t="str">
        <f aca="false">IF(A11="","",SUMIFS(Journal!$L$7:$L$1006,Journal!$A$7:$A$1006,A11))</f>
        <v/>
      </c>
      <c r="L11" s="14" t="str">
        <f aca="false">IF(A11="","",IF(N(Journal!$C$4)&lt;=0,"no limit set",IF(COUNTIFS(Journal!$A$7:$A$1006,A11,Journal!$U$7:$U$1006,"&lt;="&amp;-Journal!$C$4)&gt;0,"Yes","No")))</f>
        <v/>
      </c>
      <c r="M11" s="14" t="str">
        <f aca="false">IF(A11="","",COUNTIFS(Journal!$A$7:$A$1006,A11,Journal!$V$7:$V$1006,"After loss limit"))</f>
        <v/>
      </c>
      <c r="N11" s="14" t="str">
        <f aca="false">IF(A11="","",IF(N(Journal!$C$5)&lt;=0,"no cap set",IF(B11&gt;Journal!$C$5,"Yes","No")))</f>
        <v/>
      </c>
      <c r="O11" s="15" t="str">
        <f aca="false">IF(A11="","",N(Journal!$C$3)+SUM($H$7:H11))</f>
        <v/>
      </c>
      <c r="P11" s="15" t="str">
        <f aca="false">IF(A11="","",O11-MAX(N(Journal!$C$3),MAX($O$7:O11)))</f>
        <v/>
      </c>
      <c r="Q11" s="21" t="e">
        <f aca="false">IF(A11="",NA(),O11)</f>
        <v>#N/A</v>
      </c>
    </row>
    <row r="12" customFormat="false" ht="15" hidden="false" customHeight="false" outlineLevel="0" collapsed="false">
      <c r="A12" s="18" t="str">
        <f aca="false">IF(A11="","",IF(COUNTIF(Journal!$A$7:$A$1006,"&gt;"&amp;A11)=0,"",SMALL(Journal!$A$7:$A$1006,COUNTIF(Journal!$A$7:$A$1006,"&lt;="&amp;A11)+1)))</f>
        <v/>
      </c>
      <c r="B12" s="14" t="str">
        <f aca="false">IF(A12="","",COUNTIF(Journal!$A$7:$A$1006,A12))</f>
        <v/>
      </c>
      <c r="C12" s="14" t="str">
        <f aca="false">IF(A12="","",COUNTIFS(Journal!$A$7:$A$1006,A12,Journal!$S$7:$S$1006,"&gt;0"))</f>
        <v/>
      </c>
      <c r="D12" s="14" t="str">
        <f aca="false">IF(A12="","",COUNTIFS(Journal!$A$7:$A$1006,A12,Journal!$S$7:$S$1006,"&lt;0"))</f>
        <v/>
      </c>
      <c r="E12" s="19" t="str">
        <f aca="false">IF(OR(A12="",N(B12)=0),"",C12/B12)</f>
        <v/>
      </c>
      <c r="F12" s="15" t="str">
        <f aca="false">IF(A12="","",SUMIFS(Journal!$S$7:$S$1006,Journal!$A$7:$A$1006,A12,Journal!$S$7:$S$1006,"&gt;0"))</f>
        <v/>
      </c>
      <c r="G12" s="15" t="str">
        <f aca="false">IF(A12="","",-SUMIFS(Journal!$S$7:$S$1006,Journal!$A$7:$A$1006,A12,Journal!$S$7:$S$1006,"&lt;0"))</f>
        <v/>
      </c>
      <c r="H12" s="15" t="str">
        <f aca="false">IF(A12="","",SUMIFS(Journal!$S$7:$S$1006,Journal!$A$7:$A$1006,A12))</f>
        <v/>
      </c>
      <c r="I12" s="20" t="str">
        <f aca="false">IF(A12="","",IF(G12=0,IF(F12&gt;0,"no losses",""),F12/G12))</f>
        <v/>
      </c>
      <c r="J12" s="16" t="str">
        <f aca="false">IF(A12="","",IF(COUNTIFS(Journal!$A$7:$A$1006,A12,Journal!$R$7:$R$1006,"&gt;0")=0,"",SUMIFS(Journal!$T$7:$T$1006,Journal!$A$7:$A$1006,A12)/COUNTIFS(Journal!$A$7:$A$1006,A12,Journal!$R$7:$R$1006,"&gt;0")))</f>
        <v/>
      </c>
      <c r="K12" s="15" t="str">
        <f aca="false">IF(A12="","",SUMIFS(Journal!$L$7:$L$1006,Journal!$A$7:$A$1006,A12))</f>
        <v/>
      </c>
      <c r="L12" s="14" t="str">
        <f aca="false">IF(A12="","",IF(N(Journal!$C$4)&lt;=0,"no limit set",IF(COUNTIFS(Journal!$A$7:$A$1006,A12,Journal!$U$7:$U$1006,"&lt;="&amp;-Journal!$C$4)&gt;0,"Yes","No")))</f>
        <v/>
      </c>
      <c r="M12" s="14" t="str">
        <f aca="false">IF(A12="","",COUNTIFS(Journal!$A$7:$A$1006,A12,Journal!$V$7:$V$1006,"After loss limit"))</f>
        <v/>
      </c>
      <c r="N12" s="14" t="str">
        <f aca="false">IF(A12="","",IF(N(Journal!$C$5)&lt;=0,"no cap set",IF(B12&gt;Journal!$C$5,"Yes","No")))</f>
        <v/>
      </c>
      <c r="O12" s="15" t="str">
        <f aca="false">IF(A12="","",N(Journal!$C$3)+SUM($H$7:H12))</f>
        <v/>
      </c>
      <c r="P12" s="15" t="str">
        <f aca="false">IF(A12="","",O12-MAX(N(Journal!$C$3),MAX($O$7:O12)))</f>
        <v/>
      </c>
      <c r="Q12" s="21" t="e">
        <f aca="false">IF(A12="",NA(),O12)</f>
        <v>#N/A</v>
      </c>
    </row>
    <row r="13" customFormat="false" ht="15" hidden="false" customHeight="false" outlineLevel="0" collapsed="false">
      <c r="A13" s="18" t="str">
        <f aca="false">IF(A12="","",IF(COUNTIF(Journal!$A$7:$A$1006,"&gt;"&amp;A12)=0,"",SMALL(Journal!$A$7:$A$1006,COUNTIF(Journal!$A$7:$A$1006,"&lt;="&amp;A12)+1)))</f>
        <v/>
      </c>
      <c r="B13" s="14" t="str">
        <f aca="false">IF(A13="","",COUNTIF(Journal!$A$7:$A$1006,A13))</f>
        <v/>
      </c>
      <c r="C13" s="14" t="str">
        <f aca="false">IF(A13="","",COUNTIFS(Journal!$A$7:$A$1006,A13,Journal!$S$7:$S$1006,"&gt;0"))</f>
        <v/>
      </c>
      <c r="D13" s="14" t="str">
        <f aca="false">IF(A13="","",COUNTIFS(Journal!$A$7:$A$1006,A13,Journal!$S$7:$S$1006,"&lt;0"))</f>
        <v/>
      </c>
      <c r="E13" s="19" t="str">
        <f aca="false">IF(OR(A13="",N(B13)=0),"",C13/B13)</f>
        <v/>
      </c>
      <c r="F13" s="15" t="str">
        <f aca="false">IF(A13="","",SUMIFS(Journal!$S$7:$S$1006,Journal!$A$7:$A$1006,A13,Journal!$S$7:$S$1006,"&gt;0"))</f>
        <v/>
      </c>
      <c r="G13" s="15" t="str">
        <f aca="false">IF(A13="","",-SUMIFS(Journal!$S$7:$S$1006,Journal!$A$7:$A$1006,A13,Journal!$S$7:$S$1006,"&lt;0"))</f>
        <v/>
      </c>
      <c r="H13" s="15" t="str">
        <f aca="false">IF(A13="","",SUMIFS(Journal!$S$7:$S$1006,Journal!$A$7:$A$1006,A13))</f>
        <v/>
      </c>
      <c r="I13" s="20" t="str">
        <f aca="false">IF(A13="","",IF(G13=0,IF(F13&gt;0,"no losses",""),F13/G13))</f>
        <v/>
      </c>
      <c r="J13" s="16" t="str">
        <f aca="false">IF(A13="","",IF(COUNTIFS(Journal!$A$7:$A$1006,A13,Journal!$R$7:$R$1006,"&gt;0")=0,"",SUMIFS(Journal!$T$7:$T$1006,Journal!$A$7:$A$1006,A13)/COUNTIFS(Journal!$A$7:$A$1006,A13,Journal!$R$7:$R$1006,"&gt;0")))</f>
        <v/>
      </c>
      <c r="K13" s="15" t="str">
        <f aca="false">IF(A13="","",SUMIFS(Journal!$L$7:$L$1006,Journal!$A$7:$A$1006,A13))</f>
        <v/>
      </c>
      <c r="L13" s="14" t="str">
        <f aca="false">IF(A13="","",IF(N(Journal!$C$4)&lt;=0,"no limit set",IF(COUNTIFS(Journal!$A$7:$A$1006,A13,Journal!$U$7:$U$1006,"&lt;="&amp;-Journal!$C$4)&gt;0,"Yes","No")))</f>
        <v/>
      </c>
      <c r="M13" s="14" t="str">
        <f aca="false">IF(A13="","",COUNTIFS(Journal!$A$7:$A$1006,A13,Journal!$V$7:$V$1006,"After loss limit"))</f>
        <v/>
      </c>
      <c r="N13" s="14" t="str">
        <f aca="false">IF(A13="","",IF(N(Journal!$C$5)&lt;=0,"no cap set",IF(B13&gt;Journal!$C$5,"Yes","No")))</f>
        <v/>
      </c>
      <c r="O13" s="15" t="str">
        <f aca="false">IF(A13="","",N(Journal!$C$3)+SUM($H$7:H13))</f>
        <v/>
      </c>
      <c r="P13" s="15" t="str">
        <f aca="false">IF(A13="","",O13-MAX(N(Journal!$C$3),MAX($O$7:O13)))</f>
        <v/>
      </c>
      <c r="Q13" s="21" t="e">
        <f aca="false">IF(A13="",NA(),O13)</f>
        <v>#N/A</v>
      </c>
    </row>
    <row r="14" customFormat="false" ht="15" hidden="false" customHeight="false" outlineLevel="0" collapsed="false">
      <c r="A14" s="18" t="str">
        <f aca="false">IF(A13="","",IF(COUNTIF(Journal!$A$7:$A$1006,"&gt;"&amp;A13)=0,"",SMALL(Journal!$A$7:$A$1006,COUNTIF(Journal!$A$7:$A$1006,"&lt;="&amp;A13)+1)))</f>
        <v/>
      </c>
      <c r="B14" s="14" t="str">
        <f aca="false">IF(A14="","",COUNTIF(Journal!$A$7:$A$1006,A14))</f>
        <v/>
      </c>
      <c r="C14" s="14" t="str">
        <f aca="false">IF(A14="","",COUNTIFS(Journal!$A$7:$A$1006,A14,Journal!$S$7:$S$1006,"&gt;0"))</f>
        <v/>
      </c>
      <c r="D14" s="14" t="str">
        <f aca="false">IF(A14="","",COUNTIFS(Journal!$A$7:$A$1006,A14,Journal!$S$7:$S$1006,"&lt;0"))</f>
        <v/>
      </c>
      <c r="E14" s="19" t="str">
        <f aca="false">IF(OR(A14="",N(B14)=0),"",C14/B14)</f>
        <v/>
      </c>
      <c r="F14" s="15" t="str">
        <f aca="false">IF(A14="","",SUMIFS(Journal!$S$7:$S$1006,Journal!$A$7:$A$1006,A14,Journal!$S$7:$S$1006,"&gt;0"))</f>
        <v/>
      </c>
      <c r="G14" s="15" t="str">
        <f aca="false">IF(A14="","",-SUMIFS(Journal!$S$7:$S$1006,Journal!$A$7:$A$1006,A14,Journal!$S$7:$S$1006,"&lt;0"))</f>
        <v/>
      </c>
      <c r="H14" s="15" t="str">
        <f aca="false">IF(A14="","",SUMIFS(Journal!$S$7:$S$1006,Journal!$A$7:$A$1006,A14))</f>
        <v/>
      </c>
      <c r="I14" s="20" t="str">
        <f aca="false">IF(A14="","",IF(G14=0,IF(F14&gt;0,"no losses",""),F14/G14))</f>
        <v/>
      </c>
      <c r="J14" s="16" t="str">
        <f aca="false">IF(A14="","",IF(COUNTIFS(Journal!$A$7:$A$1006,A14,Journal!$R$7:$R$1006,"&gt;0")=0,"",SUMIFS(Journal!$T$7:$T$1006,Journal!$A$7:$A$1006,A14)/COUNTIFS(Journal!$A$7:$A$1006,A14,Journal!$R$7:$R$1006,"&gt;0")))</f>
        <v/>
      </c>
      <c r="K14" s="15" t="str">
        <f aca="false">IF(A14="","",SUMIFS(Journal!$L$7:$L$1006,Journal!$A$7:$A$1006,A14))</f>
        <v/>
      </c>
      <c r="L14" s="14" t="str">
        <f aca="false">IF(A14="","",IF(N(Journal!$C$4)&lt;=0,"no limit set",IF(COUNTIFS(Journal!$A$7:$A$1006,A14,Journal!$U$7:$U$1006,"&lt;="&amp;-Journal!$C$4)&gt;0,"Yes","No")))</f>
        <v/>
      </c>
      <c r="M14" s="14" t="str">
        <f aca="false">IF(A14="","",COUNTIFS(Journal!$A$7:$A$1006,A14,Journal!$V$7:$V$1006,"After loss limit"))</f>
        <v/>
      </c>
      <c r="N14" s="14" t="str">
        <f aca="false">IF(A14="","",IF(N(Journal!$C$5)&lt;=0,"no cap set",IF(B14&gt;Journal!$C$5,"Yes","No")))</f>
        <v/>
      </c>
      <c r="O14" s="15" t="str">
        <f aca="false">IF(A14="","",N(Journal!$C$3)+SUM($H$7:H14))</f>
        <v/>
      </c>
      <c r="P14" s="15" t="str">
        <f aca="false">IF(A14="","",O14-MAX(N(Journal!$C$3),MAX($O$7:O14)))</f>
        <v/>
      </c>
      <c r="Q14" s="21" t="e">
        <f aca="false">IF(A14="",NA(),O14)</f>
        <v>#N/A</v>
      </c>
    </row>
    <row r="15" customFormat="false" ht="15" hidden="false" customHeight="false" outlineLevel="0" collapsed="false">
      <c r="A15" s="18" t="str">
        <f aca="false">IF(A14="","",IF(COUNTIF(Journal!$A$7:$A$1006,"&gt;"&amp;A14)=0,"",SMALL(Journal!$A$7:$A$1006,COUNTIF(Journal!$A$7:$A$1006,"&lt;="&amp;A14)+1)))</f>
        <v/>
      </c>
      <c r="B15" s="14" t="str">
        <f aca="false">IF(A15="","",COUNTIF(Journal!$A$7:$A$1006,A15))</f>
        <v/>
      </c>
      <c r="C15" s="14" t="str">
        <f aca="false">IF(A15="","",COUNTIFS(Journal!$A$7:$A$1006,A15,Journal!$S$7:$S$1006,"&gt;0"))</f>
        <v/>
      </c>
      <c r="D15" s="14" t="str">
        <f aca="false">IF(A15="","",COUNTIFS(Journal!$A$7:$A$1006,A15,Journal!$S$7:$S$1006,"&lt;0"))</f>
        <v/>
      </c>
      <c r="E15" s="19" t="str">
        <f aca="false">IF(OR(A15="",N(B15)=0),"",C15/B15)</f>
        <v/>
      </c>
      <c r="F15" s="15" t="str">
        <f aca="false">IF(A15="","",SUMIFS(Journal!$S$7:$S$1006,Journal!$A$7:$A$1006,A15,Journal!$S$7:$S$1006,"&gt;0"))</f>
        <v/>
      </c>
      <c r="G15" s="15" t="str">
        <f aca="false">IF(A15="","",-SUMIFS(Journal!$S$7:$S$1006,Journal!$A$7:$A$1006,A15,Journal!$S$7:$S$1006,"&lt;0"))</f>
        <v/>
      </c>
      <c r="H15" s="15" t="str">
        <f aca="false">IF(A15="","",SUMIFS(Journal!$S$7:$S$1006,Journal!$A$7:$A$1006,A15))</f>
        <v/>
      </c>
      <c r="I15" s="20" t="str">
        <f aca="false">IF(A15="","",IF(G15=0,IF(F15&gt;0,"no losses",""),F15/G15))</f>
        <v/>
      </c>
      <c r="J15" s="16" t="str">
        <f aca="false">IF(A15="","",IF(COUNTIFS(Journal!$A$7:$A$1006,A15,Journal!$R$7:$R$1006,"&gt;0")=0,"",SUMIFS(Journal!$T$7:$T$1006,Journal!$A$7:$A$1006,A15)/COUNTIFS(Journal!$A$7:$A$1006,A15,Journal!$R$7:$R$1006,"&gt;0")))</f>
        <v/>
      </c>
      <c r="K15" s="15" t="str">
        <f aca="false">IF(A15="","",SUMIFS(Journal!$L$7:$L$1006,Journal!$A$7:$A$1006,A15))</f>
        <v/>
      </c>
      <c r="L15" s="14" t="str">
        <f aca="false">IF(A15="","",IF(N(Journal!$C$4)&lt;=0,"no limit set",IF(COUNTIFS(Journal!$A$7:$A$1006,A15,Journal!$U$7:$U$1006,"&lt;="&amp;-Journal!$C$4)&gt;0,"Yes","No")))</f>
        <v/>
      </c>
      <c r="M15" s="14" t="str">
        <f aca="false">IF(A15="","",COUNTIFS(Journal!$A$7:$A$1006,A15,Journal!$V$7:$V$1006,"After loss limit"))</f>
        <v/>
      </c>
      <c r="N15" s="14" t="str">
        <f aca="false">IF(A15="","",IF(N(Journal!$C$5)&lt;=0,"no cap set",IF(B15&gt;Journal!$C$5,"Yes","No")))</f>
        <v/>
      </c>
      <c r="O15" s="15" t="str">
        <f aca="false">IF(A15="","",N(Journal!$C$3)+SUM($H$7:H15))</f>
        <v/>
      </c>
      <c r="P15" s="15" t="str">
        <f aca="false">IF(A15="","",O15-MAX(N(Journal!$C$3),MAX($O$7:O15)))</f>
        <v/>
      </c>
      <c r="Q15" s="21" t="e">
        <f aca="false">IF(A15="",NA(),O15)</f>
        <v>#N/A</v>
      </c>
    </row>
    <row r="16" customFormat="false" ht="15" hidden="false" customHeight="false" outlineLevel="0" collapsed="false">
      <c r="A16" s="18" t="str">
        <f aca="false">IF(A15="","",IF(COUNTIF(Journal!$A$7:$A$1006,"&gt;"&amp;A15)=0,"",SMALL(Journal!$A$7:$A$1006,COUNTIF(Journal!$A$7:$A$1006,"&lt;="&amp;A15)+1)))</f>
        <v/>
      </c>
      <c r="B16" s="14" t="str">
        <f aca="false">IF(A16="","",COUNTIF(Journal!$A$7:$A$1006,A16))</f>
        <v/>
      </c>
      <c r="C16" s="14" t="str">
        <f aca="false">IF(A16="","",COUNTIFS(Journal!$A$7:$A$1006,A16,Journal!$S$7:$S$1006,"&gt;0"))</f>
        <v/>
      </c>
      <c r="D16" s="14" t="str">
        <f aca="false">IF(A16="","",COUNTIFS(Journal!$A$7:$A$1006,A16,Journal!$S$7:$S$1006,"&lt;0"))</f>
        <v/>
      </c>
      <c r="E16" s="19" t="str">
        <f aca="false">IF(OR(A16="",N(B16)=0),"",C16/B16)</f>
        <v/>
      </c>
      <c r="F16" s="15" t="str">
        <f aca="false">IF(A16="","",SUMIFS(Journal!$S$7:$S$1006,Journal!$A$7:$A$1006,A16,Journal!$S$7:$S$1006,"&gt;0"))</f>
        <v/>
      </c>
      <c r="G16" s="15" t="str">
        <f aca="false">IF(A16="","",-SUMIFS(Journal!$S$7:$S$1006,Journal!$A$7:$A$1006,A16,Journal!$S$7:$S$1006,"&lt;0"))</f>
        <v/>
      </c>
      <c r="H16" s="15" t="str">
        <f aca="false">IF(A16="","",SUMIFS(Journal!$S$7:$S$1006,Journal!$A$7:$A$1006,A16))</f>
        <v/>
      </c>
      <c r="I16" s="20" t="str">
        <f aca="false">IF(A16="","",IF(G16=0,IF(F16&gt;0,"no losses",""),F16/G16))</f>
        <v/>
      </c>
      <c r="J16" s="16" t="str">
        <f aca="false">IF(A16="","",IF(COUNTIFS(Journal!$A$7:$A$1006,A16,Journal!$R$7:$R$1006,"&gt;0")=0,"",SUMIFS(Journal!$T$7:$T$1006,Journal!$A$7:$A$1006,A16)/COUNTIFS(Journal!$A$7:$A$1006,A16,Journal!$R$7:$R$1006,"&gt;0")))</f>
        <v/>
      </c>
      <c r="K16" s="15" t="str">
        <f aca="false">IF(A16="","",SUMIFS(Journal!$L$7:$L$1006,Journal!$A$7:$A$1006,A16))</f>
        <v/>
      </c>
      <c r="L16" s="14" t="str">
        <f aca="false">IF(A16="","",IF(N(Journal!$C$4)&lt;=0,"no limit set",IF(COUNTIFS(Journal!$A$7:$A$1006,A16,Journal!$U$7:$U$1006,"&lt;="&amp;-Journal!$C$4)&gt;0,"Yes","No")))</f>
        <v/>
      </c>
      <c r="M16" s="14" t="str">
        <f aca="false">IF(A16="","",COUNTIFS(Journal!$A$7:$A$1006,A16,Journal!$V$7:$V$1006,"After loss limit"))</f>
        <v/>
      </c>
      <c r="N16" s="14" t="str">
        <f aca="false">IF(A16="","",IF(N(Journal!$C$5)&lt;=0,"no cap set",IF(B16&gt;Journal!$C$5,"Yes","No")))</f>
        <v/>
      </c>
      <c r="O16" s="15" t="str">
        <f aca="false">IF(A16="","",N(Journal!$C$3)+SUM($H$7:H16))</f>
        <v/>
      </c>
      <c r="P16" s="15" t="str">
        <f aca="false">IF(A16="","",O16-MAX(N(Journal!$C$3),MAX($O$7:O16)))</f>
        <v/>
      </c>
      <c r="Q16" s="21" t="e">
        <f aca="false">IF(A16="",NA(),O16)</f>
        <v>#N/A</v>
      </c>
    </row>
    <row r="17" customFormat="false" ht="15" hidden="false" customHeight="false" outlineLevel="0" collapsed="false">
      <c r="A17" s="18" t="str">
        <f aca="false">IF(A16="","",IF(COUNTIF(Journal!$A$7:$A$1006,"&gt;"&amp;A16)=0,"",SMALL(Journal!$A$7:$A$1006,COUNTIF(Journal!$A$7:$A$1006,"&lt;="&amp;A16)+1)))</f>
        <v/>
      </c>
      <c r="B17" s="14" t="str">
        <f aca="false">IF(A17="","",COUNTIF(Journal!$A$7:$A$1006,A17))</f>
        <v/>
      </c>
      <c r="C17" s="14" t="str">
        <f aca="false">IF(A17="","",COUNTIFS(Journal!$A$7:$A$1006,A17,Journal!$S$7:$S$1006,"&gt;0"))</f>
        <v/>
      </c>
      <c r="D17" s="14" t="str">
        <f aca="false">IF(A17="","",COUNTIFS(Journal!$A$7:$A$1006,A17,Journal!$S$7:$S$1006,"&lt;0"))</f>
        <v/>
      </c>
      <c r="E17" s="19" t="str">
        <f aca="false">IF(OR(A17="",N(B17)=0),"",C17/B17)</f>
        <v/>
      </c>
      <c r="F17" s="15" t="str">
        <f aca="false">IF(A17="","",SUMIFS(Journal!$S$7:$S$1006,Journal!$A$7:$A$1006,A17,Journal!$S$7:$S$1006,"&gt;0"))</f>
        <v/>
      </c>
      <c r="G17" s="15" t="str">
        <f aca="false">IF(A17="","",-SUMIFS(Journal!$S$7:$S$1006,Journal!$A$7:$A$1006,A17,Journal!$S$7:$S$1006,"&lt;0"))</f>
        <v/>
      </c>
      <c r="H17" s="15" t="str">
        <f aca="false">IF(A17="","",SUMIFS(Journal!$S$7:$S$1006,Journal!$A$7:$A$1006,A17))</f>
        <v/>
      </c>
      <c r="I17" s="20" t="str">
        <f aca="false">IF(A17="","",IF(G17=0,IF(F17&gt;0,"no losses",""),F17/G17))</f>
        <v/>
      </c>
      <c r="J17" s="16" t="str">
        <f aca="false">IF(A17="","",IF(COUNTIFS(Journal!$A$7:$A$1006,A17,Journal!$R$7:$R$1006,"&gt;0")=0,"",SUMIFS(Journal!$T$7:$T$1006,Journal!$A$7:$A$1006,A17)/COUNTIFS(Journal!$A$7:$A$1006,A17,Journal!$R$7:$R$1006,"&gt;0")))</f>
        <v/>
      </c>
      <c r="K17" s="15" t="str">
        <f aca="false">IF(A17="","",SUMIFS(Journal!$L$7:$L$1006,Journal!$A$7:$A$1006,A17))</f>
        <v/>
      </c>
      <c r="L17" s="14" t="str">
        <f aca="false">IF(A17="","",IF(N(Journal!$C$4)&lt;=0,"no limit set",IF(COUNTIFS(Journal!$A$7:$A$1006,A17,Journal!$U$7:$U$1006,"&lt;="&amp;-Journal!$C$4)&gt;0,"Yes","No")))</f>
        <v/>
      </c>
      <c r="M17" s="14" t="str">
        <f aca="false">IF(A17="","",COUNTIFS(Journal!$A$7:$A$1006,A17,Journal!$V$7:$V$1006,"After loss limit"))</f>
        <v/>
      </c>
      <c r="N17" s="14" t="str">
        <f aca="false">IF(A17="","",IF(N(Journal!$C$5)&lt;=0,"no cap set",IF(B17&gt;Journal!$C$5,"Yes","No")))</f>
        <v/>
      </c>
      <c r="O17" s="15" t="str">
        <f aca="false">IF(A17="","",N(Journal!$C$3)+SUM($H$7:H17))</f>
        <v/>
      </c>
      <c r="P17" s="15" t="str">
        <f aca="false">IF(A17="","",O17-MAX(N(Journal!$C$3),MAX($O$7:O17)))</f>
        <v/>
      </c>
      <c r="Q17" s="21" t="e">
        <f aca="false">IF(A17="",NA(),O17)</f>
        <v>#N/A</v>
      </c>
    </row>
    <row r="18" customFormat="false" ht="15" hidden="false" customHeight="false" outlineLevel="0" collapsed="false">
      <c r="A18" s="18" t="str">
        <f aca="false">IF(A17="","",IF(COUNTIF(Journal!$A$7:$A$1006,"&gt;"&amp;A17)=0,"",SMALL(Journal!$A$7:$A$1006,COUNTIF(Journal!$A$7:$A$1006,"&lt;="&amp;A17)+1)))</f>
        <v/>
      </c>
      <c r="B18" s="14" t="str">
        <f aca="false">IF(A18="","",COUNTIF(Journal!$A$7:$A$1006,A18))</f>
        <v/>
      </c>
      <c r="C18" s="14" t="str">
        <f aca="false">IF(A18="","",COUNTIFS(Journal!$A$7:$A$1006,A18,Journal!$S$7:$S$1006,"&gt;0"))</f>
        <v/>
      </c>
      <c r="D18" s="14" t="str">
        <f aca="false">IF(A18="","",COUNTIFS(Journal!$A$7:$A$1006,A18,Journal!$S$7:$S$1006,"&lt;0"))</f>
        <v/>
      </c>
      <c r="E18" s="19" t="str">
        <f aca="false">IF(OR(A18="",N(B18)=0),"",C18/B18)</f>
        <v/>
      </c>
      <c r="F18" s="15" t="str">
        <f aca="false">IF(A18="","",SUMIFS(Journal!$S$7:$S$1006,Journal!$A$7:$A$1006,A18,Journal!$S$7:$S$1006,"&gt;0"))</f>
        <v/>
      </c>
      <c r="G18" s="15" t="str">
        <f aca="false">IF(A18="","",-SUMIFS(Journal!$S$7:$S$1006,Journal!$A$7:$A$1006,A18,Journal!$S$7:$S$1006,"&lt;0"))</f>
        <v/>
      </c>
      <c r="H18" s="15" t="str">
        <f aca="false">IF(A18="","",SUMIFS(Journal!$S$7:$S$1006,Journal!$A$7:$A$1006,A18))</f>
        <v/>
      </c>
      <c r="I18" s="20" t="str">
        <f aca="false">IF(A18="","",IF(G18=0,IF(F18&gt;0,"no losses",""),F18/G18))</f>
        <v/>
      </c>
      <c r="J18" s="16" t="str">
        <f aca="false">IF(A18="","",IF(COUNTIFS(Journal!$A$7:$A$1006,A18,Journal!$R$7:$R$1006,"&gt;0")=0,"",SUMIFS(Journal!$T$7:$T$1006,Journal!$A$7:$A$1006,A18)/COUNTIFS(Journal!$A$7:$A$1006,A18,Journal!$R$7:$R$1006,"&gt;0")))</f>
        <v/>
      </c>
      <c r="K18" s="15" t="str">
        <f aca="false">IF(A18="","",SUMIFS(Journal!$L$7:$L$1006,Journal!$A$7:$A$1006,A18))</f>
        <v/>
      </c>
      <c r="L18" s="14" t="str">
        <f aca="false">IF(A18="","",IF(N(Journal!$C$4)&lt;=0,"no limit set",IF(COUNTIFS(Journal!$A$7:$A$1006,A18,Journal!$U$7:$U$1006,"&lt;="&amp;-Journal!$C$4)&gt;0,"Yes","No")))</f>
        <v/>
      </c>
      <c r="M18" s="14" t="str">
        <f aca="false">IF(A18="","",COUNTIFS(Journal!$A$7:$A$1006,A18,Journal!$V$7:$V$1006,"After loss limit"))</f>
        <v/>
      </c>
      <c r="N18" s="14" t="str">
        <f aca="false">IF(A18="","",IF(N(Journal!$C$5)&lt;=0,"no cap set",IF(B18&gt;Journal!$C$5,"Yes","No")))</f>
        <v/>
      </c>
      <c r="O18" s="15" t="str">
        <f aca="false">IF(A18="","",N(Journal!$C$3)+SUM($H$7:H18))</f>
        <v/>
      </c>
      <c r="P18" s="15" t="str">
        <f aca="false">IF(A18="","",O18-MAX(N(Journal!$C$3),MAX($O$7:O18)))</f>
        <v/>
      </c>
      <c r="Q18" s="21" t="e">
        <f aca="false">IF(A18="",NA(),O18)</f>
        <v>#N/A</v>
      </c>
    </row>
    <row r="19" customFormat="false" ht="15" hidden="false" customHeight="false" outlineLevel="0" collapsed="false">
      <c r="A19" s="18" t="str">
        <f aca="false">IF(A18="","",IF(COUNTIF(Journal!$A$7:$A$1006,"&gt;"&amp;A18)=0,"",SMALL(Journal!$A$7:$A$1006,COUNTIF(Journal!$A$7:$A$1006,"&lt;="&amp;A18)+1)))</f>
        <v/>
      </c>
      <c r="B19" s="14" t="str">
        <f aca="false">IF(A19="","",COUNTIF(Journal!$A$7:$A$1006,A19))</f>
        <v/>
      </c>
      <c r="C19" s="14" t="str">
        <f aca="false">IF(A19="","",COUNTIFS(Journal!$A$7:$A$1006,A19,Journal!$S$7:$S$1006,"&gt;0"))</f>
        <v/>
      </c>
      <c r="D19" s="14" t="str">
        <f aca="false">IF(A19="","",COUNTIFS(Journal!$A$7:$A$1006,A19,Journal!$S$7:$S$1006,"&lt;0"))</f>
        <v/>
      </c>
      <c r="E19" s="19" t="str">
        <f aca="false">IF(OR(A19="",N(B19)=0),"",C19/B19)</f>
        <v/>
      </c>
      <c r="F19" s="15" t="str">
        <f aca="false">IF(A19="","",SUMIFS(Journal!$S$7:$S$1006,Journal!$A$7:$A$1006,A19,Journal!$S$7:$S$1006,"&gt;0"))</f>
        <v/>
      </c>
      <c r="G19" s="15" t="str">
        <f aca="false">IF(A19="","",-SUMIFS(Journal!$S$7:$S$1006,Journal!$A$7:$A$1006,A19,Journal!$S$7:$S$1006,"&lt;0"))</f>
        <v/>
      </c>
      <c r="H19" s="15" t="str">
        <f aca="false">IF(A19="","",SUMIFS(Journal!$S$7:$S$1006,Journal!$A$7:$A$1006,A19))</f>
        <v/>
      </c>
      <c r="I19" s="20" t="str">
        <f aca="false">IF(A19="","",IF(G19=0,IF(F19&gt;0,"no losses",""),F19/G19))</f>
        <v/>
      </c>
      <c r="J19" s="16" t="str">
        <f aca="false">IF(A19="","",IF(COUNTIFS(Journal!$A$7:$A$1006,A19,Journal!$R$7:$R$1006,"&gt;0")=0,"",SUMIFS(Journal!$T$7:$T$1006,Journal!$A$7:$A$1006,A19)/COUNTIFS(Journal!$A$7:$A$1006,A19,Journal!$R$7:$R$1006,"&gt;0")))</f>
        <v/>
      </c>
      <c r="K19" s="15" t="str">
        <f aca="false">IF(A19="","",SUMIFS(Journal!$L$7:$L$1006,Journal!$A$7:$A$1006,A19))</f>
        <v/>
      </c>
      <c r="L19" s="14" t="str">
        <f aca="false">IF(A19="","",IF(N(Journal!$C$4)&lt;=0,"no limit set",IF(COUNTIFS(Journal!$A$7:$A$1006,A19,Journal!$U$7:$U$1006,"&lt;="&amp;-Journal!$C$4)&gt;0,"Yes","No")))</f>
        <v/>
      </c>
      <c r="M19" s="14" t="str">
        <f aca="false">IF(A19="","",COUNTIFS(Journal!$A$7:$A$1006,A19,Journal!$V$7:$V$1006,"After loss limit"))</f>
        <v/>
      </c>
      <c r="N19" s="14" t="str">
        <f aca="false">IF(A19="","",IF(N(Journal!$C$5)&lt;=0,"no cap set",IF(B19&gt;Journal!$C$5,"Yes","No")))</f>
        <v/>
      </c>
      <c r="O19" s="15" t="str">
        <f aca="false">IF(A19="","",N(Journal!$C$3)+SUM($H$7:H19))</f>
        <v/>
      </c>
      <c r="P19" s="15" t="str">
        <f aca="false">IF(A19="","",O19-MAX(N(Journal!$C$3),MAX($O$7:O19)))</f>
        <v/>
      </c>
      <c r="Q19" s="21" t="e">
        <f aca="false">IF(A19="",NA(),O19)</f>
        <v>#N/A</v>
      </c>
    </row>
    <row r="20" customFormat="false" ht="15" hidden="false" customHeight="false" outlineLevel="0" collapsed="false">
      <c r="A20" s="18" t="str">
        <f aca="false">IF(A19="","",IF(COUNTIF(Journal!$A$7:$A$1006,"&gt;"&amp;A19)=0,"",SMALL(Journal!$A$7:$A$1006,COUNTIF(Journal!$A$7:$A$1006,"&lt;="&amp;A19)+1)))</f>
        <v/>
      </c>
      <c r="B20" s="14" t="str">
        <f aca="false">IF(A20="","",COUNTIF(Journal!$A$7:$A$1006,A20))</f>
        <v/>
      </c>
      <c r="C20" s="14" t="str">
        <f aca="false">IF(A20="","",COUNTIFS(Journal!$A$7:$A$1006,A20,Journal!$S$7:$S$1006,"&gt;0"))</f>
        <v/>
      </c>
      <c r="D20" s="14" t="str">
        <f aca="false">IF(A20="","",COUNTIFS(Journal!$A$7:$A$1006,A20,Journal!$S$7:$S$1006,"&lt;0"))</f>
        <v/>
      </c>
      <c r="E20" s="19" t="str">
        <f aca="false">IF(OR(A20="",N(B20)=0),"",C20/B20)</f>
        <v/>
      </c>
      <c r="F20" s="15" t="str">
        <f aca="false">IF(A20="","",SUMIFS(Journal!$S$7:$S$1006,Journal!$A$7:$A$1006,A20,Journal!$S$7:$S$1006,"&gt;0"))</f>
        <v/>
      </c>
      <c r="G20" s="15" t="str">
        <f aca="false">IF(A20="","",-SUMIFS(Journal!$S$7:$S$1006,Journal!$A$7:$A$1006,A20,Journal!$S$7:$S$1006,"&lt;0"))</f>
        <v/>
      </c>
      <c r="H20" s="15" t="str">
        <f aca="false">IF(A20="","",SUMIFS(Journal!$S$7:$S$1006,Journal!$A$7:$A$1006,A20))</f>
        <v/>
      </c>
      <c r="I20" s="20" t="str">
        <f aca="false">IF(A20="","",IF(G20=0,IF(F20&gt;0,"no losses",""),F20/G20))</f>
        <v/>
      </c>
      <c r="J20" s="16" t="str">
        <f aca="false">IF(A20="","",IF(COUNTIFS(Journal!$A$7:$A$1006,A20,Journal!$R$7:$R$1006,"&gt;0")=0,"",SUMIFS(Journal!$T$7:$T$1006,Journal!$A$7:$A$1006,A20)/COUNTIFS(Journal!$A$7:$A$1006,A20,Journal!$R$7:$R$1006,"&gt;0")))</f>
        <v/>
      </c>
      <c r="K20" s="15" t="str">
        <f aca="false">IF(A20="","",SUMIFS(Journal!$L$7:$L$1006,Journal!$A$7:$A$1006,A20))</f>
        <v/>
      </c>
      <c r="L20" s="14" t="str">
        <f aca="false">IF(A20="","",IF(N(Journal!$C$4)&lt;=0,"no limit set",IF(COUNTIFS(Journal!$A$7:$A$1006,A20,Journal!$U$7:$U$1006,"&lt;="&amp;-Journal!$C$4)&gt;0,"Yes","No")))</f>
        <v/>
      </c>
      <c r="M20" s="14" t="str">
        <f aca="false">IF(A20="","",COUNTIFS(Journal!$A$7:$A$1006,A20,Journal!$V$7:$V$1006,"After loss limit"))</f>
        <v/>
      </c>
      <c r="N20" s="14" t="str">
        <f aca="false">IF(A20="","",IF(N(Journal!$C$5)&lt;=0,"no cap set",IF(B20&gt;Journal!$C$5,"Yes","No")))</f>
        <v/>
      </c>
      <c r="O20" s="15" t="str">
        <f aca="false">IF(A20="","",N(Journal!$C$3)+SUM($H$7:H20))</f>
        <v/>
      </c>
      <c r="P20" s="15" t="str">
        <f aca="false">IF(A20="","",O20-MAX(N(Journal!$C$3),MAX($O$7:O20)))</f>
        <v/>
      </c>
      <c r="Q20" s="21" t="e">
        <f aca="false">IF(A20="",NA(),O20)</f>
        <v>#N/A</v>
      </c>
    </row>
    <row r="21" customFormat="false" ht="15" hidden="false" customHeight="false" outlineLevel="0" collapsed="false">
      <c r="A21" s="18" t="str">
        <f aca="false">IF(A20="","",IF(COUNTIF(Journal!$A$7:$A$1006,"&gt;"&amp;A20)=0,"",SMALL(Journal!$A$7:$A$1006,COUNTIF(Journal!$A$7:$A$1006,"&lt;="&amp;A20)+1)))</f>
        <v/>
      </c>
      <c r="B21" s="14" t="str">
        <f aca="false">IF(A21="","",COUNTIF(Journal!$A$7:$A$1006,A21))</f>
        <v/>
      </c>
      <c r="C21" s="14" t="str">
        <f aca="false">IF(A21="","",COUNTIFS(Journal!$A$7:$A$1006,A21,Journal!$S$7:$S$1006,"&gt;0"))</f>
        <v/>
      </c>
      <c r="D21" s="14" t="str">
        <f aca="false">IF(A21="","",COUNTIFS(Journal!$A$7:$A$1006,A21,Journal!$S$7:$S$1006,"&lt;0"))</f>
        <v/>
      </c>
      <c r="E21" s="19" t="str">
        <f aca="false">IF(OR(A21="",N(B21)=0),"",C21/B21)</f>
        <v/>
      </c>
      <c r="F21" s="15" t="str">
        <f aca="false">IF(A21="","",SUMIFS(Journal!$S$7:$S$1006,Journal!$A$7:$A$1006,A21,Journal!$S$7:$S$1006,"&gt;0"))</f>
        <v/>
      </c>
      <c r="G21" s="15" t="str">
        <f aca="false">IF(A21="","",-SUMIFS(Journal!$S$7:$S$1006,Journal!$A$7:$A$1006,A21,Journal!$S$7:$S$1006,"&lt;0"))</f>
        <v/>
      </c>
      <c r="H21" s="15" t="str">
        <f aca="false">IF(A21="","",SUMIFS(Journal!$S$7:$S$1006,Journal!$A$7:$A$1006,A21))</f>
        <v/>
      </c>
      <c r="I21" s="20" t="str">
        <f aca="false">IF(A21="","",IF(G21=0,IF(F21&gt;0,"no losses",""),F21/G21))</f>
        <v/>
      </c>
      <c r="J21" s="16" t="str">
        <f aca="false">IF(A21="","",IF(COUNTIFS(Journal!$A$7:$A$1006,A21,Journal!$R$7:$R$1006,"&gt;0")=0,"",SUMIFS(Journal!$T$7:$T$1006,Journal!$A$7:$A$1006,A21)/COUNTIFS(Journal!$A$7:$A$1006,A21,Journal!$R$7:$R$1006,"&gt;0")))</f>
        <v/>
      </c>
      <c r="K21" s="15" t="str">
        <f aca="false">IF(A21="","",SUMIFS(Journal!$L$7:$L$1006,Journal!$A$7:$A$1006,A21))</f>
        <v/>
      </c>
      <c r="L21" s="14" t="str">
        <f aca="false">IF(A21="","",IF(N(Journal!$C$4)&lt;=0,"no limit set",IF(COUNTIFS(Journal!$A$7:$A$1006,A21,Journal!$U$7:$U$1006,"&lt;="&amp;-Journal!$C$4)&gt;0,"Yes","No")))</f>
        <v/>
      </c>
      <c r="M21" s="14" t="str">
        <f aca="false">IF(A21="","",COUNTIFS(Journal!$A$7:$A$1006,A21,Journal!$V$7:$V$1006,"After loss limit"))</f>
        <v/>
      </c>
      <c r="N21" s="14" t="str">
        <f aca="false">IF(A21="","",IF(N(Journal!$C$5)&lt;=0,"no cap set",IF(B21&gt;Journal!$C$5,"Yes","No")))</f>
        <v/>
      </c>
      <c r="O21" s="15" t="str">
        <f aca="false">IF(A21="","",N(Journal!$C$3)+SUM($H$7:H21))</f>
        <v/>
      </c>
      <c r="P21" s="15" t="str">
        <f aca="false">IF(A21="","",O21-MAX(N(Journal!$C$3),MAX($O$7:O21)))</f>
        <v/>
      </c>
      <c r="Q21" s="21" t="e">
        <f aca="false">IF(A21="",NA(),O21)</f>
        <v>#N/A</v>
      </c>
    </row>
    <row r="22" customFormat="false" ht="15" hidden="false" customHeight="false" outlineLevel="0" collapsed="false">
      <c r="A22" s="18" t="str">
        <f aca="false">IF(A21="","",IF(COUNTIF(Journal!$A$7:$A$1006,"&gt;"&amp;A21)=0,"",SMALL(Journal!$A$7:$A$1006,COUNTIF(Journal!$A$7:$A$1006,"&lt;="&amp;A21)+1)))</f>
        <v/>
      </c>
      <c r="B22" s="14" t="str">
        <f aca="false">IF(A22="","",COUNTIF(Journal!$A$7:$A$1006,A22))</f>
        <v/>
      </c>
      <c r="C22" s="14" t="str">
        <f aca="false">IF(A22="","",COUNTIFS(Journal!$A$7:$A$1006,A22,Journal!$S$7:$S$1006,"&gt;0"))</f>
        <v/>
      </c>
      <c r="D22" s="14" t="str">
        <f aca="false">IF(A22="","",COUNTIFS(Journal!$A$7:$A$1006,A22,Journal!$S$7:$S$1006,"&lt;0"))</f>
        <v/>
      </c>
      <c r="E22" s="19" t="str">
        <f aca="false">IF(OR(A22="",N(B22)=0),"",C22/B22)</f>
        <v/>
      </c>
      <c r="F22" s="15" t="str">
        <f aca="false">IF(A22="","",SUMIFS(Journal!$S$7:$S$1006,Journal!$A$7:$A$1006,A22,Journal!$S$7:$S$1006,"&gt;0"))</f>
        <v/>
      </c>
      <c r="G22" s="15" t="str">
        <f aca="false">IF(A22="","",-SUMIFS(Journal!$S$7:$S$1006,Journal!$A$7:$A$1006,A22,Journal!$S$7:$S$1006,"&lt;0"))</f>
        <v/>
      </c>
      <c r="H22" s="15" t="str">
        <f aca="false">IF(A22="","",SUMIFS(Journal!$S$7:$S$1006,Journal!$A$7:$A$1006,A22))</f>
        <v/>
      </c>
      <c r="I22" s="20" t="str">
        <f aca="false">IF(A22="","",IF(G22=0,IF(F22&gt;0,"no losses",""),F22/G22))</f>
        <v/>
      </c>
      <c r="J22" s="16" t="str">
        <f aca="false">IF(A22="","",IF(COUNTIFS(Journal!$A$7:$A$1006,A22,Journal!$R$7:$R$1006,"&gt;0")=0,"",SUMIFS(Journal!$T$7:$T$1006,Journal!$A$7:$A$1006,A22)/COUNTIFS(Journal!$A$7:$A$1006,A22,Journal!$R$7:$R$1006,"&gt;0")))</f>
        <v/>
      </c>
      <c r="K22" s="15" t="str">
        <f aca="false">IF(A22="","",SUMIFS(Journal!$L$7:$L$1006,Journal!$A$7:$A$1006,A22))</f>
        <v/>
      </c>
      <c r="L22" s="14" t="str">
        <f aca="false">IF(A22="","",IF(N(Journal!$C$4)&lt;=0,"no limit set",IF(COUNTIFS(Journal!$A$7:$A$1006,A22,Journal!$U$7:$U$1006,"&lt;="&amp;-Journal!$C$4)&gt;0,"Yes","No")))</f>
        <v/>
      </c>
      <c r="M22" s="14" t="str">
        <f aca="false">IF(A22="","",COUNTIFS(Journal!$A$7:$A$1006,A22,Journal!$V$7:$V$1006,"After loss limit"))</f>
        <v/>
      </c>
      <c r="N22" s="14" t="str">
        <f aca="false">IF(A22="","",IF(N(Journal!$C$5)&lt;=0,"no cap set",IF(B22&gt;Journal!$C$5,"Yes","No")))</f>
        <v/>
      </c>
      <c r="O22" s="15" t="str">
        <f aca="false">IF(A22="","",N(Journal!$C$3)+SUM($H$7:H22))</f>
        <v/>
      </c>
      <c r="P22" s="15" t="str">
        <f aca="false">IF(A22="","",O22-MAX(N(Journal!$C$3),MAX($O$7:O22)))</f>
        <v/>
      </c>
      <c r="Q22" s="21" t="e">
        <f aca="false">IF(A22="",NA(),O22)</f>
        <v>#N/A</v>
      </c>
    </row>
    <row r="23" customFormat="false" ht="15" hidden="false" customHeight="false" outlineLevel="0" collapsed="false">
      <c r="A23" s="18" t="str">
        <f aca="false">IF(A22="","",IF(COUNTIF(Journal!$A$7:$A$1006,"&gt;"&amp;A22)=0,"",SMALL(Journal!$A$7:$A$1006,COUNTIF(Journal!$A$7:$A$1006,"&lt;="&amp;A22)+1)))</f>
        <v/>
      </c>
      <c r="B23" s="14" t="str">
        <f aca="false">IF(A23="","",COUNTIF(Journal!$A$7:$A$1006,A23))</f>
        <v/>
      </c>
      <c r="C23" s="14" t="str">
        <f aca="false">IF(A23="","",COUNTIFS(Journal!$A$7:$A$1006,A23,Journal!$S$7:$S$1006,"&gt;0"))</f>
        <v/>
      </c>
      <c r="D23" s="14" t="str">
        <f aca="false">IF(A23="","",COUNTIFS(Journal!$A$7:$A$1006,A23,Journal!$S$7:$S$1006,"&lt;0"))</f>
        <v/>
      </c>
      <c r="E23" s="19" t="str">
        <f aca="false">IF(OR(A23="",N(B23)=0),"",C23/B23)</f>
        <v/>
      </c>
      <c r="F23" s="15" t="str">
        <f aca="false">IF(A23="","",SUMIFS(Journal!$S$7:$S$1006,Journal!$A$7:$A$1006,A23,Journal!$S$7:$S$1006,"&gt;0"))</f>
        <v/>
      </c>
      <c r="G23" s="15" t="str">
        <f aca="false">IF(A23="","",-SUMIFS(Journal!$S$7:$S$1006,Journal!$A$7:$A$1006,A23,Journal!$S$7:$S$1006,"&lt;0"))</f>
        <v/>
      </c>
      <c r="H23" s="15" t="str">
        <f aca="false">IF(A23="","",SUMIFS(Journal!$S$7:$S$1006,Journal!$A$7:$A$1006,A23))</f>
        <v/>
      </c>
      <c r="I23" s="20" t="str">
        <f aca="false">IF(A23="","",IF(G23=0,IF(F23&gt;0,"no losses",""),F23/G23))</f>
        <v/>
      </c>
      <c r="J23" s="16" t="str">
        <f aca="false">IF(A23="","",IF(COUNTIFS(Journal!$A$7:$A$1006,A23,Journal!$R$7:$R$1006,"&gt;0")=0,"",SUMIFS(Journal!$T$7:$T$1006,Journal!$A$7:$A$1006,A23)/COUNTIFS(Journal!$A$7:$A$1006,A23,Journal!$R$7:$R$1006,"&gt;0")))</f>
        <v/>
      </c>
      <c r="K23" s="15" t="str">
        <f aca="false">IF(A23="","",SUMIFS(Journal!$L$7:$L$1006,Journal!$A$7:$A$1006,A23))</f>
        <v/>
      </c>
      <c r="L23" s="14" t="str">
        <f aca="false">IF(A23="","",IF(N(Journal!$C$4)&lt;=0,"no limit set",IF(COUNTIFS(Journal!$A$7:$A$1006,A23,Journal!$U$7:$U$1006,"&lt;="&amp;-Journal!$C$4)&gt;0,"Yes","No")))</f>
        <v/>
      </c>
      <c r="M23" s="14" t="str">
        <f aca="false">IF(A23="","",COUNTIFS(Journal!$A$7:$A$1006,A23,Journal!$V$7:$V$1006,"After loss limit"))</f>
        <v/>
      </c>
      <c r="N23" s="14" t="str">
        <f aca="false">IF(A23="","",IF(N(Journal!$C$5)&lt;=0,"no cap set",IF(B23&gt;Journal!$C$5,"Yes","No")))</f>
        <v/>
      </c>
      <c r="O23" s="15" t="str">
        <f aca="false">IF(A23="","",N(Journal!$C$3)+SUM($H$7:H23))</f>
        <v/>
      </c>
      <c r="P23" s="15" t="str">
        <f aca="false">IF(A23="","",O23-MAX(N(Journal!$C$3),MAX($O$7:O23)))</f>
        <v/>
      </c>
      <c r="Q23" s="21" t="e">
        <f aca="false">IF(A23="",NA(),O23)</f>
        <v>#N/A</v>
      </c>
    </row>
    <row r="24" customFormat="false" ht="15" hidden="false" customHeight="false" outlineLevel="0" collapsed="false">
      <c r="A24" s="18" t="str">
        <f aca="false">IF(A23="","",IF(COUNTIF(Journal!$A$7:$A$1006,"&gt;"&amp;A23)=0,"",SMALL(Journal!$A$7:$A$1006,COUNTIF(Journal!$A$7:$A$1006,"&lt;="&amp;A23)+1)))</f>
        <v/>
      </c>
      <c r="B24" s="14" t="str">
        <f aca="false">IF(A24="","",COUNTIF(Journal!$A$7:$A$1006,A24))</f>
        <v/>
      </c>
      <c r="C24" s="14" t="str">
        <f aca="false">IF(A24="","",COUNTIFS(Journal!$A$7:$A$1006,A24,Journal!$S$7:$S$1006,"&gt;0"))</f>
        <v/>
      </c>
      <c r="D24" s="14" t="str">
        <f aca="false">IF(A24="","",COUNTIFS(Journal!$A$7:$A$1006,A24,Journal!$S$7:$S$1006,"&lt;0"))</f>
        <v/>
      </c>
      <c r="E24" s="19" t="str">
        <f aca="false">IF(OR(A24="",N(B24)=0),"",C24/B24)</f>
        <v/>
      </c>
      <c r="F24" s="15" t="str">
        <f aca="false">IF(A24="","",SUMIFS(Journal!$S$7:$S$1006,Journal!$A$7:$A$1006,A24,Journal!$S$7:$S$1006,"&gt;0"))</f>
        <v/>
      </c>
      <c r="G24" s="15" t="str">
        <f aca="false">IF(A24="","",-SUMIFS(Journal!$S$7:$S$1006,Journal!$A$7:$A$1006,A24,Journal!$S$7:$S$1006,"&lt;0"))</f>
        <v/>
      </c>
      <c r="H24" s="15" t="str">
        <f aca="false">IF(A24="","",SUMIFS(Journal!$S$7:$S$1006,Journal!$A$7:$A$1006,A24))</f>
        <v/>
      </c>
      <c r="I24" s="20" t="str">
        <f aca="false">IF(A24="","",IF(G24=0,IF(F24&gt;0,"no losses",""),F24/G24))</f>
        <v/>
      </c>
      <c r="J24" s="16" t="str">
        <f aca="false">IF(A24="","",IF(COUNTIFS(Journal!$A$7:$A$1006,A24,Journal!$R$7:$R$1006,"&gt;0")=0,"",SUMIFS(Journal!$T$7:$T$1006,Journal!$A$7:$A$1006,A24)/COUNTIFS(Journal!$A$7:$A$1006,A24,Journal!$R$7:$R$1006,"&gt;0")))</f>
        <v/>
      </c>
      <c r="K24" s="15" t="str">
        <f aca="false">IF(A24="","",SUMIFS(Journal!$L$7:$L$1006,Journal!$A$7:$A$1006,A24))</f>
        <v/>
      </c>
      <c r="L24" s="14" t="str">
        <f aca="false">IF(A24="","",IF(N(Journal!$C$4)&lt;=0,"no limit set",IF(COUNTIFS(Journal!$A$7:$A$1006,A24,Journal!$U$7:$U$1006,"&lt;="&amp;-Journal!$C$4)&gt;0,"Yes","No")))</f>
        <v/>
      </c>
      <c r="M24" s="14" t="str">
        <f aca="false">IF(A24="","",COUNTIFS(Journal!$A$7:$A$1006,A24,Journal!$V$7:$V$1006,"After loss limit"))</f>
        <v/>
      </c>
      <c r="N24" s="14" t="str">
        <f aca="false">IF(A24="","",IF(N(Journal!$C$5)&lt;=0,"no cap set",IF(B24&gt;Journal!$C$5,"Yes","No")))</f>
        <v/>
      </c>
      <c r="O24" s="15" t="str">
        <f aca="false">IF(A24="","",N(Journal!$C$3)+SUM($H$7:H24))</f>
        <v/>
      </c>
      <c r="P24" s="15" t="str">
        <f aca="false">IF(A24="","",O24-MAX(N(Journal!$C$3),MAX($O$7:O24)))</f>
        <v/>
      </c>
      <c r="Q24" s="21" t="e">
        <f aca="false">IF(A24="",NA(),O24)</f>
        <v>#N/A</v>
      </c>
    </row>
    <row r="25" customFormat="false" ht="15" hidden="false" customHeight="false" outlineLevel="0" collapsed="false">
      <c r="A25" s="18" t="str">
        <f aca="false">IF(A24="","",IF(COUNTIF(Journal!$A$7:$A$1006,"&gt;"&amp;A24)=0,"",SMALL(Journal!$A$7:$A$1006,COUNTIF(Journal!$A$7:$A$1006,"&lt;="&amp;A24)+1)))</f>
        <v/>
      </c>
      <c r="B25" s="14" t="str">
        <f aca="false">IF(A25="","",COUNTIF(Journal!$A$7:$A$1006,A25))</f>
        <v/>
      </c>
      <c r="C25" s="14" t="str">
        <f aca="false">IF(A25="","",COUNTIFS(Journal!$A$7:$A$1006,A25,Journal!$S$7:$S$1006,"&gt;0"))</f>
        <v/>
      </c>
      <c r="D25" s="14" t="str">
        <f aca="false">IF(A25="","",COUNTIFS(Journal!$A$7:$A$1006,A25,Journal!$S$7:$S$1006,"&lt;0"))</f>
        <v/>
      </c>
      <c r="E25" s="19" t="str">
        <f aca="false">IF(OR(A25="",N(B25)=0),"",C25/B25)</f>
        <v/>
      </c>
      <c r="F25" s="15" t="str">
        <f aca="false">IF(A25="","",SUMIFS(Journal!$S$7:$S$1006,Journal!$A$7:$A$1006,A25,Journal!$S$7:$S$1006,"&gt;0"))</f>
        <v/>
      </c>
      <c r="G25" s="15" t="str">
        <f aca="false">IF(A25="","",-SUMIFS(Journal!$S$7:$S$1006,Journal!$A$7:$A$1006,A25,Journal!$S$7:$S$1006,"&lt;0"))</f>
        <v/>
      </c>
      <c r="H25" s="15" t="str">
        <f aca="false">IF(A25="","",SUMIFS(Journal!$S$7:$S$1006,Journal!$A$7:$A$1006,A25))</f>
        <v/>
      </c>
      <c r="I25" s="20" t="str">
        <f aca="false">IF(A25="","",IF(G25=0,IF(F25&gt;0,"no losses",""),F25/G25))</f>
        <v/>
      </c>
      <c r="J25" s="16" t="str">
        <f aca="false">IF(A25="","",IF(COUNTIFS(Journal!$A$7:$A$1006,A25,Journal!$R$7:$R$1006,"&gt;0")=0,"",SUMIFS(Journal!$T$7:$T$1006,Journal!$A$7:$A$1006,A25)/COUNTIFS(Journal!$A$7:$A$1006,A25,Journal!$R$7:$R$1006,"&gt;0")))</f>
        <v/>
      </c>
      <c r="K25" s="15" t="str">
        <f aca="false">IF(A25="","",SUMIFS(Journal!$L$7:$L$1006,Journal!$A$7:$A$1006,A25))</f>
        <v/>
      </c>
      <c r="L25" s="14" t="str">
        <f aca="false">IF(A25="","",IF(N(Journal!$C$4)&lt;=0,"no limit set",IF(COUNTIFS(Journal!$A$7:$A$1006,A25,Journal!$U$7:$U$1006,"&lt;="&amp;-Journal!$C$4)&gt;0,"Yes","No")))</f>
        <v/>
      </c>
      <c r="M25" s="14" t="str">
        <f aca="false">IF(A25="","",COUNTIFS(Journal!$A$7:$A$1006,A25,Journal!$V$7:$V$1006,"After loss limit"))</f>
        <v/>
      </c>
      <c r="N25" s="14" t="str">
        <f aca="false">IF(A25="","",IF(N(Journal!$C$5)&lt;=0,"no cap set",IF(B25&gt;Journal!$C$5,"Yes","No")))</f>
        <v/>
      </c>
      <c r="O25" s="15" t="str">
        <f aca="false">IF(A25="","",N(Journal!$C$3)+SUM($H$7:H25))</f>
        <v/>
      </c>
      <c r="P25" s="15" t="str">
        <f aca="false">IF(A25="","",O25-MAX(N(Journal!$C$3),MAX($O$7:O25)))</f>
        <v/>
      </c>
      <c r="Q25" s="21" t="e">
        <f aca="false">IF(A25="",NA(),O25)</f>
        <v>#N/A</v>
      </c>
    </row>
    <row r="26" customFormat="false" ht="15" hidden="false" customHeight="false" outlineLevel="0" collapsed="false">
      <c r="A26" s="18" t="str">
        <f aca="false">IF(A25="","",IF(COUNTIF(Journal!$A$7:$A$1006,"&gt;"&amp;A25)=0,"",SMALL(Journal!$A$7:$A$1006,COUNTIF(Journal!$A$7:$A$1006,"&lt;="&amp;A25)+1)))</f>
        <v/>
      </c>
      <c r="B26" s="14" t="str">
        <f aca="false">IF(A26="","",COUNTIF(Journal!$A$7:$A$1006,A26))</f>
        <v/>
      </c>
      <c r="C26" s="14" t="str">
        <f aca="false">IF(A26="","",COUNTIFS(Journal!$A$7:$A$1006,A26,Journal!$S$7:$S$1006,"&gt;0"))</f>
        <v/>
      </c>
      <c r="D26" s="14" t="str">
        <f aca="false">IF(A26="","",COUNTIFS(Journal!$A$7:$A$1006,A26,Journal!$S$7:$S$1006,"&lt;0"))</f>
        <v/>
      </c>
      <c r="E26" s="19" t="str">
        <f aca="false">IF(OR(A26="",N(B26)=0),"",C26/B26)</f>
        <v/>
      </c>
      <c r="F26" s="15" t="str">
        <f aca="false">IF(A26="","",SUMIFS(Journal!$S$7:$S$1006,Journal!$A$7:$A$1006,A26,Journal!$S$7:$S$1006,"&gt;0"))</f>
        <v/>
      </c>
      <c r="G26" s="15" t="str">
        <f aca="false">IF(A26="","",-SUMIFS(Journal!$S$7:$S$1006,Journal!$A$7:$A$1006,A26,Journal!$S$7:$S$1006,"&lt;0"))</f>
        <v/>
      </c>
      <c r="H26" s="15" t="str">
        <f aca="false">IF(A26="","",SUMIFS(Journal!$S$7:$S$1006,Journal!$A$7:$A$1006,A26))</f>
        <v/>
      </c>
      <c r="I26" s="20" t="str">
        <f aca="false">IF(A26="","",IF(G26=0,IF(F26&gt;0,"no losses",""),F26/G26))</f>
        <v/>
      </c>
      <c r="J26" s="16" t="str">
        <f aca="false">IF(A26="","",IF(COUNTIFS(Journal!$A$7:$A$1006,A26,Journal!$R$7:$R$1006,"&gt;0")=0,"",SUMIFS(Journal!$T$7:$T$1006,Journal!$A$7:$A$1006,A26)/COUNTIFS(Journal!$A$7:$A$1006,A26,Journal!$R$7:$R$1006,"&gt;0")))</f>
        <v/>
      </c>
      <c r="K26" s="15" t="str">
        <f aca="false">IF(A26="","",SUMIFS(Journal!$L$7:$L$1006,Journal!$A$7:$A$1006,A26))</f>
        <v/>
      </c>
      <c r="L26" s="14" t="str">
        <f aca="false">IF(A26="","",IF(N(Journal!$C$4)&lt;=0,"no limit set",IF(COUNTIFS(Journal!$A$7:$A$1006,A26,Journal!$U$7:$U$1006,"&lt;="&amp;-Journal!$C$4)&gt;0,"Yes","No")))</f>
        <v/>
      </c>
      <c r="M26" s="14" t="str">
        <f aca="false">IF(A26="","",COUNTIFS(Journal!$A$7:$A$1006,A26,Journal!$V$7:$V$1006,"After loss limit"))</f>
        <v/>
      </c>
      <c r="N26" s="14" t="str">
        <f aca="false">IF(A26="","",IF(N(Journal!$C$5)&lt;=0,"no cap set",IF(B26&gt;Journal!$C$5,"Yes","No")))</f>
        <v/>
      </c>
      <c r="O26" s="15" t="str">
        <f aca="false">IF(A26="","",N(Journal!$C$3)+SUM($H$7:H26))</f>
        <v/>
      </c>
      <c r="P26" s="15" t="str">
        <f aca="false">IF(A26="","",O26-MAX(N(Journal!$C$3),MAX($O$7:O26)))</f>
        <v/>
      </c>
      <c r="Q26" s="21" t="e">
        <f aca="false">IF(A26="",NA(),O26)</f>
        <v>#N/A</v>
      </c>
    </row>
    <row r="27" customFormat="false" ht="15" hidden="false" customHeight="false" outlineLevel="0" collapsed="false">
      <c r="A27" s="18" t="str">
        <f aca="false">IF(A26="","",IF(COUNTIF(Journal!$A$7:$A$1006,"&gt;"&amp;A26)=0,"",SMALL(Journal!$A$7:$A$1006,COUNTIF(Journal!$A$7:$A$1006,"&lt;="&amp;A26)+1)))</f>
        <v/>
      </c>
      <c r="B27" s="14" t="str">
        <f aca="false">IF(A27="","",COUNTIF(Journal!$A$7:$A$1006,A27))</f>
        <v/>
      </c>
      <c r="C27" s="14" t="str">
        <f aca="false">IF(A27="","",COUNTIFS(Journal!$A$7:$A$1006,A27,Journal!$S$7:$S$1006,"&gt;0"))</f>
        <v/>
      </c>
      <c r="D27" s="14" t="str">
        <f aca="false">IF(A27="","",COUNTIFS(Journal!$A$7:$A$1006,A27,Journal!$S$7:$S$1006,"&lt;0"))</f>
        <v/>
      </c>
      <c r="E27" s="19" t="str">
        <f aca="false">IF(OR(A27="",N(B27)=0),"",C27/B27)</f>
        <v/>
      </c>
      <c r="F27" s="15" t="str">
        <f aca="false">IF(A27="","",SUMIFS(Journal!$S$7:$S$1006,Journal!$A$7:$A$1006,A27,Journal!$S$7:$S$1006,"&gt;0"))</f>
        <v/>
      </c>
      <c r="G27" s="15" t="str">
        <f aca="false">IF(A27="","",-SUMIFS(Journal!$S$7:$S$1006,Journal!$A$7:$A$1006,A27,Journal!$S$7:$S$1006,"&lt;0"))</f>
        <v/>
      </c>
      <c r="H27" s="15" t="str">
        <f aca="false">IF(A27="","",SUMIFS(Journal!$S$7:$S$1006,Journal!$A$7:$A$1006,A27))</f>
        <v/>
      </c>
      <c r="I27" s="20" t="str">
        <f aca="false">IF(A27="","",IF(G27=0,IF(F27&gt;0,"no losses",""),F27/G27))</f>
        <v/>
      </c>
      <c r="J27" s="16" t="str">
        <f aca="false">IF(A27="","",IF(COUNTIFS(Journal!$A$7:$A$1006,A27,Journal!$R$7:$R$1006,"&gt;0")=0,"",SUMIFS(Journal!$T$7:$T$1006,Journal!$A$7:$A$1006,A27)/COUNTIFS(Journal!$A$7:$A$1006,A27,Journal!$R$7:$R$1006,"&gt;0")))</f>
        <v/>
      </c>
      <c r="K27" s="15" t="str">
        <f aca="false">IF(A27="","",SUMIFS(Journal!$L$7:$L$1006,Journal!$A$7:$A$1006,A27))</f>
        <v/>
      </c>
      <c r="L27" s="14" t="str">
        <f aca="false">IF(A27="","",IF(N(Journal!$C$4)&lt;=0,"no limit set",IF(COUNTIFS(Journal!$A$7:$A$1006,A27,Journal!$U$7:$U$1006,"&lt;="&amp;-Journal!$C$4)&gt;0,"Yes","No")))</f>
        <v/>
      </c>
      <c r="M27" s="14" t="str">
        <f aca="false">IF(A27="","",COUNTIFS(Journal!$A$7:$A$1006,A27,Journal!$V$7:$V$1006,"After loss limit"))</f>
        <v/>
      </c>
      <c r="N27" s="14" t="str">
        <f aca="false">IF(A27="","",IF(N(Journal!$C$5)&lt;=0,"no cap set",IF(B27&gt;Journal!$C$5,"Yes","No")))</f>
        <v/>
      </c>
      <c r="O27" s="15" t="str">
        <f aca="false">IF(A27="","",N(Journal!$C$3)+SUM($H$7:H27))</f>
        <v/>
      </c>
      <c r="P27" s="15" t="str">
        <f aca="false">IF(A27="","",O27-MAX(N(Journal!$C$3),MAX($O$7:O27)))</f>
        <v/>
      </c>
      <c r="Q27" s="21" t="e">
        <f aca="false">IF(A27="",NA(),O27)</f>
        <v>#N/A</v>
      </c>
    </row>
    <row r="28" customFormat="false" ht="15" hidden="false" customHeight="false" outlineLevel="0" collapsed="false">
      <c r="A28" s="18" t="str">
        <f aca="false">IF(A27="","",IF(COUNTIF(Journal!$A$7:$A$1006,"&gt;"&amp;A27)=0,"",SMALL(Journal!$A$7:$A$1006,COUNTIF(Journal!$A$7:$A$1006,"&lt;="&amp;A27)+1)))</f>
        <v/>
      </c>
      <c r="B28" s="14" t="str">
        <f aca="false">IF(A28="","",COUNTIF(Journal!$A$7:$A$1006,A28))</f>
        <v/>
      </c>
      <c r="C28" s="14" t="str">
        <f aca="false">IF(A28="","",COUNTIFS(Journal!$A$7:$A$1006,A28,Journal!$S$7:$S$1006,"&gt;0"))</f>
        <v/>
      </c>
      <c r="D28" s="14" t="str">
        <f aca="false">IF(A28="","",COUNTIFS(Journal!$A$7:$A$1006,A28,Journal!$S$7:$S$1006,"&lt;0"))</f>
        <v/>
      </c>
      <c r="E28" s="19" t="str">
        <f aca="false">IF(OR(A28="",N(B28)=0),"",C28/B28)</f>
        <v/>
      </c>
      <c r="F28" s="15" t="str">
        <f aca="false">IF(A28="","",SUMIFS(Journal!$S$7:$S$1006,Journal!$A$7:$A$1006,A28,Journal!$S$7:$S$1006,"&gt;0"))</f>
        <v/>
      </c>
      <c r="G28" s="15" t="str">
        <f aca="false">IF(A28="","",-SUMIFS(Journal!$S$7:$S$1006,Journal!$A$7:$A$1006,A28,Journal!$S$7:$S$1006,"&lt;0"))</f>
        <v/>
      </c>
      <c r="H28" s="15" t="str">
        <f aca="false">IF(A28="","",SUMIFS(Journal!$S$7:$S$1006,Journal!$A$7:$A$1006,A28))</f>
        <v/>
      </c>
      <c r="I28" s="20" t="str">
        <f aca="false">IF(A28="","",IF(G28=0,IF(F28&gt;0,"no losses",""),F28/G28))</f>
        <v/>
      </c>
      <c r="J28" s="16" t="str">
        <f aca="false">IF(A28="","",IF(COUNTIFS(Journal!$A$7:$A$1006,A28,Journal!$R$7:$R$1006,"&gt;0")=0,"",SUMIFS(Journal!$T$7:$T$1006,Journal!$A$7:$A$1006,A28)/COUNTIFS(Journal!$A$7:$A$1006,A28,Journal!$R$7:$R$1006,"&gt;0")))</f>
        <v/>
      </c>
      <c r="K28" s="15" t="str">
        <f aca="false">IF(A28="","",SUMIFS(Journal!$L$7:$L$1006,Journal!$A$7:$A$1006,A28))</f>
        <v/>
      </c>
      <c r="L28" s="14" t="str">
        <f aca="false">IF(A28="","",IF(N(Journal!$C$4)&lt;=0,"no limit set",IF(COUNTIFS(Journal!$A$7:$A$1006,A28,Journal!$U$7:$U$1006,"&lt;="&amp;-Journal!$C$4)&gt;0,"Yes","No")))</f>
        <v/>
      </c>
      <c r="M28" s="14" t="str">
        <f aca="false">IF(A28="","",COUNTIFS(Journal!$A$7:$A$1006,A28,Journal!$V$7:$V$1006,"After loss limit"))</f>
        <v/>
      </c>
      <c r="N28" s="14" t="str">
        <f aca="false">IF(A28="","",IF(N(Journal!$C$5)&lt;=0,"no cap set",IF(B28&gt;Journal!$C$5,"Yes","No")))</f>
        <v/>
      </c>
      <c r="O28" s="15" t="str">
        <f aca="false">IF(A28="","",N(Journal!$C$3)+SUM($H$7:H28))</f>
        <v/>
      </c>
      <c r="P28" s="15" t="str">
        <f aca="false">IF(A28="","",O28-MAX(N(Journal!$C$3),MAX($O$7:O28)))</f>
        <v/>
      </c>
      <c r="Q28" s="21" t="e">
        <f aca="false">IF(A28="",NA(),O28)</f>
        <v>#N/A</v>
      </c>
    </row>
    <row r="29" customFormat="false" ht="15" hidden="false" customHeight="false" outlineLevel="0" collapsed="false">
      <c r="A29" s="18" t="str">
        <f aca="false">IF(A28="","",IF(COUNTIF(Journal!$A$7:$A$1006,"&gt;"&amp;A28)=0,"",SMALL(Journal!$A$7:$A$1006,COUNTIF(Journal!$A$7:$A$1006,"&lt;="&amp;A28)+1)))</f>
        <v/>
      </c>
      <c r="B29" s="14" t="str">
        <f aca="false">IF(A29="","",COUNTIF(Journal!$A$7:$A$1006,A29))</f>
        <v/>
      </c>
      <c r="C29" s="14" t="str">
        <f aca="false">IF(A29="","",COUNTIFS(Journal!$A$7:$A$1006,A29,Journal!$S$7:$S$1006,"&gt;0"))</f>
        <v/>
      </c>
      <c r="D29" s="14" t="str">
        <f aca="false">IF(A29="","",COUNTIFS(Journal!$A$7:$A$1006,A29,Journal!$S$7:$S$1006,"&lt;0"))</f>
        <v/>
      </c>
      <c r="E29" s="19" t="str">
        <f aca="false">IF(OR(A29="",N(B29)=0),"",C29/B29)</f>
        <v/>
      </c>
      <c r="F29" s="15" t="str">
        <f aca="false">IF(A29="","",SUMIFS(Journal!$S$7:$S$1006,Journal!$A$7:$A$1006,A29,Journal!$S$7:$S$1006,"&gt;0"))</f>
        <v/>
      </c>
      <c r="G29" s="15" t="str">
        <f aca="false">IF(A29="","",-SUMIFS(Journal!$S$7:$S$1006,Journal!$A$7:$A$1006,A29,Journal!$S$7:$S$1006,"&lt;0"))</f>
        <v/>
      </c>
      <c r="H29" s="15" t="str">
        <f aca="false">IF(A29="","",SUMIFS(Journal!$S$7:$S$1006,Journal!$A$7:$A$1006,A29))</f>
        <v/>
      </c>
      <c r="I29" s="20" t="str">
        <f aca="false">IF(A29="","",IF(G29=0,IF(F29&gt;0,"no losses",""),F29/G29))</f>
        <v/>
      </c>
      <c r="J29" s="16" t="str">
        <f aca="false">IF(A29="","",IF(COUNTIFS(Journal!$A$7:$A$1006,A29,Journal!$R$7:$R$1006,"&gt;0")=0,"",SUMIFS(Journal!$T$7:$T$1006,Journal!$A$7:$A$1006,A29)/COUNTIFS(Journal!$A$7:$A$1006,A29,Journal!$R$7:$R$1006,"&gt;0")))</f>
        <v/>
      </c>
      <c r="K29" s="15" t="str">
        <f aca="false">IF(A29="","",SUMIFS(Journal!$L$7:$L$1006,Journal!$A$7:$A$1006,A29))</f>
        <v/>
      </c>
      <c r="L29" s="14" t="str">
        <f aca="false">IF(A29="","",IF(N(Journal!$C$4)&lt;=0,"no limit set",IF(COUNTIFS(Journal!$A$7:$A$1006,A29,Journal!$U$7:$U$1006,"&lt;="&amp;-Journal!$C$4)&gt;0,"Yes","No")))</f>
        <v/>
      </c>
      <c r="M29" s="14" t="str">
        <f aca="false">IF(A29="","",COUNTIFS(Journal!$A$7:$A$1006,A29,Journal!$V$7:$V$1006,"After loss limit"))</f>
        <v/>
      </c>
      <c r="N29" s="14" t="str">
        <f aca="false">IF(A29="","",IF(N(Journal!$C$5)&lt;=0,"no cap set",IF(B29&gt;Journal!$C$5,"Yes","No")))</f>
        <v/>
      </c>
      <c r="O29" s="15" t="str">
        <f aca="false">IF(A29="","",N(Journal!$C$3)+SUM($H$7:H29))</f>
        <v/>
      </c>
      <c r="P29" s="15" t="str">
        <f aca="false">IF(A29="","",O29-MAX(N(Journal!$C$3),MAX($O$7:O29)))</f>
        <v/>
      </c>
      <c r="Q29" s="21" t="e">
        <f aca="false">IF(A29="",NA(),O29)</f>
        <v>#N/A</v>
      </c>
    </row>
    <row r="30" customFormat="false" ht="15" hidden="false" customHeight="false" outlineLevel="0" collapsed="false">
      <c r="A30" s="18" t="str">
        <f aca="false">IF(A29="","",IF(COUNTIF(Journal!$A$7:$A$1006,"&gt;"&amp;A29)=0,"",SMALL(Journal!$A$7:$A$1006,COUNTIF(Journal!$A$7:$A$1006,"&lt;="&amp;A29)+1)))</f>
        <v/>
      </c>
      <c r="B30" s="14" t="str">
        <f aca="false">IF(A30="","",COUNTIF(Journal!$A$7:$A$1006,A30))</f>
        <v/>
      </c>
      <c r="C30" s="14" t="str">
        <f aca="false">IF(A30="","",COUNTIFS(Journal!$A$7:$A$1006,A30,Journal!$S$7:$S$1006,"&gt;0"))</f>
        <v/>
      </c>
      <c r="D30" s="14" t="str">
        <f aca="false">IF(A30="","",COUNTIFS(Journal!$A$7:$A$1006,A30,Journal!$S$7:$S$1006,"&lt;0"))</f>
        <v/>
      </c>
      <c r="E30" s="19" t="str">
        <f aca="false">IF(OR(A30="",N(B30)=0),"",C30/B30)</f>
        <v/>
      </c>
      <c r="F30" s="15" t="str">
        <f aca="false">IF(A30="","",SUMIFS(Journal!$S$7:$S$1006,Journal!$A$7:$A$1006,A30,Journal!$S$7:$S$1006,"&gt;0"))</f>
        <v/>
      </c>
      <c r="G30" s="15" t="str">
        <f aca="false">IF(A30="","",-SUMIFS(Journal!$S$7:$S$1006,Journal!$A$7:$A$1006,A30,Journal!$S$7:$S$1006,"&lt;0"))</f>
        <v/>
      </c>
      <c r="H30" s="15" t="str">
        <f aca="false">IF(A30="","",SUMIFS(Journal!$S$7:$S$1006,Journal!$A$7:$A$1006,A30))</f>
        <v/>
      </c>
      <c r="I30" s="20" t="str">
        <f aca="false">IF(A30="","",IF(G30=0,IF(F30&gt;0,"no losses",""),F30/G30))</f>
        <v/>
      </c>
      <c r="J30" s="16" t="str">
        <f aca="false">IF(A30="","",IF(COUNTIFS(Journal!$A$7:$A$1006,A30,Journal!$R$7:$R$1006,"&gt;0")=0,"",SUMIFS(Journal!$T$7:$T$1006,Journal!$A$7:$A$1006,A30)/COUNTIFS(Journal!$A$7:$A$1006,A30,Journal!$R$7:$R$1006,"&gt;0")))</f>
        <v/>
      </c>
      <c r="K30" s="15" t="str">
        <f aca="false">IF(A30="","",SUMIFS(Journal!$L$7:$L$1006,Journal!$A$7:$A$1006,A30))</f>
        <v/>
      </c>
      <c r="L30" s="14" t="str">
        <f aca="false">IF(A30="","",IF(N(Journal!$C$4)&lt;=0,"no limit set",IF(COUNTIFS(Journal!$A$7:$A$1006,A30,Journal!$U$7:$U$1006,"&lt;="&amp;-Journal!$C$4)&gt;0,"Yes","No")))</f>
        <v/>
      </c>
      <c r="M30" s="14" t="str">
        <f aca="false">IF(A30="","",COUNTIFS(Journal!$A$7:$A$1006,A30,Journal!$V$7:$V$1006,"After loss limit"))</f>
        <v/>
      </c>
      <c r="N30" s="14" t="str">
        <f aca="false">IF(A30="","",IF(N(Journal!$C$5)&lt;=0,"no cap set",IF(B30&gt;Journal!$C$5,"Yes","No")))</f>
        <v/>
      </c>
      <c r="O30" s="15" t="str">
        <f aca="false">IF(A30="","",N(Journal!$C$3)+SUM($H$7:H30))</f>
        <v/>
      </c>
      <c r="P30" s="15" t="str">
        <f aca="false">IF(A30="","",O30-MAX(N(Journal!$C$3),MAX($O$7:O30)))</f>
        <v/>
      </c>
      <c r="Q30" s="21" t="e">
        <f aca="false">IF(A30="",NA(),O30)</f>
        <v>#N/A</v>
      </c>
    </row>
    <row r="31" customFormat="false" ht="15" hidden="false" customHeight="false" outlineLevel="0" collapsed="false">
      <c r="A31" s="18" t="str">
        <f aca="false">IF(A30="","",IF(COUNTIF(Journal!$A$7:$A$1006,"&gt;"&amp;A30)=0,"",SMALL(Journal!$A$7:$A$1006,COUNTIF(Journal!$A$7:$A$1006,"&lt;="&amp;A30)+1)))</f>
        <v/>
      </c>
      <c r="B31" s="14" t="str">
        <f aca="false">IF(A31="","",COUNTIF(Journal!$A$7:$A$1006,A31))</f>
        <v/>
      </c>
      <c r="C31" s="14" t="str">
        <f aca="false">IF(A31="","",COUNTIFS(Journal!$A$7:$A$1006,A31,Journal!$S$7:$S$1006,"&gt;0"))</f>
        <v/>
      </c>
      <c r="D31" s="14" t="str">
        <f aca="false">IF(A31="","",COUNTIFS(Journal!$A$7:$A$1006,A31,Journal!$S$7:$S$1006,"&lt;0"))</f>
        <v/>
      </c>
      <c r="E31" s="19" t="str">
        <f aca="false">IF(OR(A31="",N(B31)=0),"",C31/B31)</f>
        <v/>
      </c>
      <c r="F31" s="15" t="str">
        <f aca="false">IF(A31="","",SUMIFS(Journal!$S$7:$S$1006,Journal!$A$7:$A$1006,A31,Journal!$S$7:$S$1006,"&gt;0"))</f>
        <v/>
      </c>
      <c r="G31" s="15" t="str">
        <f aca="false">IF(A31="","",-SUMIFS(Journal!$S$7:$S$1006,Journal!$A$7:$A$1006,A31,Journal!$S$7:$S$1006,"&lt;0"))</f>
        <v/>
      </c>
      <c r="H31" s="15" t="str">
        <f aca="false">IF(A31="","",SUMIFS(Journal!$S$7:$S$1006,Journal!$A$7:$A$1006,A31))</f>
        <v/>
      </c>
      <c r="I31" s="20" t="str">
        <f aca="false">IF(A31="","",IF(G31=0,IF(F31&gt;0,"no losses",""),F31/G31))</f>
        <v/>
      </c>
      <c r="J31" s="16" t="str">
        <f aca="false">IF(A31="","",IF(COUNTIFS(Journal!$A$7:$A$1006,A31,Journal!$R$7:$R$1006,"&gt;0")=0,"",SUMIFS(Journal!$T$7:$T$1006,Journal!$A$7:$A$1006,A31)/COUNTIFS(Journal!$A$7:$A$1006,A31,Journal!$R$7:$R$1006,"&gt;0")))</f>
        <v/>
      </c>
      <c r="K31" s="15" t="str">
        <f aca="false">IF(A31="","",SUMIFS(Journal!$L$7:$L$1006,Journal!$A$7:$A$1006,A31))</f>
        <v/>
      </c>
      <c r="L31" s="14" t="str">
        <f aca="false">IF(A31="","",IF(N(Journal!$C$4)&lt;=0,"no limit set",IF(COUNTIFS(Journal!$A$7:$A$1006,A31,Journal!$U$7:$U$1006,"&lt;="&amp;-Journal!$C$4)&gt;0,"Yes","No")))</f>
        <v/>
      </c>
      <c r="M31" s="14" t="str">
        <f aca="false">IF(A31="","",COUNTIFS(Journal!$A$7:$A$1006,A31,Journal!$V$7:$V$1006,"After loss limit"))</f>
        <v/>
      </c>
      <c r="N31" s="14" t="str">
        <f aca="false">IF(A31="","",IF(N(Journal!$C$5)&lt;=0,"no cap set",IF(B31&gt;Journal!$C$5,"Yes","No")))</f>
        <v/>
      </c>
      <c r="O31" s="15" t="str">
        <f aca="false">IF(A31="","",N(Journal!$C$3)+SUM($H$7:H31))</f>
        <v/>
      </c>
      <c r="P31" s="15" t="str">
        <f aca="false">IF(A31="","",O31-MAX(N(Journal!$C$3),MAX($O$7:O31)))</f>
        <v/>
      </c>
      <c r="Q31" s="21" t="e">
        <f aca="false">IF(A31="",NA(),O31)</f>
        <v>#N/A</v>
      </c>
    </row>
    <row r="32" customFormat="false" ht="15" hidden="false" customHeight="false" outlineLevel="0" collapsed="false">
      <c r="A32" s="18" t="str">
        <f aca="false">IF(A31="","",IF(COUNTIF(Journal!$A$7:$A$1006,"&gt;"&amp;A31)=0,"",SMALL(Journal!$A$7:$A$1006,COUNTIF(Journal!$A$7:$A$1006,"&lt;="&amp;A31)+1)))</f>
        <v/>
      </c>
      <c r="B32" s="14" t="str">
        <f aca="false">IF(A32="","",COUNTIF(Journal!$A$7:$A$1006,A32))</f>
        <v/>
      </c>
      <c r="C32" s="14" t="str">
        <f aca="false">IF(A32="","",COUNTIFS(Journal!$A$7:$A$1006,A32,Journal!$S$7:$S$1006,"&gt;0"))</f>
        <v/>
      </c>
      <c r="D32" s="14" t="str">
        <f aca="false">IF(A32="","",COUNTIFS(Journal!$A$7:$A$1006,A32,Journal!$S$7:$S$1006,"&lt;0"))</f>
        <v/>
      </c>
      <c r="E32" s="19" t="str">
        <f aca="false">IF(OR(A32="",N(B32)=0),"",C32/B32)</f>
        <v/>
      </c>
      <c r="F32" s="15" t="str">
        <f aca="false">IF(A32="","",SUMIFS(Journal!$S$7:$S$1006,Journal!$A$7:$A$1006,A32,Journal!$S$7:$S$1006,"&gt;0"))</f>
        <v/>
      </c>
      <c r="G32" s="15" t="str">
        <f aca="false">IF(A32="","",-SUMIFS(Journal!$S$7:$S$1006,Journal!$A$7:$A$1006,A32,Journal!$S$7:$S$1006,"&lt;0"))</f>
        <v/>
      </c>
      <c r="H32" s="15" t="str">
        <f aca="false">IF(A32="","",SUMIFS(Journal!$S$7:$S$1006,Journal!$A$7:$A$1006,A32))</f>
        <v/>
      </c>
      <c r="I32" s="20" t="str">
        <f aca="false">IF(A32="","",IF(G32=0,IF(F32&gt;0,"no losses",""),F32/G32))</f>
        <v/>
      </c>
      <c r="J32" s="16" t="str">
        <f aca="false">IF(A32="","",IF(COUNTIFS(Journal!$A$7:$A$1006,A32,Journal!$R$7:$R$1006,"&gt;0")=0,"",SUMIFS(Journal!$T$7:$T$1006,Journal!$A$7:$A$1006,A32)/COUNTIFS(Journal!$A$7:$A$1006,A32,Journal!$R$7:$R$1006,"&gt;0")))</f>
        <v/>
      </c>
      <c r="K32" s="15" t="str">
        <f aca="false">IF(A32="","",SUMIFS(Journal!$L$7:$L$1006,Journal!$A$7:$A$1006,A32))</f>
        <v/>
      </c>
      <c r="L32" s="14" t="str">
        <f aca="false">IF(A32="","",IF(N(Journal!$C$4)&lt;=0,"no limit set",IF(COUNTIFS(Journal!$A$7:$A$1006,A32,Journal!$U$7:$U$1006,"&lt;="&amp;-Journal!$C$4)&gt;0,"Yes","No")))</f>
        <v/>
      </c>
      <c r="M32" s="14" t="str">
        <f aca="false">IF(A32="","",COUNTIFS(Journal!$A$7:$A$1006,A32,Journal!$V$7:$V$1006,"After loss limit"))</f>
        <v/>
      </c>
      <c r="N32" s="14" t="str">
        <f aca="false">IF(A32="","",IF(N(Journal!$C$5)&lt;=0,"no cap set",IF(B32&gt;Journal!$C$5,"Yes","No")))</f>
        <v/>
      </c>
      <c r="O32" s="15" t="str">
        <f aca="false">IF(A32="","",N(Journal!$C$3)+SUM($H$7:H32))</f>
        <v/>
      </c>
      <c r="P32" s="15" t="str">
        <f aca="false">IF(A32="","",O32-MAX(N(Journal!$C$3),MAX($O$7:O32)))</f>
        <v/>
      </c>
      <c r="Q32" s="21" t="e">
        <f aca="false">IF(A32="",NA(),O32)</f>
        <v>#N/A</v>
      </c>
    </row>
    <row r="33" customFormat="false" ht="15" hidden="false" customHeight="false" outlineLevel="0" collapsed="false">
      <c r="A33" s="18" t="str">
        <f aca="false">IF(A32="","",IF(COUNTIF(Journal!$A$7:$A$1006,"&gt;"&amp;A32)=0,"",SMALL(Journal!$A$7:$A$1006,COUNTIF(Journal!$A$7:$A$1006,"&lt;="&amp;A32)+1)))</f>
        <v/>
      </c>
      <c r="B33" s="14" t="str">
        <f aca="false">IF(A33="","",COUNTIF(Journal!$A$7:$A$1006,A33))</f>
        <v/>
      </c>
      <c r="C33" s="14" t="str">
        <f aca="false">IF(A33="","",COUNTIFS(Journal!$A$7:$A$1006,A33,Journal!$S$7:$S$1006,"&gt;0"))</f>
        <v/>
      </c>
      <c r="D33" s="14" t="str">
        <f aca="false">IF(A33="","",COUNTIFS(Journal!$A$7:$A$1006,A33,Journal!$S$7:$S$1006,"&lt;0"))</f>
        <v/>
      </c>
      <c r="E33" s="19" t="str">
        <f aca="false">IF(OR(A33="",N(B33)=0),"",C33/B33)</f>
        <v/>
      </c>
      <c r="F33" s="15" t="str">
        <f aca="false">IF(A33="","",SUMIFS(Journal!$S$7:$S$1006,Journal!$A$7:$A$1006,A33,Journal!$S$7:$S$1006,"&gt;0"))</f>
        <v/>
      </c>
      <c r="G33" s="15" t="str">
        <f aca="false">IF(A33="","",-SUMIFS(Journal!$S$7:$S$1006,Journal!$A$7:$A$1006,A33,Journal!$S$7:$S$1006,"&lt;0"))</f>
        <v/>
      </c>
      <c r="H33" s="15" t="str">
        <f aca="false">IF(A33="","",SUMIFS(Journal!$S$7:$S$1006,Journal!$A$7:$A$1006,A33))</f>
        <v/>
      </c>
      <c r="I33" s="20" t="str">
        <f aca="false">IF(A33="","",IF(G33=0,IF(F33&gt;0,"no losses",""),F33/G33))</f>
        <v/>
      </c>
      <c r="J33" s="16" t="str">
        <f aca="false">IF(A33="","",IF(COUNTIFS(Journal!$A$7:$A$1006,A33,Journal!$R$7:$R$1006,"&gt;0")=0,"",SUMIFS(Journal!$T$7:$T$1006,Journal!$A$7:$A$1006,A33)/COUNTIFS(Journal!$A$7:$A$1006,A33,Journal!$R$7:$R$1006,"&gt;0")))</f>
        <v/>
      </c>
      <c r="K33" s="15" t="str">
        <f aca="false">IF(A33="","",SUMIFS(Journal!$L$7:$L$1006,Journal!$A$7:$A$1006,A33))</f>
        <v/>
      </c>
      <c r="L33" s="14" t="str">
        <f aca="false">IF(A33="","",IF(N(Journal!$C$4)&lt;=0,"no limit set",IF(COUNTIFS(Journal!$A$7:$A$1006,A33,Journal!$U$7:$U$1006,"&lt;="&amp;-Journal!$C$4)&gt;0,"Yes","No")))</f>
        <v/>
      </c>
      <c r="M33" s="14" t="str">
        <f aca="false">IF(A33="","",COUNTIFS(Journal!$A$7:$A$1006,A33,Journal!$V$7:$V$1006,"After loss limit"))</f>
        <v/>
      </c>
      <c r="N33" s="14" t="str">
        <f aca="false">IF(A33="","",IF(N(Journal!$C$5)&lt;=0,"no cap set",IF(B33&gt;Journal!$C$5,"Yes","No")))</f>
        <v/>
      </c>
      <c r="O33" s="15" t="str">
        <f aca="false">IF(A33="","",N(Journal!$C$3)+SUM($H$7:H33))</f>
        <v/>
      </c>
      <c r="P33" s="15" t="str">
        <f aca="false">IF(A33="","",O33-MAX(N(Journal!$C$3),MAX($O$7:O33)))</f>
        <v/>
      </c>
      <c r="Q33" s="21" t="e">
        <f aca="false">IF(A33="",NA(),O33)</f>
        <v>#N/A</v>
      </c>
    </row>
    <row r="34" customFormat="false" ht="15" hidden="false" customHeight="false" outlineLevel="0" collapsed="false">
      <c r="A34" s="18" t="str">
        <f aca="false">IF(A33="","",IF(COUNTIF(Journal!$A$7:$A$1006,"&gt;"&amp;A33)=0,"",SMALL(Journal!$A$7:$A$1006,COUNTIF(Journal!$A$7:$A$1006,"&lt;="&amp;A33)+1)))</f>
        <v/>
      </c>
      <c r="B34" s="14" t="str">
        <f aca="false">IF(A34="","",COUNTIF(Journal!$A$7:$A$1006,A34))</f>
        <v/>
      </c>
      <c r="C34" s="14" t="str">
        <f aca="false">IF(A34="","",COUNTIFS(Journal!$A$7:$A$1006,A34,Journal!$S$7:$S$1006,"&gt;0"))</f>
        <v/>
      </c>
      <c r="D34" s="14" t="str">
        <f aca="false">IF(A34="","",COUNTIFS(Journal!$A$7:$A$1006,A34,Journal!$S$7:$S$1006,"&lt;0"))</f>
        <v/>
      </c>
      <c r="E34" s="19" t="str">
        <f aca="false">IF(OR(A34="",N(B34)=0),"",C34/B34)</f>
        <v/>
      </c>
      <c r="F34" s="15" t="str">
        <f aca="false">IF(A34="","",SUMIFS(Journal!$S$7:$S$1006,Journal!$A$7:$A$1006,A34,Journal!$S$7:$S$1006,"&gt;0"))</f>
        <v/>
      </c>
      <c r="G34" s="15" t="str">
        <f aca="false">IF(A34="","",-SUMIFS(Journal!$S$7:$S$1006,Journal!$A$7:$A$1006,A34,Journal!$S$7:$S$1006,"&lt;0"))</f>
        <v/>
      </c>
      <c r="H34" s="15" t="str">
        <f aca="false">IF(A34="","",SUMIFS(Journal!$S$7:$S$1006,Journal!$A$7:$A$1006,A34))</f>
        <v/>
      </c>
      <c r="I34" s="20" t="str">
        <f aca="false">IF(A34="","",IF(G34=0,IF(F34&gt;0,"no losses",""),F34/G34))</f>
        <v/>
      </c>
      <c r="J34" s="16" t="str">
        <f aca="false">IF(A34="","",IF(COUNTIFS(Journal!$A$7:$A$1006,A34,Journal!$R$7:$R$1006,"&gt;0")=0,"",SUMIFS(Journal!$T$7:$T$1006,Journal!$A$7:$A$1006,A34)/COUNTIFS(Journal!$A$7:$A$1006,A34,Journal!$R$7:$R$1006,"&gt;0")))</f>
        <v/>
      </c>
      <c r="K34" s="15" t="str">
        <f aca="false">IF(A34="","",SUMIFS(Journal!$L$7:$L$1006,Journal!$A$7:$A$1006,A34))</f>
        <v/>
      </c>
      <c r="L34" s="14" t="str">
        <f aca="false">IF(A34="","",IF(N(Journal!$C$4)&lt;=0,"no limit set",IF(COUNTIFS(Journal!$A$7:$A$1006,A34,Journal!$U$7:$U$1006,"&lt;="&amp;-Journal!$C$4)&gt;0,"Yes","No")))</f>
        <v/>
      </c>
      <c r="M34" s="14" t="str">
        <f aca="false">IF(A34="","",COUNTIFS(Journal!$A$7:$A$1006,A34,Journal!$V$7:$V$1006,"After loss limit"))</f>
        <v/>
      </c>
      <c r="N34" s="14" t="str">
        <f aca="false">IF(A34="","",IF(N(Journal!$C$5)&lt;=0,"no cap set",IF(B34&gt;Journal!$C$5,"Yes","No")))</f>
        <v/>
      </c>
      <c r="O34" s="15" t="str">
        <f aca="false">IF(A34="","",N(Journal!$C$3)+SUM($H$7:H34))</f>
        <v/>
      </c>
      <c r="P34" s="15" t="str">
        <f aca="false">IF(A34="","",O34-MAX(N(Journal!$C$3),MAX($O$7:O34)))</f>
        <v/>
      </c>
      <c r="Q34" s="21" t="e">
        <f aca="false">IF(A34="",NA(),O34)</f>
        <v>#N/A</v>
      </c>
    </row>
    <row r="35" customFormat="false" ht="15" hidden="false" customHeight="false" outlineLevel="0" collapsed="false">
      <c r="A35" s="18" t="str">
        <f aca="false">IF(A34="","",IF(COUNTIF(Journal!$A$7:$A$1006,"&gt;"&amp;A34)=0,"",SMALL(Journal!$A$7:$A$1006,COUNTIF(Journal!$A$7:$A$1006,"&lt;="&amp;A34)+1)))</f>
        <v/>
      </c>
      <c r="B35" s="14" t="str">
        <f aca="false">IF(A35="","",COUNTIF(Journal!$A$7:$A$1006,A35))</f>
        <v/>
      </c>
      <c r="C35" s="14" t="str">
        <f aca="false">IF(A35="","",COUNTIFS(Journal!$A$7:$A$1006,A35,Journal!$S$7:$S$1006,"&gt;0"))</f>
        <v/>
      </c>
      <c r="D35" s="14" t="str">
        <f aca="false">IF(A35="","",COUNTIFS(Journal!$A$7:$A$1006,A35,Journal!$S$7:$S$1006,"&lt;0"))</f>
        <v/>
      </c>
      <c r="E35" s="19" t="str">
        <f aca="false">IF(OR(A35="",N(B35)=0),"",C35/B35)</f>
        <v/>
      </c>
      <c r="F35" s="15" t="str">
        <f aca="false">IF(A35="","",SUMIFS(Journal!$S$7:$S$1006,Journal!$A$7:$A$1006,A35,Journal!$S$7:$S$1006,"&gt;0"))</f>
        <v/>
      </c>
      <c r="G35" s="15" t="str">
        <f aca="false">IF(A35="","",-SUMIFS(Journal!$S$7:$S$1006,Journal!$A$7:$A$1006,A35,Journal!$S$7:$S$1006,"&lt;0"))</f>
        <v/>
      </c>
      <c r="H35" s="15" t="str">
        <f aca="false">IF(A35="","",SUMIFS(Journal!$S$7:$S$1006,Journal!$A$7:$A$1006,A35))</f>
        <v/>
      </c>
      <c r="I35" s="20" t="str">
        <f aca="false">IF(A35="","",IF(G35=0,IF(F35&gt;0,"no losses",""),F35/G35))</f>
        <v/>
      </c>
      <c r="J35" s="16" t="str">
        <f aca="false">IF(A35="","",IF(COUNTIFS(Journal!$A$7:$A$1006,A35,Journal!$R$7:$R$1006,"&gt;0")=0,"",SUMIFS(Journal!$T$7:$T$1006,Journal!$A$7:$A$1006,A35)/COUNTIFS(Journal!$A$7:$A$1006,A35,Journal!$R$7:$R$1006,"&gt;0")))</f>
        <v/>
      </c>
      <c r="K35" s="15" t="str">
        <f aca="false">IF(A35="","",SUMIFS(Journal!$L$7:$L$1006,Journal!$A$7:$A$1006,A35))</f>
        <v/>
      </c>
      <c r="L35" s="14" t="str">
        <f aca="false">IF(A35="","",IF(N(Journal!$C$4)&lt;=0,"no limit set",IF(COUNTIFS(Journal!$A$7:$A$1006,A35,Journal!$U$7:$U$1006,"&lt;="&amp;-Journal!$C$4)&gt;0,"Yes","No")))</f>
        <v/>
      </c>
      <c r="M35" s="14" t="str">
        <f aca="false">IF(A35="","",COUNTIFS(Journal!$A$7:$A$1006,A35,Journal!$V$7:$V$1006,"After loss limit"))</f>
        <v/>
      </c>
      <c r="N35" s="14" t="str">
        <f aca="false">IF(A35="","",IF(N(Journal!$C$5)&lt;=0,"no cap set",IF(B35&gt;Journal!$C$5,"Yes","No")))</f>
        <v/>
      </c>
      <c r="O35" s="15" t="str">
        <f aca="false">IF(A35="","",N(Journal!$C$3)+SUM($H$7:H35))</f>
        <v/>
      </c>
      <c r="P35" s="15" t="str">
        <f aca="false">IF(A35="","",O35-MAX(N(Journal!$C$3),MAX($O$7:O35)))</f>
        <v/>
      </c>
      <c r="Q35" s="21" t="e">
        <f aca="false">IF(A35="",NA(),O35)</f>
        <v>#N/A</v>
      </c>
    </row>
    <row r="36" customFormat="false" ht="15" hidden="false" customHeight="false" outlineLevel="0" collapsed="false">
      <c r="A36" s="18" t="str">
        <f aca="false">IF(A35="","",IF(COUNTIF(Journal!$A$7:$A$1006,"&gt;"&amp;A35)=0,"",SMALL(Journal!$A$7:$A$1006,COUNTIF(Journal!$A$7:$A$1006,"&lt;="&amp;A35)+1)))</f>
        <v/>
      </c>
      <c r="B36" s="14" t="str">
        <f aca="false">IF(A36="","",COUNTIF(Journal!$A$7:$A$1006,A36))</f>
        <v/>
      </c>
      <c r="C36" s="14" t="str">
        <f aca="false">IF(A36="","",COUNTIFS(Journal!$A$7:$A$1006,A36,Journal!$S$7:$S$1006,"&gt;0"))</f>
        <v/>
      </c>
      <c r="D36" s="14" t="str">
        <f aca="false">IF(A36="","",COUNTIFS(Journal!$A$7:$A$1006,A36,Journal!$S$7:$S$1006,"&lt;0"))</f>
        <v/>
      </c>
      <c r="E36" s="19" t="str">
        <f aca="false">IF(OR(A36="",N(B36)=0),"",C36/B36)</f>
        <v/>
      </c>
      <c r="F36" s="15" t="str">
        <f aca="false">IF(A36="","",SUMIFS(Journal!$S$7:$S$1006,Journal!$A$7:$A$1006,A36,Journal!$S$7:$S$1006,"&gt;0"))</f>
        <v/>
      </c>
      <c r="G36" s="15" t="str">
        <f aca="false">IF(A36="","",-SUMIFS(Journal!$S$7:$S$1006,Journal!$A$7:$A$1006,A36,Journal!$S$7:$S$1006,"&lt;0"))</f>
        <v/>
      </c>
      <c r="H36" s="15" t="str">
        <f aca="false">IF(A36="","",SUMIFS(Journal!$S$7:$S$1006,Journal!$A$7:$A$1006,A36))</f>
        <v/>
      </c>
      <c r="I36" s="20" t="str">
        <f aca="false">IF(A36="","",IF(G36=0,IF(F36&gt;0,"no losses",""),F36/G36))</f>
        <v/>
      </c>
      <c r="J36" s="16" t="str">
        <f aca="false">IF(A36="","",IF(COUNTIFS(Journal!$A$7:$A$1006,A36,Journal!$R$7:$R$1006,"&gt;0")=0,"",SUMIFS(Journal!$T$7:$T$1006,Journal!$A$7:$A$1006,A36)/COUNTIFS(Journal!$A$7:$A$1006,A36,Journal!$R$7:$R$1006,"&gt;0")))</f>
        <v/>
      </c>
      <c r="K36" s="15" t="str">
        <f aca="false">IF(A36="","",SUMIFS(Journal!$L$7:$L$1006,Journal!$A$7:$A$1006,A36))</f>
        <v/>
      </c>
      <c r="L36" s="14" t="str">
        <f aca="false">IF(A36="","",IF(N(Journal!$C$4)&lt;=0,"no limit set",IF(COUNTIFS(Journal!$A$7:$A$1006,A36,Journal!$U$7:$U$1006,"&lt;="&amp;-Journal!$C$4)&gt;0,"Yes","No")))</f>
        <v/>
      </c>
      <c r="M36" s="14" t="str">
        <f aca="false">IF(A36="","",COUNTIFS(Journal!$A$7:$A$1006,A36,Journal!$V$7:$V$1006,"After loss limit"))</f>
        <v/>
      </c>
      <c r="N36" s="14" t="str">
        <f aca="false">IF(A36="","",IF(N(Journal!$C$5)&lt;=0,"no cap set",IF(B36&gt;Journal!$C$5,"Yes","No")))</f>
        <v/>
      </c>
      <c r="O36" s="15" t="str">
        <f aca="false">IF(A36="","",N(Journal!$C$3)+SUM($H$7:H36))</f>
        <v/>
      </c>
      <c r="P36" s="15" t="str">
        <f aca="false">IF(A36="","",O36-MAX(N(Journal!$C$3),MAX($O$7:O36)))</f>
        <v/>
      </c>
      <c r="Q36" s="21" t="e">
        <f aca="false">IF(A36="",NA(),O36)</f>
        <v>#N/A</v>
      </c>
    </row>
    <row r="37" customFormat="false" ht="15" hidden="false" customHeight="false" outlineLevel="0" collapsed="false">
      <c r="A37" s="18" t="str">
        <f aca="false">IF(A36="","",IF(COUNTIF(Journal!$A$7:$A$1006,"&gt;"&amp;A36)=0,"",SMALL(Journal!$A$7:$A$1006,COUNTIF(Journal!$A$7:$A$1006,"&lt;="&amp;A36)+1)))</f>
        <v/>
      </c>
      <c r="B37" s="14" t="str">
        <f aca="false">IF(A37="","",COUNTIF(Journal!$A$7:$A$1006,A37))</f>
        <v/>
      </c>
      <c r="C37" s="14" t="str">
        <f aca="false">IF(A37="","",COUNTIFS(Journal!$A$7:$A$1006,A37,Journal!$S$7:$S$1006,"&gt;0"))</f>
        <v/>
      </c>
      <c r="D37" s="14" t="str">
        <f aca="false">IF(A37="","",COUNTIFS(Journal!$A$7:$A$1006,A37,Journal!$S$7:$S$1006,"&lt;0"))</f>
        <v/>
      </c>
      <c r="E37" s="19" t="str">
        <f aca="false">IF(OR(A37="",N(B37)=0),"",C37/B37)</f>
        <v/>
      </c>
      <c r="F37" s="15" t="str">
        <f aca="false">IF(A37="","",SUMIFS(Journal!$S$7:$S$1006,Journal!$A$7:$A$1006,A37,Journal!$S$7:$S$1006,"&gt;0"))</f>
        <v/>
      </c>
      <c r="G37" s="15" t="str">
        <f aca="false">IF(A37="","",-SUMIFS(Journal!$S$7:$S$1006,Journal!$A$7:$A$1006,A37,Journal!$S$7:$S$1006,"&lt;0"))</f>
        <v/>
      </c>
      <c r="H37" s="15" t="str">
        <f aca="false">IF(A37="","",SUMIFS(Journal!$S$7:$S$1006,Journal!$A$7:$A$1006,A37))</f>
        <v/>
      </c>
      <c r="I37" s="20" t="str">
        <f aca="false">IF(A37="","",IF(G37=0,IF(F37&gt;0,"no losses",""),F37/G37))</f>
        <v/>
      </c>
      <c r="J37" s="16" t="str">
        <f aca="false">IF(A37="","",IF(COUNTIFS(Journal!$A$7:$A$1006,A37,Journal!$R$7:$R$1006,"&gt;0")=0,"",SUMIFS(Journal!$T$7:$T$1006,Journal!$A$7:$A$1006,A37)/COUNTIFS(Journal!$A$7:$A$1006,A37,Journal!$R$7:$R$1006,"&gt;0")))</f>
        <v/>
      </c>
      <c r="K37" s="15" t="str">
        <f aca="false">IF(A37="","",SUMIFS(Journal!$L$7:$L$1006,Journal!$A$7:$A$1006,A37))</f>
        <v/>
      </c>
      <c r="L37" s="14" t="str">
        <f aca="false">IF(A37="","",IF(N(Journal!$C$4)&lt;=0,"no limit set",IF(COUNTIFS(Journal!$A$7:$A$1006,A37,Journal!$U$7:$U$1006,"&lt;="&amp;-Journal!$C$4)&gt;0,"Yes","No")))</f>
        <v/>
      </c>
      <c r="M37" s="14" t="str">
        <f aca="false">IF(A37="","",COUNTIFS(Journal!$A$7:$A$1006,A37,Journal!$V$7:$V$1006,"After loss limit"))</f>
        <v/>
      </c>
      <c r="N37" s="14" t="str">
        <f aca="false">IF(A37="","",IF(N(Journal!$C$5)&lt;=0,"no cap set",IF(B37&gt;Journal!$C$5,"Yes","No")))</f>
        <v/>
      </c>
      <c r="O37" s="15" t="str">
        <f aca="false">IF(A37="","",N(Journal!$C$3)+SUM($H$7:H37))</f>
        <v/>
      </c>
      <c r="P37" s="15" t="str">
        <f aca="false">IF(A37="","",O37-MAX(N(Journal!$C$3),MAX($O$7:O37)))</f>
        <v/>
      </c>
      <c r="Q37" s="21" t="e">
        <f aca="false">IF(A37="",NA(),O37)</f>
        <v>#N/A</v>
      </c>
    </row>
    <row r="38" customFormat="false" ht="15" hidden="false" customHeight="false" outlineLevel="0" collapsed="false">
      <c r="A38" s="18" t="str">
        <f aca="false">IF(A37="","",IF(COUNTIF(Journal!$A$7:$A$1006,"&gt;"&amp;A37)=0,"",SMALL(Journal!$A$7:$A$1006,COUNTIF(Journal!$A$7:$A$1006,"&lt;="&amp;A37)+1)))</f>
        <v/>
      </c>
      <c r="B38" s="14" t="str">
        <f aca="false">IF(A38="","",COUNTIF(Journal!$A$7:$A$1006,A38))</f>
        <v/>
      </c>
      <c r="C38" s="14" t="str">
        <f aca="false">IF(A38="","",COUNTIFS(Journal!$A$7:$A$1006,A38,Journal!$S$7:$S$1006,"&gt;0"))</f>
        <v/>
      </c>
      <c r="D38" s="14" t="str">
        <f aca="false">IF(A38="","",COUNTIFS(Journal!$A$7:$A$1006,A38,Journal!$S$7:$S$1006,"&lt;0"))</f>
        <v/>
      </c>
      <c r="E38" s="19" t="str">
        <f aca="false">IF(OR(A38="",N(B38)=0),"",C38/B38)</f>
        <v/>
      </c>
      <c r="F38" s="15" t="str">
        <f aca="false">IF(A38="","",SUMIFS(Journal!$S$7:$S$1006,Journal!$A$7:$A$1006,A38,Journal!$S$7:$S$1006,"&gt;0"))</f>
        <v/>
      </c>
      <c r="G38" s="15" t="str">
        <f aca="false">IF(A38="","",-SUMIFS(Journal!$S$7:$S$1006,Journal!$A$7:$A$1006,A38,Journal!$S$7:$S$1006,"&lt;0"))</f>
        <v/>
      </c>
      <c r="H38" s="15" t="str">
        <f aca="false">IF(A38="","",SUMIFS(Journal!$S$7:$S$1006,Journal!$A$7:$A$1006,A38))</f>
        <v/>
      </c>
      <c r="I38" s="20" t="str">
        <f aca="false">IF(A38="","",IF(G38=0,IF(F38&gt;0,"no losses",""),F38/G38))</f>
        <v/>
      </c>
      <c r="J38" s="16" t="str">
        <f aca="false">IF(A38="","",IF(COUNTIFS(Journal!$A$7:$A$1006,A38,Journal!$R$7:$R$1006,"&gt;0")=0,"",SUMIFS(Journal!$T$7:$T$1006,Journal!$A$7:$A$1006,A38)/COUNTIFS(Journal!$A$7:$A$1006,A38,Journal!$R$7:$R$1006,"&gt;0")))</f>
        <v/>
      </c>
      <c r="K38" s="15" t="str">
        <f aca="false">IF(A38="","",SUMIFS(Journal!$L$7:$L$1006,Journal!$A$7:$A$1006,A38))</f>
        <v/>
      </c>
      <c r="L38" s="14" t="str">
        <f aca="false">IF(A38="","",IF(N(Journal!$C$4)&lt;=0,"no limit set",IF(COUNTIFS(Journal!$A$7:$A$1006,A38,Journal!$U$7:$U$1006,"&lt;="&amp;-Journal!$C$4)&gt;0,"Yes","No")))</f>
        <v/>
      </c>
      <c r="M38" s="14" t="str">
        <f aca="false">IF(A38="","",COUNTIFS(Journal!$A$7:$A$1006,A38,Journal!$V$7:$V$1006,"After loss limit"))</f>
        <v/>
      </c>
      <c r="N38" s="14" t="str">
        <f aca="false">IF(A38="","",IF(N(Journal!$C$5)&lt;=0,"no cap set",IF(B38&gt;Journal!$C$5,"Yes","No")))</f>
        <v/>
      </c>
      <c r="O38" s="15" t="str">
        <f aca="false">IF(A38="","",N(Journal!$C$3)+SUM($H$7:H38))</f>
        <v/>
      </c>
      <c r="P38" s="15" t="str">
        <f aca="false">IF(A38="","",O38-MAX(N(Journal!$C$3),MAX($O$7:O38)))</f>
        <v/>
      </c>
      <c r="Q38" s="21" t="e">
        <f aca="false">IF(A38="",NA(),O38)</f>
        <v>#N/A</v>
      </c>
    </row>
    <row r="39" customFormat="false" ht="15" hidden="false" customHeight="false" outlineLevel="0" collapsed="false">
      <c r="A39" s="18" t="str">
        <f aca="false">IF(A38="","",IF(COUNTIF(Journal!$A$7:$A$1006,"&gt;"&amp;A38)=0,"",SMALL(Journal!$A$7:$A$1006,COUNTIF(Journal!$A$7:$A$1006,"&lt;="&amp;A38)+1)))</f>
        <v/>
      </c>
      <c r="B39" s="14" t="str">
        <f aca="false">IF(A39="","",COUNTIF(Journal!$A$7:$A$1006,A39))</f>
        <v/>
      </c>
      <c r="C39" s="14" t="str">
        <f aca="false">IF(A39="","",COUNTIFS(Journal!$A$7:$A$1006,A39,Journal!$S$7:$S$1006,"&gt;0"))</f>
        <v/>
      </c>
      <c r="D39" s="14" t="str">
        <f aca="false">IF(A39="","",COUNTIFS(Journal!$A$7:$A$1006,A39,Journal!$S$7:$S$1006,"&lt;0"))</f>
        <v/>
      </c>
      <c r="E39" s="19" t="str">
        <f aca="false">IF(OR(A39="",N(B39)=0),"",C39/B39)</f>
        <v/>
      </c>
      <c r="F39" s="15" t="str">
        <f aca="false">IF(A39="","",SUMIFS(Journal!$S$7:$S$1006,Journal!$A$7:$A$1006,A39,Journal!$S$7:$S$1006,"&gt;0"))</f>
        <v/>
      </c>
      <c r="G39" s="15" t="str">
        <f aca="false">IF(A39="","",-SUMIFS(Journal!$S$7:$S$1006,Journal!$A$7:$A$1006,A39,Journal!$S$7:$S$1006,"&lt;0"))</f>
        <v/>
      </c>
      <c r="H39" s="15" t="str">
        <f aca="false">IF(A39="","",SUMIFS(Journal!$S$7:$S$1006,Journal!$A$7:$A$1006,A39))</f>
        <v/>
      </c>
      <c r="I39" s="20" t="str">
        <f aca="false">IF(A39="","",IF(G39=0,IF(F39&gt;0,"no losses",""),F39/G39))</f>
        <v/>
      </c>
      <c r="J39" s="16" t="str">
        <f aca="false">IF(A39="","",IF(COUNTIFS(Journal!$A$7:$A$1006,A39,Journal!$R$7:$R$1006,"&gt;0")=0,"",SUMIFS(Journal!$T$7:$T$1006,Journal!$A$7:$A$1006,A39)/COUNTIFS(Journal!$A$7:$A$1006,A39,Journal!$R$7:$R$1006,"&gt;0")))</f>
        <v/>
      </c>
      <c r="K39" s="15" t="str">
        <f aca="false">IF(A39="","",SUMIFS(Journal!$L$7:$L$1006,Journal!$A$7:$A$1006,A39))</f>
        <v/>
      </c>
      <c r="L39" s="14" t="str">
        <f aca="false">IF(A39="","",IF(N(Journal!$C$4)&lt;=0,"no limit set",IF(COUNTIFS(Journal!$A$7:$A$1006,A39,Journal!$U$7:$U$1006,"&lt;="&amp;-Journal!$C$4)&gt;0,"Yes","No")))</f>
        <v/>
      </c>
      <c r="M39" s="14" t="str">
        <f aca="false">IF(A39="","",COUNTIFS(Journal!$A$7:$A$1006,A39,Journal!$V$7:$V$1006,"After loss limit"))</f>
        <v/>
      </c>
      <c r="N39" s="14" t="str">
        <f aca="false">IF(A39="","",IF(N(Journal!$C$5)&lt;=0,"no cap set",IF(B39&gt;Journal!$C$5,"Yes","No")))</f>
        <v/>
      </c>
      <c r="O39" s="15" t="str">
        <f aca="false">IF(A39="","",N(Journal!$C$3)+SUM($H$7:H39))</f>
        <v/>
      </c>
      <c r="P39" s="15" t="str">
        <f aca="false">IF(A39="","",O39-MAX(N(Journal!$C$3),MAX($O$7:O39)))</f>
        <v/>
      </c>
      <c r="Q39" s="21" t="e">
        <f aca="false">IF(A39="",NA(),O39)</f>
        <v>#N/A</v>
      </c>
    </row>
    <row r="40" customFormat="false" ht="15" hidden="false" customHeight="false" outlineLevel="0" collapsed="false">
      <c r="A40" s="18" t="str">
        <f aca="false">IF(A39="","",IF(COUNTIF(Journal!$A$7:$A$1006,"&gt;"&amp;A39)=0,"",SMALL(Journal!$A$7:$A$1006,COUNTIF(Journal!$A$7:$A$1006,"&lt;="&amp;A39)+1)))</f>
        <v/>
      </c>
      <c r="B40" s="14" t="str">
        <f aca="false">IF(A40="","",COUNTIF(Journal!$A$7:$A$1006,A40))</f>
        <v/>
      </c>
      <c r="C40" s="14" t="str">
        <f aca="false">IF(A40="","",COUNTIFS(Journal!$A$7:$A$1006,A40,Journal!$S$7:$S$1006,"&gt;0"))</f>
        <v/>
      </c>
      <c r="D40" s="14" t="str">
        <f aca="false">IF(A40="","",COUNTIFS(Journal!$A$7:$A$1006,A40,Journal!$S$7:$S$1006,"&lt;0"))</f>
        <v/>
      </c>
      <c r="E40" s="19" t="str">
        <f aca="false">IF(OR(A40="",N(B40)=0),"",C40/B40)</f>
        <v/>
      </c>
      <c r="F40" s="15" t="str">
        <f aca="false">IF(A40="","",SUMIFS(Journal!$S$7:$S$1006,Journal!$A$7:$A$1006,A40,Journal!$S$7:$S$1006,"&gt;0"))</f>
        <v/>
      </c>
      <c r="G40" s="15" t="str">
        <f aca="false">IF(A40="","",-SUMIFS(Journal!$S$7:$S$1006,Journal!$A$7:$A$1006,A40,Journal!$S$7:$S$1006,"&lt;0"))</f>
        <v/>
      </c>
      <c r="H40" s="15" t="str">
        <f aca="false">IF(A40="","",SUMIFS(Journal!$S$7:$S$1006,Journal!$A$7:$A$1006,A40))</f>
        <v/>
      </c>
      <c r="I40" s="20" t="str">
        <f aca="false">IF(A40="","",IF(G40=0,IF(F40&gt;0,"no losses",""),F40/G40))</f>
        <v/>
      </c>
      <c r="J40" s="16" t="str">
        <f aca="false">IF(A40="","",IF(COUNTIFS(Journal!$A$7:$A$1006,A40,Journal!$R$7:$R$1006,"&gt;0")=0,"",SUMIFS(Journal!$T$7:$T$1006,Journal!$A$7:$A$1006,A40)/COUNTIFS(Journal!$A$7:$A$1006,A40,Journal!$R$7:$R$1006,"&gt;0")))</f>
        <v/>
      </c>
      <c r="K40" s="15" t="str">
        <f aca="false">IF(A40="","",SUMIFS(Journal!$L$7:$L$1006,Journal!$A$7:$A$1006,A40))</f>
        <v/>
      </c>
      <c r="L40" s="14" t="str">
        <f aca="false">IF(A40="","",IF(N(Journal!$C$4)&lt;=0,"no limit set",IF(COUNTIFS(Journal!$A$7:$A$1006,A40,Journal!$U$7:$U$1006,"&lt;="&amp;-Journal!$C$4)&gt;0,"Yes","No")))</f>
        <v/>
      </c>
      <c r="M40" s="14" t="str">
        <f aca="false">IF(A40="","",COUNTIFS(Journal!$A$7:$A$1006,A40,Journal!$V$7:$V$1006,"After loss limit"))</f>
        <v/>
      </c>
      <c r="N40" s="14" t="str">
        <f aca="false">IF(A40="","",IF(N(Journal!$C$5)&lt;=0,"no cap set",IF(B40&gt;Journal!$C$5,"Yes","No")))</f>
        <v/>
      </c>
      <c r="O40" s="15" t="str">
        <f aca="false">IF(A40="","",N(Journal!$C$3)+SUM($H$7:H40))</f>
        <v/>
      </c>
      <c r="P40" s="15" t="str">
        <f aca="false">IF(A40="","",O40-MAX(N(Journal!$C$3),MAX($O$7:O40)))</f>
        <v/>
      </c>
      <c r="Q40" s="21" t="e">
        <f aca="false">IF(A40="",NA(),O40)</f>
        <v>#N/A</v>
      </c>
    </row>
    <row r="41" customFormat="false" ht="15" hidden="false" customHeight="false" outlineLevel="0" collapsed="false">
      <c r="A41" s="18" t="str">
        <f aca="false">IF(A40="","",IF(COUNTIF(Journal!$A$7:$A$1006,"&gt;"&amp;A40)=0,"",SMALL(Journal!$A$7:$A$1006,COUNTIF(Journal!$A$7:$A$1006,"&lt;="&amp;A40)+1)))</f>
        <v/>
      </c>
      <c r="B41" s="14" t="str">
        <f aca="false">IF(A41="","",COUNTIF(Journal!$A$7:$A$1006,A41))</f>
        <v/>
      </c>
      <c r="C41" s="14" t="str">
        <f aca="false">IF(A41="","",COUNTIFS(Journal!$A$7:$A$1006,A41,Journal!$S$7:$S$1006,"&gt;0"))</f>
        <v/>
      </c>
      <c r="D41" s="14" t="str">
        <f aca="false">IF(A41="","",COUNTIFS(Journal!$A$7:$A$1006,A41,Journal!$S$7:$S$1006,"&lt;0"))</f>
        <v/>
      </c>
      <c r="E41" s="19" t="str">
        <f aca="false">IF(OR(A41="",N(B41)=0),"",C41/B41)</f>
        <v/>
      </c>
      <c r="F41" s="15" t="str">
        <f aca="false">IF(A41="","",SUMIFS(Journal!$S$7:$S$1006,Journal!$A$7:$A$1006,A41,Journal!$S$7:$S$1006,"&gt;0"))</f>
        <v/>
      </c>
      <c r="G41" s="15" t="str">
        <f aca="false">IF(A41="","",-SUMIFS(Journal!$S$7:$S$1006,Journal!$A$7:$A$1006,A41,Journal!$S$7:$S$1006,"&lt;0"))</f>
        <v/>
      </c>
      <c r="H41" s="15" t="str">
        <f aca="false">IF(A41="","",SUMIFS(Journal!$S$7:$S$1006,Journal!$A$7:$A$1006,A41))</f>
        <v/>
      </c>
      <c r="I41" s="20" t="str">
        <f aca="false">IF(A41="","",IF(G41=0,IF(F41&gt;0,"no losses",""),F41/G41))</f>
        <v/>
      </c>
      <c r="J41" s="16" t="str">
        <f aca="false">IF(A41="","",IF(COUNTIFS(Journal!$A$7:$A$1006,A41,Journal!$R$7:$R$1006,"&gt;0")=0,"",SUMIFS(Journal!$T$7:$T$1006,Journal!$A$7:$A$1006,A41)/COUNTIFS(Journal!$A$7:$A$1006,A41,Journal!$R$7:$R$1006,"&gt;0")))</f>
        <v/>
      </c>
      <c r="K41" s="15" t="str">
        <f aca="false">IF(A41="","",SUMIFS(Journal!$L$7:$L$1006,Journal!$A$7:$A$1006,A41))</f>
        <v/>
      </c>
      <c r="L41" s="14" t="str">
        <f aca="false">IF(A41="","",IF(N(Journal!$C$4)&lt;=0,"no limit set",IF(COUNTIFS(Journal!$A$7:$A$1006,A41,Journal!$U$7:$U$1006,"&lt;="&amp;-Journal!$C$4)&gt;0,"Yes","No")))</f>
        <v/>
      </c>
      <c r="M41" s="14" t="str">
        <f aca="false">IF(A41="","",COUNTIFS(Journal!$A$7:$A$1006,A41,Journal!$V$7:$V$1006,"After loss limit"))</f>
        <v/>
      </c>
      <c r="N41" s="14" t="str">
        <f aca="false">IF(A41="","",IF(N(Journal!$C$5)&lt;=0,"no cap set",IF(B41&gt;Journal!$C$5,"Yes","No")))</f>
        <v/>
      </c>
      <c r="O41" s="15" t="str">
        <f aca="false">IF(A41="","",N(Journal!$C$3)+SUM($H$7:H41))</f>
        <v/>
      </c>
      <c r="P41" s="15" t="str">
        <f aca="false">IF(A41="","",O41-MAX(N(Journal!$C$3),MAX($O$7:O41)))</f>
        <v/>
      </c>
      <c r="Q41" s="21" t="e">
        <f aca="false">IF(A41="",NA(),O41)</f>
        <v>#N/A</v>
      </c>
    </row>
    <row r="42" customFormat="false" ht="15" hidden="false" customHeight="false" outlineLevel="0" collapsed="false">
      <c r="A42" s="18" t="str">
        <f aca="false">IF(A41="","",IF(COUNTIF(Journal!$A$7:$A$1006,"&gt;"&amp;A41)=0,"",SMALL(Journal!$A$7:$A$1006,COUNTIF(Journal!$A$7:$A$1006,"&lt;="&amp;A41)+1)))</f>
        <v/>
      </c>
      <c r="B42" s="14" t="str">
        <f aca="false">IF(A42="","",COUNTIF(Journal!$A$7:$A$1006,A42))</f>
        <v/>
      </c>
      <c r="C42" s="14" t="str">
        <f aca="false">IF(A42="","",COUNTIFS(Journal!$A$7:$A$1006,A42,Journal!$S$7:$S$1006,"&gt;0"))</f>
        <v/>
      </c>
      <c r="D42" s="14" t="str">
        <f aca="false">IF(A42="","",COUNTIFS(Journal!$A$7:$A$1006,A42,Journal!$S$7:$S$1006,"&lt;0"))</f>
        <v/>
      </c>
      <c r="E42" s="19" t="str">
        <f aca="false">IF(OR(A42="",N(B42)=0),"",C42/B42)</f>
        <v/>
      </c>
      <c r="F42" s="15" t="str">
        <f aca="false">IF(A42="","",SUMIFS(Journal!$S$7:$S$1006,Journal!$A$7:$A$1006,A42,Journal!$S$7:$S$1006,"&gt;0"))</f>
        <v/>
      </c>
      <c r="G42" s="15" t="str">
        <f aca="false">IF(A42="","",-SUMIFS(Journal!$S$7:$S$1006,Journal!$A$7:$A$1006,A42,Journal!$S$7:$S$1006,"&lt;0"))</f>
        <v/>
      </c>
      <c r="H42" s="15" t="str">
        <f aca="false">IF(A42="","",SUMIFS(Journal!$S$7:$S$1006,Journal!$A$7:$A$1006,A42))</f>
        <v/>
      </c>
      <c r="I42" s="20" t="str">
        <f aca="false">IF(A42="","",IF(G42=0,IF(F42&gt;0,"no losses",""),F42/G42))</f>
        <v/>
      </c>
      <c r="J42" s="16" t="str">
        <f aca="false">IF(A42="","",IF(COUNTIFS(Journal!$A$7:$A$1006,A42,Journal!$R$7:$R$1006,"&gt;0")=0,"",SUMIFS(Journal!$T$7:$T$1006,Journal!$A$7:$A$1006,A42)/COUNTIFS(Journal!$A$7:$A$1006,A42,Journal!$R$7:$R$1006,"&gt;0")))</f>
        <v/>
      </c>
      <c r="K42" s="15" t="str">
        <f aca="false">IF(A42="","",SUMIFS(Journal!$L$7:$L$1006,Journal!$A$7:$A$1006,A42))</f>
        <v/>
      </c>
      <c r="L42" s="14" t="str">
        <f aca="false">IF(A42="","",IF(N(Journal!$C$4)&lt;=0,"no limit set",IF(COUNTIFS(Journal!$A$7:$A$1006,A42,Journal!$U$7:$U$1006,"&lt;="&amp;-Journal!$C$4)&gt;0,"Yes","No")))</f>
        <v/>
      </c>
      <c r="M42" s="14" t="str">
        <f aca="false">IF(A42="","",COUNTIFS(Journal!$A$7:$A$1006,A42,Journal!$V$7:$V$1006,"After loss limit"))</f>
        <v/>
      </c>
      <c r="N42" s="14" t="str">
        <f aca="false">IF(A42="","",IF(N(Journal!$C$5)&lt;=0,"no cap set",IF(B42&gt;Journal!$C$5,"Yes","No")))</f>
        <v/>
      </c>
      <c r="O42" s="15" t="str">
        <f aca="false">IF(A42="","",N(Journal!$C$3)+SUM($H$7:H42))</f>
        <v/>
      </c>
      <c r="P42" s="15" t="str">
        <f aca="false">IF(A42="","",O42-MAX(N(Journal!$C$3),MAX($O$7:O42)))</f>
        <v/>
      </c>
      <c r="Q42" s="21" t="e">
        <f aca="false">IF(A42="",NA(),O42)</f>
        <v>#N/A</v>
      </c>
    </row>
    <row r="43" customFormat="false" ht="15" hidden="false" customHeight="false" outlineLevel="0" collapsed="false">
      <c r="A43" s="18" t="str">
        <f aca="false">IF(A42="","",IF(COUNTIF(Journal!$A$7:$A$1006,"&gt;"&amp;A42)=0,"",SMALL(Journal!$A$7:$A$1006,COUNTIF(Journal!$A$7:$A$1006,"&lt;="&amp;A42)+1)))</f>
        <v/>
      </c>
      <c r="B43" s="14" t="str">
        <f aca="false">IF(A43="","",COUNTIF(Journal!$A$7:$A$1006,A43))</f>
        <v/>
      </c>
      <c r="C43" s="14" t="str">
        <f aca="false">IF(A43="","",COUNTIFS(Journal!$A$7:$A$1006,A43,Journal!$S$7:$S$1006,"&gt;0"))</f>
        <v/>
      </c>
      <c r="D43" s="14" t="str">
        <f aca="false">IF(A43="","",COUNTIFS(Journal!$A$7:$A$1006,A43,Journal!$S$7:$S$1006,"&lt;0"))</f>
        <v/>
      </c>
      <c r="E43" s="19" t="str">
        <f aca="false">IF(OR(A43="",N(B43)=0),"",C43/B43)</f>
        <v/>
      </c>
      <c r="F43" s="15" t="str">
        <f aca="false">IF(A43="","",SUMIFS(Journal!$S$7:$S$1006,Journal!$A$7:$A$1006,A43,Journal!$S$7:$S$1006,"&gt;0"))</f>
        <v/>
      </c>
      <c r="G43" s="15" t="str">
        <f aca="false">IF(A43="","",-SUMIFS(Journal!$S$7:$S$1006,Journal!$A$7:$A$1006,A43,Journal!$S$7:$S$1006,"&lt;0"))</f>
        <v/>
      </c>
      <c r="H43" s="15" t="str">
        <f aca="false">IF(A43="","",SUMIFS(Journal!$S$7:$S$1006,Journal!$A$7:$A$1006,A43))</f>
        <v/>
      </c>
      <c r="I43" s="20" t="str">
        <f aca="false">IF(A43="","",IF(G43=0,IF(F43&gt;0,"no losses",""),F43/G43))</f>
        <v/>
      </c>
      <c r="J43" s="16" t="str">
        <f aca="false">IF(A43="","",IF(COUNTIFS(Journal!$A$7:$A$1006,A43,Journal!$R$7:$R$1006,"&gt;0")=0,"",SUMIFS(Journal!$T$7:$T$1006,Journal!$A$7:$A$1006,A43)/COUNTIFS(Journal!$A$7:$A$1006,A43,Journal!$R$7:$R$1006,"&gt;0")))</f>
        <v/>
      </c>
      <c r="K43" s="15" t="str">
        <f aca="false">IF(A43="","",SUMIFS(Journal!$L$7:$L$1006,Journal!$A$7:$A$1006,A43))</f>
        <v/>
      </c>
      <c r="L43" s="14" t="str">
        <f aca="false">IF(A43="","",IF(N(Journal!$C$4)&lt;=0,"no limit set",IF(COUNTIFS(Journal!$A$7:$A$1006,A43,Journal!$U$7:$U$1006,"&lt;="&amp;-Journal!$C$4)&gt;0,"Yes","No")))</f>
        <v/>
      </c>
      <c r="M43" s="14" t="str">
        <f aca="false">IF(A43="","",COUNTIFS(Journal!$A$7:$A$1006,A43,Journal!$V$7:$V$1006,"After loss limit"))</f>
        <v/>
      </c>
      <c r="N43" s="14" t="str">
        <f aca="false">IF(A43="","",IF(N(Journal!$C$5)&lt;=0,"no cap set",IF(B43&gt;Journal!$C$5,"Yes","No")))</f>
        <v/>
      </c>
      <c r="O43" s="15" t="str">
        <f aca="false">IF(A43="","",N(Journal!$C$3)+SUM($H$7:H43))</f>
        <v/>
      </c>
      <c r="P43" s="15" t="str">
        <f aca="false">IF(A43="","",O43-MAX(N(Journal!$C$3),MAX($O$7:O43)))</f>
        <v/>
      </c>
      <c r="Q43" s="21" t="e">
        <f aca="false">IF(A43="",NA(),O43)</f>
        <v>#N/A</v>
      </c>
    </row>
    <row r="44" customFormat="false" ht="15" hidden="false" customHeight="false" outlineLevel="0" collapsed="false">
      <c r="A44" s="18" t="str">
        <f aca="false">IF(A43="","",IF(COUNTIF(Journal!$A$7:$A$1006,"&gt;"&amp;A43)=0,"",SMALL(Journal!$A$7:$A$1006,COUNTIF(Journal!$A$7:$A$1006,"&lt;="&amp;A43)+1)))</f>
        <v/>
      </c>
      <c r="B44" s="14" t="str">
        <f aca="false">IF(A44="","",COUNTIF(Journal!$A$7:$A$1006,A44))</f>
        <v/>
      </c>
      <c r="C44" s="14" t="str">
        <f aca="false">IF(A44="","",COUNTIFS(Journal!$A$7:$A$1006,A44,Journal!$S$7:$S$1006,"&gt;0"))</f>
        <v/>
      </c>
      <c r="D44" s="14" t="str">
        <f aca="false">IF(A44="","",COUNTIFS(Journal!$A$7:$A$1006,A44,Journal!$S$7:$S$1006,"&lt;0"))</f>
        <v/>
      </c>
      <c r="E44" s="19" t="str">
        <f aca="false">IF(OR(A44="",N(B44)=0),"",C44/B44)</f>
        <v/>
      </c>
      <c r="F44" s="15" t="str">
        <f aca="false">IF(A44="","",SUMIFS(Journal!$S$7:$S$1006,Journal!$A$7:$A$1006,A44,Journal!$S$7:$S$1006,"&gt;0"))</f>
        <v/>
      </c>
      <c r="G44" s="15" t="str">
        <f aca="false">IF(A44="","",-SUMIFS(Journal!$S$7:$S$1006,Journal!$A$7:$A$1006,A44,Journal!$S$7:$S$1006,"&lt;0"))</f>
        <v/>
      </c>
      <c r="H44" s="15" t="str">
        <f aca="false">IF(A44="","",SUMIFS(Journal!$S$7:$S$1006,Journal!$A$7:$A$1006,A44))</f>
        <v/>
      </c>
      <c r="I44" s="20" t="str">
        <f aca="false">IF(A44="","",IF(G44=0,IF(F44&gt;0,"no losses",""),F44/G44))</f>
        <v/>
      </c>
      <c r="J44" s="16" t="str">
        <f aca="false">IF(A44="","",IF(COUNTIFS(Journal!$A$7:$A$1006,A44,Journal!$R$7:$R$1006,"&gt;0")=0,"",SUMIFS(Journal!$T$7:$T$1006,Journal!$A$7:$A$1006,A44)/COUNTIFS(Journal!$A$7:$A$1006,A44,Journal!$R$7:$R$1006,"&gt;0")))</f>
        <v/>
      </c>
      <c r="K44" s="15" t="str">
        <f aca="false">IF(A44="","",SUMIFS(Journal!$L$7:$L$1006,Journal!$A$7:$A$1006,A44))</f>
        <v/>
      </c>
      <c r="L44" s="14" t="str">
        <f aca="false">IF(A44="","",IF(N(Journal!$C$4)&lt;=0,"no limit set",IF(COUNTIFS(Journal!$A$7:$A$1006,A44,Journal!$U$7:$U$1006,"&lt;="&amp;-Journal!$C$4)&gt;0,"Yes","No")))</f>
        <v/>
      </c>
      <c r="M44" s="14" t="str">
        <f aca="false">IF(A44="","",COUNTIFS(Journal!$A$7:$A$1006,A44,Journal!$V$7:$V$1006,"After loss limit"))</f>
        <v/>
      </c>
      <c r="N44" s="14" t="str">
        <f aca="false">IF(A44="","",IF(N(Journal!$C$5)&lt;=0,"no cap set",IF(B44&gt;Journal!$C$5,"Yes","No")))</f>
        <v/>
      </c>
      <c r="O44" s="15" t="str">
        <f aca="false">IF(A44="","",N(Journal!$C$3)+SUM($H$7:H44))</f>
        <v/>
      </c>
      <c r="P44" s="15" t="str">
        <f aca="false">IF(A44="","",O44-MAX(N(Journal!$C$3),MAX($O$7:O44)))</f>
        <v/>
      </c>
      <c r="Q44" s="21" t="e">
        <f aca="false">IF(A44="",NA(),O44)</f>
        <v>#N/A</v>
      </c>
    </row>
    <row r="45" customFormat="false" ht="15" hidden="false" customHeight="false" outlineLevel="0" collapsed="false">
      <c r="A45" s="18" t="str">
        <f aca="false">IF(A44="","",IF(COUNTIF(Journal!$A$7:$A$1006,"&gt;"&amp;A44)=0,"",SMALL(Journal!$A$7:$A$1006,COUNTIF(Journal!$A$7:$A$1006,"&lt;="&amp;A44)+1)))</f>
        <v/>
      </c>
      <c r="B45" s="14" t="str">
        <f aca="false">IF(A45="","",COUNTIF(Journal!$A$7:$A$1006,A45))</f>
        <v/>
      </c>
      <c r="C45" s="14" t="str">
        <f aca="false">IF(A45="","",COUNTIFS(Journal!$A$7:$A$1006,A45,Journal!$S$7:$S$1006,"&gt;0"))</f>
        <v/>
      </c>
      <c r="D45" s="14" t="str">
        <f aca="false">IF(A45="","",COUNTIFS(Journal!$A$7:$A$1006,A45,Journal!$S$7:$S$1006,"&lt;0"))</f>
        <v/>
      </c>
      <c r="E45" s="19" t="str">
        <f aca="false">IF(OR(A45="",N(B45)=0),"",C45/B45)</f>
        <v/>
      </c>
      <c r="F45" s="15" t="str">
        <f aca="false">IF(A45="","",SUMIFS(Journal!$S$7:$S$1006,Journal!$A$7:$A$1006,A45,Journal!$S$7:$S$1006,"&gt;0"))</f>
        <v/>
      </c>
      <c r="G45" s="15" t="str">
        <f aca="false">IF(A45="","",-SUMIFS(Journal!$S$7:$S$1006,Journal!$A$7:$A$1006,A45,Journal!$S$7:$S$1006,"&lt;0"))</f>
        <v/>
      </c>
      <c r="H45" s="15" t="str">
        <f aca="false">IF(A45="","",SUMIFS(Journal!$S$7:$S$1006,Journal!$A$7:$A$1006,A45))</f>
        <v/>
      </c>
      <c r="I45" s="20" t="str">
        <f aca="false">IF(A45="","",IF(G45=0,IF(F45&gt;0,"no losses",""),F45/G45))</f>
        <v/>
      </c>
      <c r="J45" s="16" t="str">
        <f aca="false">IF(A45="","",IF(COUNTIFS(Journal!$A$7:$A$1006,A45,Journal!$R$7:$R$1006,"&gt;0")=0,"",SUMIFS(Journal!$T$7:$T$1006,Journal!$A$7:$A$1006,A45)/COUNTIFS(Journal!$A$7:$A$1006,A45,Journal!$R$7:$R$1006,"&gt;0")))</f>
        <v/>
      </c>
      <c r="K45" s="15" t="str">
        <f aca="false">IF(A45="","",SUMIFS(Journal!$L$7:$L$1006,Journal!$A$7:$A$1006,A45))</f>
        <v/>
      </c>
      <c r="L45" s="14" t="str">
        <f aca="false">IF(A45="","",IF(N(Journal!$C$4)&lt;=0,"no limit set",IF(COUNTIFS(Journal!$A$7:$A$1006,A45,Journal!$U$7:$U$1006,"&lt;="&amp;-Journal!$C$4)&gt;0,"Yes","No")))</f>
        <v/>
      </c>
      <c r="M45" s="14" t="str">
        <f aca="false">IF(A45="","",COUNTIFS(Journal!$A$7:$A$1006,A45,Journal!$V$7:$V$1006,"After loss limit"))</f>
        <v/>
      </c>
      <c r="N45" s="14" t="str">
        <f aca="false">IF(A45="","",IF(N(Journal!$C$5)&lt;=0,"no cap set",IF(B45&gt;Journal!$C$5,"Yes","No")))</f>
        <v/>
      </c>
      <c r="O45" s="15" t="str">
        <f aca="false">IF(A45="","",N(Journal!$C$3)+SUM($H$7:H45))</f>
        <v/>
      </c>
      <c r="P45" s="15" t="str">
        <f aca="false">IF(A45="","",O45-MAX(N(Journal!$C$3),MAX($O$7:O45)))</f>
        <v/>
      </c>
      <c r="Q45" s="21" t="e">
        <f aca="false">IF(A45="",NA(),O45)</f>
        <v>#N/A</v>
      </c>
    </row>
    <row r="46" customFormat="false" ht="15" hidden="false" customHeight="false" outlineLevel="0" collapsed="false">
      <c r="A46" s="18" t="str">
        <f aca="false">IF(A45="","",IF(COUNTIF(Journal!$A$7:$A$1006,"&gt;"&amp;A45)=0,"",SMALL(Journal!$A$7:$A$1006,COUNTIF(Journal!$A$7:$A$1006,"&lt;="&amp;A45)+1)))</f>
        <v/>
      </c>
      <c r="B46" s="14" t="str">
        <f aca="false">IF(A46="","",COUNTIF(Journal!$A$7:$A$1006,A46))</f>
        <v/>
      </c>
      <c r="C46" s="14" t="str">
        <f aca="false">IF(A46="","",COUNTIFS(Journal!$A$7:$A$1006,A46,Journal!$S$7:$S$1006,"&gt;0"))</f>
        <v/>
      </c>
      <c r="D46" s="14" t="str">
        <f aca="false">IF(A46="","",COUNTIFS(Journal!$A$7:$A$1006,A46,Journal!$S$7:$S$1006,"&lt;0"))</f>
        <v/>
      </c>
      <c r="E46" s="19" t="str">
        <f aca="false">IF(OR(A46="",N(B46)=0),"",C46/B46)</f>
        <v/>
      </c>
      <c r="F46" s="15" t="str">
        <f aca="false">IF(A46="","",SUMIFS(Journal!$S$7:$S$1006,Journal!$A$7:$A$1006,A46,Journal!$S$7:$S$1006,"&gt;0"))</f>
        <v/>
      </c>
      <c r="G46" s="15" t="str">
        <f aca="false">IF(A46="","",-SUMIFS(Journal!$S$7:$S$1006,Journal!$A$7:$A$1006,A46,Journal!$S$7:$S$1006,"&lt;0"))</f>
        <v/>
      </c>
      <c r="H46" s="15" t="str">
        <f aca="false">IF(A46="","",SUMIFS(Journal!$S$7:$S$1006,Journal!$A$7:$A$1006,A46))</f>
        <v/>
      </c>
      <c r="I46" s="20" t="str">
        <f aca="false">IF(A46="","",IF(G46=0,IF(F46&gt;0,"no losses",""),F46/G46))</f>
        <v/>
      </c>
      <c r="J46" s="16" t="str">
        <f aca="false">IF(A46="","",IF(COUNTIFS(Journal!$A$7:$A$1006,A46,Journal!$R$7:$R$1006,"&gt;0")=0,"",SUMIFS(Journal!$T$7:$T$1006,Journal!$A$7:$A$1006,A46)/COUNTIFS(Journal!$A$7:$A$1006,A46,Journal!$R$7:$R$1006,"&gt;0")))</f>
        <v/>
      </c>
      <c r="K46" s="15" t="str">
        <f aca="false">IF(A46="","",SUMIFS(Journal!$L$7:$L$1006,Journal!$A$7:$A$1006,A46))</f>
        <v/>
      </c>
      <c r="L46" s="14" t="str">
        <f aca="false">IF(A46="","",IF(N(Journal!$C$4)&lt;=0,"no limit set",IF(COUNTIFS(Journal!$A$7:$A$1006,A46,Journal!$U$7:$U$1006,"&lt;="&amp;-Journal!$C$4)&gt;0,"Yes","No")))</f>
        <v/>
      </c>
      <c r="M46" s="14" t="str">
        <f aca="false">IF(A46="","",COUNTIFS(Journal!$A$7:$A$1006,A46,Journal!$V$7:$V$1006,"After loss limit"))</f>
        <v/>
      </c>
      <c r="N46" s="14" t="str">
        <f aca="false">IF(A46="","",IF(N(Journal!$C$5)&lt;=0,"no cap set",IF(B46&gt;Journal!$C$5,"Yes","No")))</f>
        <v/>
      </c>
      <c r="O46" s="15" t="str">
        <f aca="false">IF(A46="","",N(Journal!$C$3)+SUM($H$7:H46))</f>
        <v/>
      </c>
      <c r="P46" s="15" t="str">
        <f aca="false">IF(A46="","",O46-MAX(N(Journal!$C$3),MAX($O$7:O46)))</f>
        <v/>
      </c>
      <c r="Q46" s="21" t="e">
        <f aca="false">IF(A46="",NA(),O46)</f>
        <v>#N/A</v>
      </c>
    </row>
    <row r="47" customFormat="false" ht="15" hidden="false" customHeight="false" outlineLevel="0" collapsed="false">
      <c r="A47" s="18" t="str">
        <f aca="false">IF(A46="","",IF(COUNTIF(Journal!$A$7:$A$1006,"&gt;"&amp;A46)=0,"",SMALL(Journal!$A$7:$A$1006,COUNTIF(Journal!$A$7:$A$1006,"&lt;="&amp;A46)+1)))</f>
        <v/>
      </c>
      <c r="B47" s="14" t="str">
        <f aca="false">IF(A47="","",COUNTIF(Journal!$A$7:$A$1006,A47))</f>
        <v/>
      </c>
      <c r="C47" s="14" t="str">
        <f aca="false">IF(A47="","",COUNTIFS(Journal!$A$7:$A$1006,A47,Journal!$S$7:$S$1006,"&gt;0"))</f>
        <v/>
      </c>
      <c r="D47" s="14" t="str">
        <f aca="false">IF(A47="","",COUNTIFS(Journal!$A$7:$A$1006,A47,Journal!$S$7:$S$1006,"&lt;0"))</f>
        <v/>
      </c>
      <c r="E47" s="19" t="str">
        <f aca="false">IF(OR(A47="",N(B47)=0),"",C47/B47)</f>
        <v/>
      </c>
      <c r="F47" s="15" t="str">
        <f aca="false">IF(A47="","",SUMIFS(Journal!$S$7:$S$1006,Journal!$A$7:$A$1006,A47,Journal!$S$7:$S$1006,"&gt;0"))</f>
        <v/>
      </c>
      <c r="G47" s="15" t="str">
        <f aca="false">IF(A47="","",-SUMIFS(Journal!$S$7:$S$1006,Journal!$A$7:$A$1006,A47,Journal!$S$7:$S$1006,"&lt;0"))</f>
        <v/>
      </c>
      <c r="H47" s="15" t="str">
        <f aca="false">IF(A47="","",SUMIFS(Journal!$S$7:$S$1006,Journal!$A$7:$A$1006,A47))</f>
        <v/>
      </c>
      <c r="I47" s="20" t="str">
        <f aca="false">IF(A47="","",IF(G47=0,IF(F47&gt;0,"no losses",""),F47/G47))</f>
        <v/>
      </c>
      <c r="J47" s="16" t="str">
        <f aca="false">IF(A47="","",IF(COUNTIFS(Journal!$A$7:$A$1006,A47,Journal!$R$7:$R$1006,"&gt;0")=0,"",SUMIFS(Journal!$T$7:$T$1006,Journal!$A$7:$A$1006,A47)/COUNTIFS(Journal!$A$7:$A$1006,A47,Journal!$R$7:$R$1006,"&gt;0")))</f>
        <v/>
      </c>
      <c r="K47" s="15" t="str">
        <f aca="false">IF(A47="","",SUMIFS(Journal!$L$7:$L$1006,Journal!$A$7:$A$1006,A47))</f>
        <v/>
      </c>
      <c r="L47" s="14" t="str">
        <f aca="false">IF(A47="","",IF(N(Journal!$C$4)&lt;=0,"no limit set",IF(COUNTIFS(Journal!$A$7:$A$1006,A47,Journal!$U$7:$U$1006,"&lt;="&amp;-Journal!$C$4)&gt;0,"Yes","No")))</f>
        <v/>
      </c>
      <c r="M47" s="14" t="str">
        <f aca="false">IF(A47="","",COUNTIFS(Journal!$A$7:$A$1006,A47,Journal!$V$7:$V$1006,"After loss limit"))</f>
        <v/>
      </c>
      <c r="N47" s="14" t="str">
        <f aca="false">IF(A47="","",IF(N(Journal!$C$5)&lt;=0,"no cap set",IF(B47&gt;Journal!$C$5,"Yes","No")))</f>
        <v/>
      </c>
      <c r="O47" s="15" t="str">
        <f aca="false">IF(A47="","",N(Journal!$C$3)+SUM($H$7:H47))</f>
        <v/>
      </c>
      <c r="P47" s="15" t="str">
        <f aca="false">IF(A47="","",O47-MAX(N(Journal!$C$3),MAX($O$7:O47)))</f>
        <v/>
      </c>
      <c r="Q47" s="21" t="e">
        <f aca="false">IF(A47="",NA(),O47)</f>
        <v>#N/A</v>
      </c>
    </row>
    <row r="48" customFormat="false" ht="15" hidden="false" customHeight="false" outlineLevel="0" collapsed="false">
      <c r="A48" s="18" t="str">
        <f aca="false">IF(A47="","",IF(COUNTIF(Journal!$A$7:$A$1006,"&gt;"&amp;A47)=0,"",SMALL(Journal!$A$7:$A$1006,COUNTIF(Journal!$A$7:$A$1006,"&lt;="&amp;A47)+1)))</f>
        <v/>
      </c>
      <c r="B48" s="14" t="str">
        <f aca="false">IF(A48="","",COUNTIF(Journal!$A$7:$A$1006,A48))</f>
        <v/>
      </c>
      <c r="C48" s="14" t="str">
        <f aca="false">IF(A48="","",COUNTIFS(Journal!$A$7:$A$1006,A48,Journal!$S$7:$S$1006,"&gt;0"))</f>
        <v/>
      </c>
      <c r="D48" s="14" t="str">
        <f aca="false">IF(A48="","",COUNTIFS(Journal!$A$7:$A$1006,A48,Journal!$S$7:$S$1006,"&lt;0"))</f>
        <v/>
      </c>
      <c r="E48" s="19" t="str">
        <f aca="false">IF(OR(A48="",N(B48)=0),"",C48/B48)</f>
        <v/>
      </c>
      <c r="F48" s="15" t="str">
        <f aca="false">IF(A48="","",SUMIFS(Journal!$S$7:$S$1006,Journal!$A$7:$A$1006,A48,Journal!$S$7:$S$1006,"&gt;0"))</f>
        <v/>
      </c>
      <c r="G48" s="15" t="str">
        <f aca="false">IF(A48="","",-SUMIFS(Journal!$S$7:$S$1006,Journal!$A$7:$A$1006,A48,Journal!$S$7:$S$1006,"&lt;0"))</f>
        <v/>
      </c>
      <c r="H48" s="15" t="str">
        <f aca="false">IF(A48="","",SUMIFS(Journal!$S$7:$S$1006,Journal!$A$7:$A$1006,A48))</f>
        <v/>
      </c>
      <c r="I48" s="20" t="str">
        <f aca="false">IF(A48="","",IF(G48=0,IF(F48&gt;0,"no losses",""),F48/G48))</f>
        <v/>
      </c>
      <c r="J48" s="16" t="str">
        <f aca="false">IF(A48="","",IF(COUNTIFS(Journal!$A$7:$A$1006,A48,Journal!$R$7:$R$1006,"&gt;0")=0,"",SUMIFS(Journal!$T$7:$T$1006,Journal!$A$7:$A$1006,A48)/COUNTIFS(Journal!$A$7:$A$1006,A48,Journal!$R$7:$R$1006,"&gt;0")))</f>
        <v/>
      </c>
      <c r="K48" s="15" t="str">
        <f aca="false">IF(A48="","",SUMIFS(Journal!$L$7:$L$1006,Journal!$A$7:$A$1006,A48))</f>
        <v/>
      </c>
      <c r="L48" s="14" t="str">
        <f aca="false">IF(A48="","",IF(N(Journal!$C$4)&lt;=0,"no limit set",IF(COUNTIFS(Journal!$A$7:$A$1006,A48,Journal!$U$7:$U$1006,"&lt;="&amp;-Journal!$C$4)&gt;0,"Yes","No")))</f>
        <v/>
      </c>
      <c r="M48" s="14" t="str">
        <f aca="false">IF(A48="","",COUNTIFS(Journal!$A$7:$A$1006,A48,Journal!$V$7:$V$1006,"After loss limit"))</f>
        <v/>
      </c>
      <c r="N48" s="14" t="str">
        <f aca="false">IF(A48="","",IF(N(Journal!$C$5)&lt;=0,"no cap set",IF(B48&gt;Journal!$C$5,"Yes","No")))</f>
        <v/>
      </c>
      <c r="O48" s="15" t="str">
        <f aca="false">IF(A48="","",N(Journal!$C$3)+SUM($H$7:H48))</f>
        <v/>
      </c>
      <c r="P48" s="15" t="str">
        <f aca="false">IF(A48="","",O48-MAX(N(Journal!$C$3),MAX($O$7:O48)))</f>
        <v/>
      </c>
      <c r="Q48" s="21" t="e">
        <f aca="false">IF(A48="",NA(),O48)</f>
        <v>#N/A</v>
      </c>
    </row>
    <row r="49" customFormat="false" ht="15" hidden="false" customHeight="false" outlineLevel="0" collapsed="false">
      <c r="A49" s="18" t="str">
        <f aca="false">IF(A48="","",IF(COUNTIF(Journal!$A$7:$A$1006,"&gt;"&amp;A48)=0,"",SMALL(Journal!$A$7:$A$1006,COUNTIF(Journal!$A$7:$A$1006,"&lt;="&amp;A48)+1)))</f>
        <v/>
      </c>
      <c r="B49" s="14" t="str">
        <f aca="false">IF(A49="","",COUNTIF(Journal!$A$7:$A$1006,A49))</f>
        <v/>
      </c>
      <c r="C49" s="14" t="str">
        <f aca="false">IF(A49="","",COUNTIFS(Journal!$A$7:$A$1006,A49,Journal!$S$7:$S$1006,"&gt;0"))</f>
        <v/>
      </c>
      <c r="D49" s="14" t="str">
        <f aca="false">IF(A49="","",COUNTIFS(Journal!$A$7:$A$1006,A49,Journal!$S$7:$S$1006,"&lt;0"))</f>
        <v/>
      </c>
      <c r="E49" s="19" t="str">
        <f aca="false">IF(OR(A49="",N(B49)=0),"",C49/B49)</f>
        <v/>
      </c>
      <c r="F49" s="15" t="str">
        <f aca="false">IF(A49="","",SUMIFS(Journal!$S$7:$S$1006,Journal!$A$7:$A$1006,A49,Journal!$S$7:$S$1006,"&gt;0"))</f>
        <v/>
      </c>
      <c r="G49" s="15" t="str">
        <f aca="false">IF(A49="","",-SUMIFS(Journal!$S$7:$S$1006,Journal!$A$7:$A$1006,A49,Journal!$S$7:$S$1006,"&lt;0"))</f>
        <v/>
      </c>
      <c r="H49" s="15" t="str">
        <f aca="false">IF(A49="","",SUMIFS(Journal!$S$7:$S$1006,Journal!$A$7:$A$1006,A49))</f>
        <v/>
      </c>
      <c r="I49" s="20" t="str">
        <f aca="false">IF(A49="","",IF(G49=0,IF(F49&gt;0,"no losses",""),F49/G49))</f>
        <v/>
      </c>
      <c r="J49" s="16" t="str">
        <f aca="false">IF(A49="","",IF(COUNTIFS(Journal!$A$7:$A$1006,A49,Journal!$R$7:$R$1006,"&gt;0")=0,"",SUMIFS(Journal!$T$7:$T$1006,Journal!$A$7:$A$1006,A49)/COUNTIFS(Journal!$A$7:$A$1006,A49,Journal!$R$7:$R$1006,"&gt;0")))</f>
        <v/>
      </c>
      <c r="K49" s="15" t="str">
        <f aca="false">IF(A49="","",SUMIFS(Journal!$L$7:$L$1006,Journal!$A$7:$A$1006,A49))</f>
        <v/>
      </c>
      <c r="L49" s="14" t="str">
        <f aca="false">IF(A49="","",IF(N(Journal!$C$4)&lt;=0,"no limit set",IF(COUNTIFS(Journal!$A$7:$A$1006,A49,Journal!$U$7:$U$1006,"&lt;="&amp;-Journal!$C$4)&gt;0,"Yes","No")))</f>
        <v/>
      </c>
      <c r="M49" s="14" t="str">
        <f aca="false">IF(A49="","",COUNTIFS(Journal!$A$7:$A$1006,A49,Journal!$V$7:$V$1006,"After loss limit"))</f>
        <v/>
      </c>
      <c r="N49" s="14" t="str">
        <f aca="false">IF(A49="","",IF(N(Journal!$C$5)&lt;=0,"no cap set",IF(B49&gt;Journal!$C$5,"Yes","No")))</f>
        <v/>
      </c>
      <c r="O49" s="15" t="str">
        <f aca="false">IF(A49="","",N(Journal!$C$3)+SUM($H$7:H49))</f>
        <v/>
      </c>
      <c r="P49" s="15" t="str">
        <f aca="false">IF(A49="","",O49-MAX(N(Journal!$C$3),MAX($O$7:O49)))</f>
        <v/>
      </c>
      <c r="Q49" s="21" t="e">
        <f aca="false">IF(A49="",NA(),O49)</f>
        <v>#N/A</v>
      </c>
    </row>
    <row r="50" customFormat="false" ht="15" hidden="false" customHeight="false" outlineLevel="0" collapsed="false">
      <c r="A50" s="18" t="str">
        <f aca="false">IF(A49="","",IF(COUNTIF(Journal!$A$7:$A$1006,"&gt;"&amp;A49)=0,"",SMALL(Journal!$A$7:$A$1006,COUNTIF(Journal!$A$7:$A$1006,"&lt;="&amp;A49)+1)))</f>
        <v/>
      </c>
      <c r="B50" s="14" t="str">
        <f aca="false">IF(A50="","",COUNTIF(Journal!$A$7:$A$1006,A50))</f>
        <v/>
      </c>
      <c r="C50" s="14" t="str">
        <f aca="false">IF(A50="","",COUNTIFS(Journal!$A$7:$A$1006,A50,Journal!$S$7:$S$1006,"&gt;0"))</f>
        <v/>
      </c>
      <c r="D50" s="14" t="str">
        <f aca="false">IF(A50="","",COUNTIFS(Journal!$A$7:$A$1006,A50,Journal!$S$7:$S$1006,"&lt;0"))</f>
        <v/>
      </c>
      <c r="E50" s="19" t="str">
        <f aca="false">IF(OR(A50="",N(B50)=0),"",C50/B50)</f>
        <v/>
      </c>
      <c r="F50" s="15" t="str">
        <f aca="false">IF(A50="","",SUMIFS(Journal!$S$7:$S$1006,Journal!$A$7:$A$1006,A50,Journal!$S$7:$S$1006,"&gt;0"))</f>
        <v/>
      </c>
      <c r="G50" s="15" t="str">
        <f aca="false">IF(A50="","",-SUMIFS(Journal!$S$7:$S$1006,Journal!$A$7:$A$1006,A50,Journal!$S$7:$S$1006,"&lt;0"))</f>
        <v/>
      </c>
      <c r="H50" s="15" t="str">
        <f aca="false">IF(A50="","",SUMIFS(Journal!$S$7:$S$1006,Journal!$A$7:$A$1006,A50))</f>
        <v/>
      </c>
      <c r="I50" s="20" t="str">
        <f aca="false">IF(A50="","",IF(G50=0,IF(F50&gt;0,"no losses",""),F50/G50))</f>
        <v/>
      </c>
      <c r="J50" s="16" t="str">
        <f aca="false">IF(A50="","",IF(COUNTIFS(Journal!$A$7:$A$1006,A50,Journal!$R$7:$R$1006,"&gt;0")=0,"",SUMIFS(Journal!$T$7:$T$1006,Journal!$A$7:$A$1006,A50)/COUNTIFS(Journal!$A$7:$A$1006,A50,Journal!$R$7:$R$1006,"&gt;0")))</f>
        <v/>
      </c>
      <c r="K50" s="15" t="str">
        <f aca="false">IF(A50="","",SUMIFS(Journal!$L$7:$L$1006,Journal!$A$7:$A$1006,A50))</f>
        <v/>
      </c>
      <c r="L50" s="14" t="str">
        <f aca="false">IF(A50="","",IF(N(Journal!$C$4)&lt;=0,"no limit set",IF(COUNTIFS(Journal!$A$7:$A$1006,A50,Journal!$U$7:$U$1006,"&lt;="&amp;-Journal!$C$4)&gt;0,"Yes","No")))</f>
        <v/>
      </c>
      <c r="M50" s="14" t="str">
        <f aca="false">IF(A50="","",COUNTIFS(Journal!$A$7:$A$1006,A50,Journal!$V$7:$V$1006,"After loss limit"))</f>
        <v/>
      </c>
      <c r="N50" s="14" t="str">
        <f aca="false">IF(A50="","",IF(N(Journal!$C$5)&lt;=0,"no cap set",IF(B50&gt;Journal!$C$5,"Yes","No")))</f>
        <v/>
      </c>
      <c r="O50" s="15" t="str">
        <f aca="false">IF(A50="","",N(Journal!$C$3)+SUM($H$7:H50))</f>
        <v/>
      </c>
      <c r="P50" s="15" t="str">
        <f aca="false">IF(A50="","",O50-MAX(N(Journal!$C$3),MAX($O$7:O50)))</f>
        <v/>
      </c>
      <c r="Q50" s="21" t="e">
        <f aca="false">IF(A50="",NA(),O50)</f>
        <v>#N/A</v>
      </c>
    </row>
    <row r="51" customFormat="false" ht="15" hidden="false" customHeight="false" outlineLevel="0" collapsed="false">
      <c r="A51" s="18" t="str">
        <f aca="false">IF(A50="","",IF(COUNTIF(Journal!$A$7:$A$1006,"&gt;"&amp;A50)=0,"",SMALL(Journal!$A$7:$A$1006,COUNTIF(Journal!$A$7:$A$1006,"&lt;="&amp;A50)+1)))</f>
        <v/>
      </c>
      <c r="B51" s="14" t="str">
        <f aca="false">IF(A51="","",COUNTIF(Journal!$A$7:$A$1006,A51))</f>
        <v/>
      </c>
      <c r="C51" s="14" t="str">
        <f aca="false">IF(A51="","",COUNTIFS(Journal!$A$7:$A$1006,A51,Journal!$S$7:$S$1006,"&gt;0"))</f>
        <v/>
      </c>
      <c r="D51" s="14" t="str">
        <f aca="false">IF(A51="","",COUNTIFS(Journal!$A$7:$A$1006,A51,Journal!$S$7:$S$1006,"&lt;0"))</f>
        <v/>
      </c>
      <c r="E51" s="19" t="str">
        <f aca="false">IF(OR(A51="",N(B51)=0),"",C51/B51)</f>
        <v/>
      </c>
      <c r="F51" s="15" t="str">
        <f aca="false">IF(A51="","",SUMIFS(Journal!$S$7:$S$1006,Journal!$A$7:$A$1006,A51,Journal!$S$7:$S$1006,"&gt;0"))</f>
        <v/>
      </c>
      <c r="G51" s="15" t="str">
        <f aca="false">IF(A51="","",-SUMIFS(Journal!$S$7:$S$1006,Journal!$A$7:$A$1006,A51,Journal!$S$7:$S$1006,"&lt;0"))</f>
        <v/>
      </c>
      <c r="H51" s="15" t="str">
        <f aca="false">IF(A51="","",SUMIFS(Journal!$S$7:$S$1006,Journal!$A$7:$A$1006,A51))</f>
        <v/>
      </c>
      <c r="I51" s="20" t="str">
        <f aca="false">IF(A51="","",IF(G51=0,IF(F51&gt;0,"no losses",""),F51/G51))</f>
        <v/>
      </c>
      <c r="J51" s="16" t="str">
        <f aca="false">IF(A51="","",IF(COUNTIFS(Journal!$A$7:$A$1006,A51,Journal!$R$7:$R$1006,"&gt;0")=0,"",SUMIFS(Journal!$T$7:$T$1006,Journal!$A$7:$A$1006,A51)/COUNTIFS(Journal!$A$7:$A$1006,A51,Journal!$R$7:$R$1006,"&gt;0")))</f>
        <v/>
      </c>
      <c r="K51" s="15" t="str">
        <f aca="false">IF(A51="","",SUMIFS(Journal!$L$7:$L$1006,Journal!$A$7:$A$1006,A51))</f>
        <v/>
      </c>
      <c r="L51" s="14" t="str">
        <f aca="false">IF(A51="","",IF(N(Journal!$C$4)&lt;=0,"no limit set",IF(COUNTIFS(Journal!$A$7:$A$1006,A51,Journal!$U$7:$U$1006,"&lt;="&amp;-Journal!$C$4)&gt;0,"Yes","No")))</f>
        <v/>
      </c>
      <c r="M51" s="14" t="str">
        <f aca="false">IF(A51="","",COUNTIFS(Journal!$A$7:$A$1006,A51,Journal!$V$7:$V$1006,"After loss limit"))</f>
        <v/>
      </c>
      <c r="N51" s="14" t="str">
        <f aca="false">IF(A51="","",IF(N(Journal!$C$5)&lt;=0,"no cap set",IF(B51&gt;Journal!$C$5,"Yes","No")))</f>
        <v/>
      </c>
      <c r="O51" s="15" t="str">
        <f aca="false">IF(A51="","",N(Journal!$C$3)+SUM($H$7:H51))</f>
        <v/>
      </c>
      <c r="P51" s="15" t="str">
        <f aca="false">IF(A51="","",O51-MAX(N(Journal!$C$3),MAX($O$7:O51)))</f>
        <v/>
      </c>
      <c r="Q51" s="21" t="e">
        <f aca="false">IF(A51="",NA(),O51)</f>
        <v>#N/A</v>
      </c>
    </row>
    <row r="52" customFormat="false" ht="15" hidden="false" customHeight="false" outlineLevel="0" collapsed="false">
      <c r="A52" s="18" t="str">
        <f aca="false">IF(A51="","",IF(COUNTIF(Journal!$A$7:$A$1006,"&gt;"&amp;A51)=0,"",SMALL(Journal!$A$7:$A$1006,COUNTIF(Journal!$A$7:$A$1006,"&lt;="&amp;A51)+1)))</f>
        <v/>
      </c>
      <c r="B52" s="14" t="str">
        <f aca="false">IF(A52="","",COUNTIF(Journal!$A$7:$A$1006,A52))</f>
        <v/>
      </c>
      <c r="C52" s="14" t="str">
        <f aca="false">IF(A52="","",COUNTIFS(Journal!$A$7:$A$1006,A52,Journal!$S$7:$S$1006,"&gt;0"))</f>
        <v/>
      </c>
      <c r="D52" s="14" t="str">
        <f aca="false">IF(A52="","",COUNTIFS(Journal!$A$7:$A$1006,A52,Journal!$S$7:$S$1006,"&lt;0"))</f>
        <v/>
      </c>
      <c r="E52" s="19" t="str">
        <f aca="false">IF(OR(A52="",N(B52)=0),"",C52/B52)</f>
        <v/>
      </c>
      <c r="F52" s="15" t="str">
        <f aca="false">IF(A52="","",SUMIFS(Journal!$S$7:$S$1006,Journal!$A$7:$A$1006,A52,Journal!$S$7:$S$1006,"&gt;0"))</f>
        <v/>
      </c>
      <c r="G52" s="15" t="str">
        <f aca="false">IF(A52="","",-SUMIFS(Journal!$S$7:$S$1006,Journal!$A$7:$A$1006,A52,Journal!$S$7:$S$1006,"&lt;0"))</f>
        <v/>
      </c>
      <c r="H52" s="15" t="str">
        <f aca="false">IF(A52="","",SUMIFS(Journal!$S$7:$S$1006,Journal!$A$7:$A$1006,A52))</f>
        <v/>
      </c>
      <c r="I52" s="20" t="str">
        <f aca="false">IF(A52="","",IF(G52=0,IF(F52&gt;0,"no losses",""),F52/G52))</f>
        <v/>
      </c>
      <c r="J52" s="16" t="str">
        <f aca="false">IF(A52="","",IF(COUNTIFS(Journal!$A$7:$A$1006,A52,Journal!$R$7:$R$1006,"&gt;0")=0,"",SUMIFS(Journal!$T$7:$T$1006,Journal!$A$7:$A$1006,A52)/COUNTIFS(Journal!$A$7:$A$1006,A52,Journal!$R$7:$R$1006,"&gt;0")))</f>
        <v/>
      </c>
      <c r="K52" s="15" t="str">
        <f aca="false">IF(A52="","",SUMIFS(Journal!$L$7:$L$1006,Journal!$A$7:$A$1006,A52))</f>
        <v/>
      </c>
      <c r="L52" s="14" t="str">
        <f aca="false">IF(A52="","",IF(N(Journal!$C$4)&lt;=0,"no limit set",IF(COUNTIFS(Journal!$A$7:$A$1006,A52,Journal!$U$7:$U$1006,"&lt;="&amp;-Journal!$C$4)&gt;0,"Yes","No")))</f>
        <v/>
      </c>
      <c r="M52" s="14" t="str">
        <f aca="false">IF(A52="","",COUNTIFS(Journal!$A$7:$A$1006,A52,Journal!$V$7:$V$1006,"After loss limit"))</f>
        <v/>
      </c>
      <c r="N52" s="14" t="str">
        <f aca="false">IF(A52="","",IF(N(Journal!$C$5)&lt;=0,"no cap set",IF(B52&gt;Journal!$C$5,"Yes","No")))</f>
        <v/>
      </c>
      <c r="O52" s="15" t="str">
        <f aca="false">IF(A52="","",N(Journal!$C$3)+SUM($H$7:H52))</f>
        <v/>
      </c>
      <c r="P52" s="15" t="str">
        <f aca="false">IF(A52="","",O52-MAX(N(Journal!$C$3),MAX($O$7:O52)))</f>
        <v/>
      </c>
      <c r="Q52" s="21" t="e">
        <f aca="false">IF(A52="",NA(),O52)</f>
        <v>#N/A</v>
      </c>
    </row>
    <row r="53" customFormat="false" ht="15" hidden="false" customHeight="false" outlineLevel="0" collapsed="false">
      <c r="A53" s="18" t="str">
        <f aca="false">IF(A52="","",IF(COUNTIF(Journal!$A$7:$A$1006,"&gt;"&amp;A52)=0,"",SMALL(Journal!$A$7:$A$1006,COUNTIF(Journal!$A$7:$A$1006,"&lt;="&amp;A52)+1)))</f>
        <v/>
      </c>
      <c r="B53" s="14" t="str">
        <f aca="false">IF(A53="","",COUNTIF(Journal!$A$7:$A$1006,A53))</f>
        <v/>
      </c>
      <c r="C53" s="14" t="str">
        <f aca="false">IF(A53="","",COUNTIFS(Journal!$A$7:$A$1006,A53,Journal!$S$7:$S$1006,"&gt;0"))</f>
        <v/>
      </c>
      <c r="D53" s="14" t="str">
        <f aca="false">IF(A53="","",COUNTIFS(Journal!$A$7:$A$1006,A53,Journal!$S$7:$S$1006,"&lt;0"))</f>
        <v/>
      </c>
      <c r="E53" s="19" t="str">
        <f aca="false">IF(OR(A53="",N(B53)=0),"",C53/B53)</f>
        <v/>
      </c>
      <c r="F53" s="15" t="str">
        <f aca="false">IF(A53="","",SUMIFS(Journal!$S$7:$S$1006,Journal!$A$7:$A$1006,A53,Journal!$S$7:$S$1006,"&gt;0"))</f>
        <v/>
      </c>
      <c r="G53" s="15" t="str">
        <f aca="false">IF(A53="","",-SUMIFS(Journal!$S$7:$S$1006,Journal!$A$7:$A$1006,A53,Journal!$S$7:$S$1006,"&lt;0"))</f>
        <v/>
      </c>
      <c r="H53" s="15" t="str">
        <f aca="false">IF(A53="","",SUMIFS(Journal!$S$7:$S$1006,Journal!$A$7:$A$1006,A53))</f>
        <v/>
      </c>
      <c r="I53" s="20" t="str">
        <f aca="false">IF(A53="","",IF(G53=0,IF(F53&gt;0,"no losses",""),F53/G53))</f>
        <v/>
      </c>
      <c r="J53" s="16" t="str">
        <f aca="false">IF(A53="","",IF(COUNTIFS(Journal!$A$7:$A$1006,A53,Journal!$R$7:$R$1006,"&gt;0")=0,"",SUMIFS(Journal!$T$7:$T$1006,Journal!$A$7:$A$1006,A53)/COUNTIFS(Journal!$A$7:$A$1006,A53,Journal!$R$7:$R$1006,"&gt;0")))</f>
        <v/>
      </c>
      <c r="K53" s="15" t="str">
        <f aca="false">IF(A53="","",SUMIFS(Journal!$L$7:$L$1006,Journal!$A$7:$A$1006,A53))</f>
        <v/>
      </c>
      <c r="L53" s="14" t="str">
        <f aca="false">IF(A53="","",IF(N(Journal!$C$4)&lt;=0,"no limit set",IF(COUNTIFS(Journal!$A$7:$A$1006,A53,Journal!$U$7:$U$1006,"&lt;="&amp;-Journal!$C$4)&gt;0,"Yes","No")))</f>
        <v/>
      </c>
      <c r="M53" s="14" t="str">
        <f aca="false">IF(A53="","",COUNTIFS(Journal!$A$7:$A$1006,A53,Journal!$V$7:$V$1006,"After loss limit"))</f>
        <v/>
      </c>
      <c r="N53" s="14" t="str">
        <f aca="false">IF(A53="","",IF(N(Journal!$C$5)&lt;=0,"no cap set",IF(B53&gt;Journal!$C$5,"Yes","No")))</f>
        <v/>
      </c>
      <c r="O53" s="15" t="str">
        <f aca="false">IF(A53="","",N(Journal!$C$3)+SUM($H$7:H53))</f>
        <v/>
      </c>
      <c r="P53" s="15" t="str">
        <f aca="false">IF(A53="","",O53-MAX(N(Journal!$C$3),MAX($O$7:O53)))</f>
        <v/>
      </c>
      <c r="Q53" s="21" t="e">
        <f aca="false">IF(A53="",NA(),O53)</f>
        <v>#N/A</v>
      </c>
    </row>
    <row r="54" customFormat="false" ht="15" hidden="false" customHeight="false" outlineLevel="0" collapsed="false">
      <c r="A54" s="18" t="str">
        <f aca="false">IF(A53="","",IF(COUNTIF(Journal!$A$7:$A$1006,"&gt;"&amp;A53)=0,"",SMALL(Journal!$A$7:$A$1006,COUNTIF(Journal!$A$7:$A$1006,"&lt;="&amp;A53)+1)))</f>
        <v/>
      </c>
      <c r="B54" s="14" t="str">
        <f aca="false">IF(A54="","",COUNTIF(Journal!$A$7:$A$1006,A54))</f>
        <v/>
      </c>
      <c r="C54" s="14" t="str">
        <f aca="false">IF(A54="","",COUNTIFS(Journal!$A$7:$A$1006,A54,Journal!$S$7:$S$1006,"&gt;0"))</f>
        <v/>
      </c>
      <c r="D54" s="14" t="str">
        <f aca="false">IF(A54="","",COUNTIFS(Journal!$A$7:$A$1006,A54,Journal!$S$7:$S$1006,"&lt;0"))</f>
        <v/>
      </c>
      <c r="E54" s="19" t="str">
        <f aca="false">IF(OR(A54="",N(B54)=0),"",C54/B54)</f>
        <v/>
      </c>
      <c r="F54" s="15" t="str">
        <f aca="false">IF(A54="","",SUMIFS(Journal!$S$7:$S$1006,Journal!$A$7:$A$1006,A54,Journal!$S$7:$S$1006,"&gt;0"))</f>
        <v/>
      </c>
      <c r="G54" s="15" t="str">
        <f aca="false">IF(A54="","",-SUMIFS(Journal!$S$7:$S$1006,Journal!$A$7:$A$1006,A54,Journal!$S$7:$S$1006,"&lt;0"))</f>
        <v/>
      </c>
      <c r="H54" s="15" t="str">
        <f aca="false">IF(A54="","",SUMIFS(Journal!$S$7:$S$1006,Journal!$A$7:$A$1006,A54))</f>
        <v/>
      </c>
      <c r="I54" s="20" t="str">
        <f aca="false">IF(A54="","",IF(G54=0,IF(F54&gt;0,"no losses",""),F54/G54))</f>
        <v/>
      </c>
      <c r="J54" s="16" t="str">
        <f aca="false">IF(A54="","",IF(COUNTIFS(Journal!$A$7:$A$1006,A54,Journal!$R$7:$R$1006,"&gt;0")=0,"",SUMIFS(Journal!$T$7:$T$1006,Journal!$A$7:$A$1006,A54)/COUNTIFS(Journal!$A$7:$A$1006,A54,Journal!$R$7:$R$1006,"&gt;0")))</f>
        <v/>
      </c>
      <c r="K54" s="15" t="str">
        <f aca="false">IF(A54="","",SUMIFS(Journal!$L$7:$L$1006,Journal!$A$7:$A$1006,A54))</f>
        <v/>
      </c>
      <c r="L54" s="14" t="str">
        <f aca="false">IF(A54="","",IF(N(Journal!$C$4)&lt;=0,"no limit set",IF(COUNTIFS(Journal!$A$7:$A$1006,A54,Journal!$U$7:$U$1006,"&lt;="&amp;-Journal!$C$4)&gt;0,"Yes","No")))</f>
        <v/>
      </c>
      <c r="M54" s="14" t="str">
        <f aca="false">IF(A54="","",COUNTIFS(Journal!$A$7:$A$1006,A54,Journal!$V$7:$V$1006,"After loss limit"))</f>
        <v/>
      </c>
      <c r="N54" s="14" t="str">
        <f aca="false">IF(A54="","",IF(N(Journal!$C$5)&lt;=0,"no cap set",IF(B54&gt;Journal!$C$5,"Yes","No")))</f>
        <v/>
      </c>
      <c r="O54" s="15" t="str">
        <f aca="false">IF(A54="","",N(Journal!$C$3)+SUM($H$7:H54))</f>
        <v/>
      </c>
      <c r="P54" s="15" t="str">
        <f aca="false">IF(A54="","",O54-MAX(N(Journal!$C$3),MAX($O$7:O54)))</f>
        <v/>
      </c>
      <c r="Q54" s="21" t="e">
        <f aca="false">IF(A54="",NA(),O54)</f>
        <v>#N/A</v>
      </c>
    </row>
    <row r="55" customFormat="false" ht="15" hidden="false" customHeight="false" outlineLevel="0" collapsed="false">
      <c r="A55" s="18" t="str">
        <f aca="false">IF(A54="","",IF(COUNTIF(Journal!$A$7:$A$1006,"&gt;"&amp;A54)=0,"",SMALL(Journal!$A$7:$A$1006,COUNTIF(Journal!$A$7:$A$1006,"&lt;="&amp;A54)+1)))</f>
        <v/>
      </c>
      <c r="B55" s="14" t="str">
        <f aca="false">IF(A55="","",COUNTIF(Journal!$A$7:$A$1006,A55))</f>
        <v/>
      </c>
      <c r="C55" s="14" t="str">
        <f aca="false">IF(A55="","",COUNTIFS(Journal!$A$7:$A$1006,A55,Journal!$S$7:$S$1006,"&gt;0"))</f>
        <v/>
      </c>
      <c r="D55" s="14" t="str">
        <f aca="false">IF(A55="","",COUNTIFS(Journal!$A$7:$A$1006,A55,Journal!$S$7:$S$1006,"&lt;0"))</f>
        <v/>
      </c>
      <c r="E55" s="19" t="str">
        <f aca="false">IF(OR(A55="",N(B55)=0),"",C55/B55)</f>
        <v/>
      </c>
      <c r="F55" s="15" t="str">
        <f aca="false">IF(A55="","",SUMIFS(Journal!$S$7:$S$1006,Journal!$A$7:$A$1006,A55,Journal!$S$7:$S$1006,"&gt;0"))</f>
        <v/>
      </c>
      <c r="G55" s="15" t="str">
        <f aca="false">IF(A55="","",-SUMIFS(Journal!$S$7:$S$1006,Journal!$A$7:$A$1006,A55,Journal!$S$7:$S$1006,"&lt;0"))</f>
        <v/>
      </c>
      <c r="H55" s="15" t="str">
        <f aca="false">IF(A55="","",SUMIFS(Journal!$S$7:$S$1006,Journal!$A$7:$A$1006,A55))</f>
        <v/>
      </c>
      <c r="I55" s="20" t="str">
        <f aca="false">IF(A55="","",IF(G55=0,IF(F55&gt;0,"no losses",""),F55/G55))</f>
        <v/>
      </c>
      <c r="J55" s="16" t="str">
        <f aca="false">IF(A55="","",IF(COUNTIFS(Journal!$A$7:$A$1006,A55,Journal!$R$7:$R$1006,"&gt;0")=0,"",SUMIFS(Journal!$T$7:$T$1006,Journal!$A$7:$A$1006,A55)/COUNTIFS(Journal!$A$7:$A$1006,A55,Journal!$R$7:$R$1006,"&gt;0")))</f>
        <v/>
      </c>
      <c r="K55" s="15" t="str">
        <f aca="false">IF(A55="","",SUMIFS(Journal!$L$7:$L$1006,Journal!$A$7:$A$1006,A55))</f>
        <v/>
      </c>
      <c r="L55" s="14" t="str">
        <f aca="false">IF(A55="","",IF(N(Journal!$C$4)&lt;=0,"no limit set",IF(COUNTIFS(Journal!$A$7:$A$1006,A55,Journal!$U$7:$U$1006,"&lt;="&amp;-Journal!$C$4)&gt;0,"Yes","No")))</f>
        <v/>
      </c>
      <c r="M55" s="14" t="str">
        <f aca="false">IF(A55="","",COUNTIFS(Journal!$A$7:$A$1006,A55,Journal!$V$7:$V$1006,"After loss limit"))</f>
        <v/>
      </c>
      <c r="N55" s="14" t="str">
        <f aca="false">IF(A55="","",IF(N(Journal!$C$5)&lt;=0,"no cap set",IF(B55&gt;Journal!$C$5,"Yes","No")))</f>
        <v/>
      </c>
      <c r="O55" s="15" t="str">
        <f aca="false">IF(A55="","",N(Journal!$C$3)+SUM($H$7:H55))</f>
        <v/>
      </c>
      <c r="P55" s="15" t="str">
        <f aca="false">IF(A55="","",O55-MAX(N(Journal!$C$3),MAX($O$7:O55)))</f>
        <v/>
      </c>
      <c r="Q55" s="21" t="e">
        <f aca="false">IF(A55="",NA(),O55)</f>
        <v>#N/A</v>
      </c>
    </row>
    <row r="56" customFormat="false" ht="15" hidden="false" customHeight="false" outlineLevel="0" collapsed="false">
      <c r="A56" s="18" t="str">
        <f aca="false">IF(A55="","",IF(COUNTIF(Journal!$A$7:$A$1006,"&gt;"&amp;A55)=0,"",SMALL(Journal!$A$7:$A$1006,COUNTIF(Journal!$A$7:$A$1006,"&lt;="&amp;A55)+1)))</f>
        <v/>
      </c>
      <c r="B56" s="14" t="str">
        <f aca="false">IF(A56="","",COUNTIF(Journal!$A$7:$A$1006,A56))</f>
        <v/>
      </c>
      <c r="C56" s="14" t="str">
        <f aca="false">IF(A56="","",COUNTIFS(Journal!$A$7:$A$1006,A56,Journal!$S$7:$S$1006,"&gt;0"))</f>
        <v/>
      </c>
      <c r="D56" s="14" t="str">
        <f aca="false">IF(A56="","",COUNTIFS(Journal!$A$7:$A$1006,A56,Journal!$S$7:$S$1006,"&lt;0"))</f>
        <v/>
      </c>
      <c r="E56" s="19" t="str">
        <f aca="false">IF(OR(A56="",N(B56)=0),"",C56/B56)</f>
        <v/>
      </c>
      <c r="F56" s="15" t="str">
        <f aca="false">IF(A56="","",SUMIFS(Journal!$S$7:$S$1006,Journal!$A$7:$A$1006,A56,Journal!$S$7:$S$1006,"&gt;0"))</f>
        <v/>
      </c>
      <c r="G56" s="15" t="str">
        <f aca="false">IF(A56="","",-SUMIFS(Journal!$S$7:$S$1006,Journal!$A$7:$A$1006,A56,Journal!$S$7:$S$1006,"&lt;0"))</f>
        <v/>
      </c>
      <c r="H56" s="15" t="str">
        <f aca="false">IF(A56="","",SUMIFS(Journal!$S$7:$S$1006,Journal!$A$7:$A$1006,A56))</f>
        <v/>
      </c>
      <c r="I56" s="20" t="str">
        <f aca="false">IF(A56="","",IF(G56=0,IF(F56&gt;0,"no losses",""),F56/G56))</f>
        <v/>
      </c>
      <c r="J56" s="16" t="str">
        <f aca="false">IF(A56="","",IF(COUNTIFS(Journal!$A$7:$A$1006,A56,Journal!$R$7:$R$1006,"&gt;0")=0,"",SUMIFS(Journal!$T$7:$T$1006,Journal!$A$7:$A$1006,A56)/COUNTIFS(Journal!$A$7:$A$1006,A56,Journal!$R$7:$R$1006,"&gt;0")))</f>
        <v/>
      </c>
      <c r="K56" s="15" t="str">
        <f aca="false">IF(A56="","",SUMIFS(Journal!$L$7:$L$1006,Journal!$A$7:$A$1006,A56))</f>
        <v/>
      </c>
      <c r="L56" s="14" t="str">
        <f aca="false">IF(A56="","",IF(N(Journal!$C$4)&lt;=0,"no limit set",IF(COUNTIFS(Journal!$A$7:$A$1006,A56,Journal!$U$7:$U$1006,"&lt;="&amp;-Journal!$C$4)&gt;0,"Yes","No")))</f>
        <v/>
      </c>
      <c r="M56" s="14" t="str">
        <f aca="false">IF(A56="","",COUNTIFS(Journal!$A$7:$A$1006,A56,Journal!$V$7:$V$1006,"After loss limit"))</f>
        <v/>
      </c>
      <c r="N56" s="14" t="str">
        <f aca="false">IF(A56="","",IF(N(Journal!$C$5)&lt;=0,"no cap set",IF(B56&gt;Journal!$C$5,"Yes","No")))</f>
        <v/>
      </c>
      <c r="O56" s="15" t="str">
        <f aca="false">IF(A56="","",N(Journal!$C$3)+SUM($H$7:H56))</f>
        <v/>
      </c>
      <c r="P56" s="15" t="str">
        <f aca="false">IF(A56="","",O56-MAX(N(Journal!$C$3),MAX($O$7:O56)))</f>
        <v/>
      </c>
      <c r="Q56" s="21" t="e">
        <f aca="false">IF(A56="",NA(),O56)</f>
        <v>#N/A</v>
      </c>
    </row>
    <row r="57" customFormat="false" ht="15" hidden="false" customHeight="false" outlineLevel="0" collapsed="false">
      <c r="A57" s="18" t="str">
        <f aca="false">IF(A56="","",IF(COUNTIF(Journal!$A$7:$A$1006,"&gt;"&amp;A56)=0,"",SMALL(Journal!$A$7:$A$1006,COUNTIF(Journal!$A$7:$A$1006,"&lt;="&amp;A56)+1)))</f>
        <v/>
      </c>
      <c r="B57" s="14" t="str">
        <f aca="false">IF(A57="","",COUNTIF(Journal!$A$7:$A$1006,A57))</f>
        <v/>
      </c>
      <c r="C57" s="14" t="str">
        <f aca="false">IF(A57="","",COUNTIFS(Journal!$A$7:$A$1006,A57,Journal!$S$7:$S$1006,"&gt;0"))</f>
        <v/>
      </c>
      <c r="D57" s="14" t="str">
        <f aca="false">IF(A57="","",COUNTIFS(Journal!$A$7:$A$1006,A57,Journal!$S$7:$S$1006,"&lt;0"))</f>
        <v/>
      </c>
      <c r="E57" s="19" t="str">
        <f aca="false">IF(OR(A57="",N(B57)=0),"",C57/B57)</f>
        <v/>
      </c>
      <c r="F57" s="15" t="str">
        <f aca="false">IF(A57="","",SUMIFS(Journal!$S$7:$S$1006,Journal!$A$7:$A$1006,A57,Journal!$S$7:$S$1006,"&gt;0"))</f>
        <v/>
      </c>
      <c r="G57" s="15" t="str">
        <f aca="false">IF(A57="","",-SUMIFS(Journal!$S$7:$S$1006,Journal!$A$7:$A$1006,A57,Journal!$S$7:$S$1006,"&lt;0"))</f>
        <v/>
      </c>
      <c r="H57" s="15" t="str">
        <f aca="false">IF(A57="","",SUMIFS(Journal!$S$7:$S$1006,Journal!$A$7:$A$1006,A57))</f>
        <v/>
      </c>
      <c r="I57" s="20" t="str">
        <f aca="false">IF(A57="","",IF(G57=0,IF(F57&gt;0,"no losses",""),F57/G57))</f>
        <v/>
      </c>
      <c r="J57" s="16" t="str">
        <f aca="false">IF(A57="","",IF(COUNTIFS(Journal!$A$7:$A$1006,A57,Journal!$R$7:$R$1006,"&gt;0")=0,"",SUMIFS(Journal!$T$7:$T$1006,Journal!$A$7:$A$1006,A57)/COUNTIFS(Journal!$A$7:$A$1006,A57,Journal!$R$7:$R$1006,"&gt;0")))</f>
        <v/>
      </c>
      <c r="K57" s="15" t="str">
        <f aca="false">IF(A57="","",SUMIFS(Journal!$L$7:$L$1006,Journal!$A$7:$A$1006,A57))</f>
        <v/>
      </c>
      <c r="L57" s="14" t="str">
        <f aca="false">IF(A57="","",IF(N(Journal!$C$4)&lt;=0,"no limit set",IF(COUNTIFS(Journal!$A$7:$A$1006,A57,Journal!$U$7:$U$1006,"&lt;="&amp;-Journal!$C$4)&gt;0,"Yes","No")))</f>
        <v/>
      </c>
      <c r="M57" s="14" t="str">
        <f aca="false">IF(A57="","",COUNTIFS(Journal!$A$7:$A$1006,A57,Journal!$V$7:$V$1006,"After loss limit"))</f>
        <v/>
      </c>
      <c r="N57" s="14" t="str">
        <f aca="false">IF(A57="","",IF(N(Journal!$C$5)&lt;=0,"no cap set",IF(B57&gt;Journal!$C$5,"Yes","No")))</f>
        <v/>
      </c>
      <c r="O57" s="15" t="str">
        <f aca="false">IF(A57="","",N(Journal!$C$3)+SUM($H$7:H57))</f>
        <v/>
      </c>
      <c r="P57" s="15" t="str">
        <f aca="false">IF(A57="","",O57-MAX(N(Journal!$C$3),MAX($O$7:O57)))</f>
        <v/>
      </c>
      <c r="Q57" s="21" t="e">
        <f aca="false">IF(A57="",NA(),O57)</f>
        <v>#N/A</v>
      </c>
    </row>
    <row r="58" customFormat="false" ht="15" hidden="false" customHeight="false" outlineLevel="0" collapsed="false">
      <c r="A58" s="18" t="str">
        <f aca="false">IF(A57="","",IF(COUNTIF(Journal!$A$7:$A$1006,"&gt;"&amp;A57)=0,"",SMALL(Journal!$A$7:$A$1006,COUNTIF(Journal!$A$7:$A$1006,"&lt;="&amp;A57)+1)))</f>
        <v/>
      </c>
      <c r="B58" s="14" t="str">
        <f aca="false">IF(A58="","",COUNTIF(Journal!$A$7:$A$1006,A58))</f>
        <v/>
      </c>
      <c r="C58" s="14" t="str">
        <f aca="false">IF(A58="","",COUNTIFS(Journal!$A$7:$A$1006,A58,Journal!$S$7:$S$1006,"&gt;0"))</f>
        <v/>
      </c>
      <c r="D58" s="14" t="str">
        <f aca="false">IF(A58="","",COUNTIFS(Journal!$A$7:$A$1006,A58,Journal!$S$7:$S$1006,"&lt;0"))</f>
        <v/>
      </c>
      <c r="E58" s="19" t="str">
        <f aca="false">IF(OR(A58="",N(B58)=0),"",C58/B58)</f>
        <v/>
      </c>
      <c r="F58" s="15" t="str">
        <f aca="false">IF(A58="","",SUMIFS(Journal!$S$7:$S$1006,Journal!$A$7:$A$1006,A58,Journal!$S$7:$S$1006,"&gt;0"))</f>
        <v/>
      </c>
      <c r="G58" s="15" t="str">
        <f aca="false">IF(A58="","",-SUMIFS(Journal!$S$7:$S$1006,Journal!$A$7:$A$1006,A58,Journal!$S$7:$S$1006,"&lt;0"))</f>
        <v/>
      </c>
      <c r="H58" s="15" t="str">
        <f aca="false">IF(A58="","",SUMIFS(Journal!$S$7:$S$1006,Journal!$A$7:$A$1006,A58))</f>
        <v/>
      </c>
      <c r="I58" s="20" t="str">
        <f aca="false">IF(A58="","",IF(G58=0,IF(F58&gt;0,"no losses",""),F58/G58))</f>
        <v/>
      </c>
      <c r="J58" s="16" t="str">
        <f aca="false">IF(A58="","",IF(COUNTIFS(Journal!$A$7:$A$1006,A58,Journal!$R$7:$R$1006,"&gt;0")=0,"",SUMIFS(Journal!$T$7:$T$1006,Journal!$A$7:$A$1006,A58)/COUNTIFS(Journal!$A$7:$A$1006,A58,Journal!$R$7:$R$1006,"&gt;0")))</f>
        <v/>
      </c>
      <c r="K58" s="15" t="str">
        <f aca="false">IF(A58="","",SUMIFS(Journal!$L$7:$L$1006,Journal!$A$7:$A$1006,A58))</f>
        <v/>
      </c>
      <c r="L58" s="14" t="str">
        <f aca="false">IF(A58="","",IF(N(Journal!$C$4)&lt;=0,"no limit set",IF(COUNTIFS(Journal!$A$7:$A$1006,A58,Journal!$U$7:$U$1006,"&lt;="&amp;-Journal!$C$4)&gt;0,"Yes","No")))</f>
        <v/>
      </c>
      <c r="M58" s="14" t="str">
        <f aca="false">IF(A58="","",COUNTIFS(Journal!$A$7:$A$1006,A58,Journal!$V$7:$V$1006,"After loss limit"))</f>
        <v/>
      </c>
      <c r="N58" s="14" t="str">
        <f aca="false">IF(A58="","",IF(N(Journal!$C$5)&lt;=0,"no cap set",IF(B58&gt;Journal!$C$5,"Yes","No")))</f>
        <v/>
      </c>
      <c r="O58" s="15" t="str">
        <f aca="false">IF(A58="","",N(Journal!$C$3)+SUM($H$7:H58))</f>
        <v/>
      </c>
      <c r="P58" s="15" t="str">
        <f aca="false">IF(A58="","",O58-MAX(N(Journal!$C$3),MAX($O$7:O58)))</f>
        <v/>
      </c>
      <c r="Q58" s="21" t="e">
        <f aca="false">IF(A58="",NA(),O58)</f>
        <v>#N/A</v>
      </c>
    </row>
    <row r="59" customFormat="false" ht="15" hidden="false" customHeight="false" outlineLevel="0" collapsed="false">
      <c r="A59" s="18" t="str">
        <f aca="false">IF(A58="","",IF(COUNTIF(Journal!$A$7:$A$1006,"&gt;"&amp;A58)=0,"",SMALL(Journal!$A$7:$A$1006,COUNTIF(Journal!$A$7:$A$1006,"&lt;="&amp;A58)+1)))</f>
        <v/>
      </c>
      <c r="B59" s="14" t="str">
        <f aca="false">IF(A59="","",COUNTIF(Journal!$A$7:$A$1006,A59))</f>
        <v/>
      </c>
      <c r="C59" s="14" t="str">
        <f aca="false">IF(A59="","",COUNTIFS(Journal!$A$7:$A$1006,A59,Journal!$S$7:$S$1006,"&gt;0"))</f>
        <v/>
      </c>
      <c r="D59" s="14" t="str">
        <f aca="false">IF(A59="","",COUNTIFS(Journal!$A$7:$A$1006,A59,Journal!$S$7:$S$1006,"&lt;0"))</f>
        <v/>
      </c>
      <c r="E59" s="19" t="str">
        <f aca="false">IF(OR(A59="",N(B59)=0),"",C59/B59)</f>
        <v/>
      </c>
      <c r="F59" s="15" t="str">
        <f aca="false">IF(A59="","",SUMIFS(Journal!$S$7:$S$1006,Journal!$A$7:$A$1006,A59,Journal!$S$7:$S$1006,"&gt;0"))</f>
        <v/>
      </c>
      <c r="G59" s="15" t="str">
        <f aca="false">IF(A59="","",-SUMIFS(Journal!$S$7:$S$1006,Journal!$A$7:$A$1006,A59,Journal!$S$7:$S$1006,"&lt;0"))</f>
        <v/>
      </c>
      <c r="H59" s="15" t="str">
        <f aca="false">IF(A59="","",SUMIFS(Journal!$S$7:$S$1006,Journal!$A$7:$A$1006,A59))</f>
        <v/>
      </c>
      <c r="I59" s="20" t="str">
        <f aca="false">IF(A59="","",IF(G59=0,IF(F59&gt;0,"no losses",""),F59/G59))</f>
        <v/>
      </c>
      <c r="J59" s="16" t="str">
        <f aca="false">IF(A59="","",IF(COUNTIFS(Journal!$A$7:$A$1006,A59,Journal!$R$7:$R$1006,"&gt;0")=0,"",SUMIFS(Journal!$T$7:$T$1006,Journal!$A$7:$A$1006,A59)/COUNTIFS(Journal!$A$7:$A$1006,A59,Journal!$R$7:$R$1006,"&gt;0")))</f>
        <v/>
      </c>
      <c r="K59" s="15" t="str">
        <f aca="false">IF(A59="","",SUMIFS(Journal!$L$7:$L$1006,Journal!$A$7:$A$1006,A59))</f>
        <v/>
      </c>
      <c r="L59" s="14" t="str">
        <f aca="false">IF(A59="","",IF(N(Journal!$C$4)&lt;=0,"no limit set",IF(COUNTIFS(Journal!$A$7:$A$1006,A59,Journal!$U$7:$U$1006,"&lt;="&amp;-Journal!$C$4)&gt;0,"Yes","No")))</f>
        <v/>
      </c>
      <c r="M59" s="14" t="str">
        <f aca="false">IF(A59="","",COUNTIFS(Journal!$A$7:$A$1006,A59,Journal!$V$7:$V$1006,"After loss limit"))</f>
        <v/>
      </c>
      <c r="N59" s="14" t="str">
        <f aca="false">IF(A59="","",IF(N(Journal!$C$5)&lt;=0,"no cap set",IF(B59&gt;Journal!$C$5,"Yes","No")))</f>
        <v/>
      </c>
      <c r="O59" s="15" t="str">
        <f aca="false">IF(A59="","",N(Journal!$C$3)+SUM($H$7:H59))</f>
        <v/>
      </c>
      <c r="P59" s="15" t="str">
        <f aca="false">IF(A59="","",O59-MAX(N(Journal!$C$3),MAX($O$7:O59)))</f>
        <v/>
      </c>
      <c r="Q59" s="21" t="e">
        <f aca="false">IF(A59="",NA(),O59)</f>
        <v>#N/A</v>
      </c>
    </row>
    <row r="60" customFormat="false" ht="15" hidden="false" customHeight="false" outlineLevel="0" collapsed="false">
      <c r="A60" s="18" t="str">
        <f aca="false">IF(A59="","",IF(COUNTIF(Journal!$A$7:$A$1006,"&gt;"&amp;A59)=0,"",SMALL(Journal!$A$7:$A$1006,COUNTIF(Journal!$A$7:$A$1006,"&lt;="&amp;A59)+1)))</f>
        <v/>
      </c>
      <c r="B60" s="14" t="str">
        <f aca="false">IF(A60="","",COUNTIF(Journal!$A$7:$A$1006,A60))</f>
        <v/>
      </c>
      <c r="C60" s="14" t="str">
        <f aca="false">IF(A60="","",COUNTIFS(Journal!$A$7:$A$1006,A60,Journal!$S$7:$S$1006,"&gt;0"))</f>
        <v/>
      </c>
      <c r="D60" s="14" t="str">
        <f aca="false">IF(A60="","",COUNTIFS(Journal!$A$7:$A$1006,A60,Journal!$S$7:$S$1006,"&lt;0"))</f>
        <v/>
      </c>
      <c r="E60" s="19" t="str">
        <f aca="false">IF(OR(A60="",N(B60)=0),"",C60/B60)</f>
        <v/>
      </c>
      <c r="F60" s="15" t="str">
        <f aca="false">IF(A60="","",SUMIFS(Journal!$S$7:$S$1006,Journal!$A$7:$A$1006,A60,Journal!$S$7:$S$1006,"&gt;0"))</f>
        <v/>
      </c>
      <c r="G60" s="15" t="str">
        <f aca="false">IF(A60="","",-SUMIFS(Journal!$S$7:$S$1006,Journal!$A$7:$A$1006,A60,Journal!$S$7:$S$1006,"&lt;0"))</f>
        <v/>
      </c>
      <c r="H60" s="15" t="str">
        <f aca="false">IF(A60="","",SUMIFS(Journal!$S$7:$S$1006,Journal!$A$7:$A$1006,A60))</f>
        <v/>
      </c>
      <c r="I60" s="20" t="str">
        <f aca="false">IF(A60="","",IF(G60=0,IF(F60&gt;0,"no losses",""),F60/G60))</f>
        <v/>
      </c>
      <c r="J60" s="16" t="str">
        <f aca="false">IF(A60="","",IF(COUNTIFS(Journal!$A$7:$A$1006,A60,Journal!$R$7:$R$1006,"&gt;0")=0,"",SUMIFS(Journal!$T$7:$T$1006,Journal!$A$7:$A$1006,A60)/COUNTIFS(Journal!$A$7:$A$1006,A60,Journal!$R$7:$R$1006,"&gt;0")))</f>
        <v/>
      </c>
      <c r="K60" s="15" t="str">
        <f aca="false">IF(A60="","",SUMIFS(Journal!$L$7:$L$1006,Journal!$A$7:$A$1006,A60))</f>
        <v/>
      </c>
      <c r="L60" s="14" t="str">
        <f aca="false">IF(A60="","",IF(N(Journal!$C$4)&lt;=0,"no limit set",IF(COUNTIFS(Journal!$A$7:$A$1006,A60,Journal!$U$7:$U$1006,"&lt;="&amp;-Journal!$C$4)&gt;0,"Yes","No")))</f>
        <v/>
      </c>
      <c r="M60" s="14" t="str">
        <f aca="false">IF(A60="","",COUNTIFS(Journal!$A$7:$A$1006,A60,Journal!$V$7:$V$1006,"After loss limit"))</f>
        <v/>
      </c>
      <c r="N60" s="14" t="str">
        <f aca="false">IF(A60="","",IF(N(Journal!$C$5)&lt;=0,"no cap set",IF(B60&gt;Journal!$C$5,"Yes","No")))</f>
        <v/>
      </c>
      <c r="O60" s="15" t="str">
        <f aca="false">IF(A60="","",N(Journal!$C$3)+SUM($H$7:H60))</f>
        <v/>
      </c>
      <c r="P60" s="15" t="str">
        <f aca="false">IF(A60="","",O60-MAX(N(Journal!$C$3),MAX($O$7:O60)))</f>
        <v/>
      </c>
      <c r="Q60" s="21" t="e">
        <f aca="false">IF(A60="",NA(),O60)</f>
        <v>#N/A</v>
      </c>
    </row>
    <row r="61" customFormat="false" ht="15" hidden="false" customHeight="false" outlineLevel="0" collapsed="false">
      <c r="A61" s="18" t="str">
        <f aca="false">IF(A60="","",IF(COUNTIF(Journal!$A$7:$A$1006,"&gt;"&amp;A60)=0,"",SMALL(Journal!$A$7:$A$1006,COUNTIF(Journal!$A$7:$A$1006,"&lt;="&amp;A60)+1)))</f>
        <v/>
      </c>
      <c r="B61" s="14" t="str">
        <f aca="false">IF(A61="","",COUNTIF(Journal!$A$7:$A$1006,A61))</f>
        <v/>
      </c>
      <c r="C61" s="14" t="str">
        <f aca="false">IF(A61="","",COUNTIFS(Journal!$A$7:$A$1006,A61,Journal!$S$7:$S$1006,"&gt;0"))</f>
        <v/>
      </c>
      <c r="D61" s="14" t="str">
        <f aca="false">IF(A61="","",COUNTIFS(Journal!$A$7:$A$1006,A61,Journal!$S$7:$S$1006,"&lt;0"))</f>
        <v/>
      </c>
      <c r="E61" s="19" t="str">
        <f aca="false">IF(OR(A61="",N(B61)=0),"",C61/B61)</f>
        <v/>
      </c>
      <c r="F61" s="15" t="str">
        <f aca="false">IF(A61="","",SUMIFS(Journal!$S$7:$S$1006,Journal!$A$7:$A$1006,A61,Journal!$S$7:$S$1006,"&gt;0"))</f>
        <v/>
      </c>
      <c r="G61" s="15" t="str">
        <f aca="false">IF(A61="","",-SUMIFS(Journal!$S$7:$S$1006,Journal!$A$7:$A$1006,A61,Journal!$S$7:$S$1006,"&lt;0"))</f>
        <v/>
      </c>
      <c r="H61" s="15" t="str">
        <f aca="false">IF(A61="","",SUMIFS(Journal!$S$7:$S$1006,Journal!$A$7:$A$1006,A61))</f>
        <v/>
      </c>
      <c r="I61" s="20" t="str">
        <f aca="false">IF(A61="","",IF(G61=0,IF(F61&gt;0,"no losses",""),F61/G61))</f>
        <v/>
      </c>
      <c r="J61" s="16" t="str">
        <f aca="false">IF(A61="","",IF(COUNTIFS(Journal!$A$7:$A$1006,A61,Journal!$R$7:$R$1006,"&gt;0")=0,"",SUMIFS(Journal!$T$7:$T$1006,Journal!$A$7:$A$1006,A61)/COUNTIFS(Journal!$A$7:$A$1006,A61,Journal!$R$7:$R$1006,"&gt;0")))</f>
        <v/>
      </c>
      <c r="K61" s="15" t="str">
        <f aca="false">IF(A61="","",SUMIFS(Journal!$L$7:$L$1006,Journal!$A$7:$A$1006,A61))</f>
        <v/>
      </c>
      <c r="L61" s="14" t="str">
        <f aca="false">IF(A61="","",IF(N(Journal!$C$4)&lt;=0,"no limit set",IF(COUNTIFS(Journal!$A$7:$A$1006,A61,Journal!$U$7:$U$1006,"&lt;="&amp;-Journal!$C$4)&gt;0,"Yes","No")))</f>
        <v/>
      </c>
      <c r="M61" s="14" t="str">
        <f aca="false">IF(A61="","",COUNTIFS(Journal!$A$7:$A$1006,A61,Journal!$V$7:$V$1006,"After loss limit"))</f>
        <v/>
      </c>
      <c r="N61" s="14" t="str">
        <f aca="false">IF(A61="","",IF(N(Journal!$C$5)&lt;=0,"no cap set",IF(B61&gt;Journal!$C$5,"Yes","No")))</f>
        <v/>
      </c>
      <c r="O61" s="15" t="str">
        <f aca="false">IF(A61="","",N(Journal!$C$3)+SUM($H$7:H61))</f>
        <v/>
      </c>
      <c r="P61" s="15" t="str">
        <f aca="false">IF(A61="","",O61-MAX(N(Journal!$C$3),MAX($O$7:O61)))</f>
        <v/>
      </c>
      <c r="Q61" s="21" t="e">
        <f aca="false">IF(A61="",NA(),O61)</f>
        <v>#N/A</v>
      </c>
    </row>
    <row r="62" customFormat="false" ht="15" hidden="false" customHeight="false" outlineLevel="0" collapsed="false">
      <c r="A62" s="18" t="str">
        <f aca="false">IF(A61="","",IF(COUNTIF(Journal!$A$7:$A$1006,"&gt;"&amp;A61)=0,"",SMALL(Journal!$A$7:$A$1006,COUNTIF(Journal!$A$7:$A$1006,"&lt;="&amp;A61)+1)))</f>
        <v/>
      </c>
      <c r="B62" s="14" t="str">
        <f aca="false">IF(A62="","",COUNTIF(Journal!$A$7:$A$1006,A62))</f>
        <v/>
      </c>
      <c r="C62" s="14" t="str">
        <f aca="false">IF(A62="","",COUNTIFS(Journal!$A$7:$A$1006,A62,Journal!$S$7:$S$1006,"&gt;0"))</f>
        <v/>
      </c>
      <c r="D62" s="14" t="str">
        <f aca="false">IF(A62="","",COUNTIFS(Journal!$A$7:$A$1006,A62,Journal!$S$7:$S$1006,"&lt;0"))</f>
        <v/>
      </c>
      <c r="E62" s="19" t="str">
        <f aca="false">IF(OR(A62="",N(B62)=0),"",C62/B62)</f>
        <v/>
      </c>
      <c r="F62" s="15" t="str">
        <f aca="false">IF(A62="","",SUMIFS(Journal!$S$7:$S$1006,Journal!$A$7:$A$1006,A62,Journal!$S$7:$S$1006,"&gt;0"))</f>
        <v/>
      </c>
      <c r="G62" s="15" t="str">
        <f aca="false">IF(A62="","",-SUMIFS(Journal!$S$7:$S$1006,Journal!$A$7:$A$1006,A62,Journal!$S$7:$S$1006,"&lt;0"))</f>
        <v/>
      </c>
      <c r="H62" s="15" t="str">
        <f aca="false">IF(A62="","",SUMIFS(Journal!$S$7:$S$1006,Journal!$A$7:$A$1006,A62))</f>
        <v/>
      </c>
      <c r="I62" s="20" t="str">
        <f aca="false">IF(A62="","",IF(G62=0,IF(F62&gt;0,"no losses",""),F62/G62))</f>
        <v/>
      </c>
      <c r="J62" s="16" t="str">
        <f aca="false">IF(A62="","",IF(COUNTIFS(Journal!$A$7:$A$1006,A62,Journal!$R$7:$R$1006,"&gt;0")=0,"",SUMIFS(Journal!$T$7:$T$1006,Journal!$A$7:$A$1006,A62)/COUNTIFS(Journal!$A$7:$A$1006,A62,Journal!$R$7:$R$1006,"&gt;0")))</f>
        <v/>
      </c>
      <c r="K62" s="15" t="str">
        <f aca="false">IF(A62="","",SUMIFS(Journal!$L$7:$L$1006,Journal!$A$7:$A$1006,A62))</f>
        <v/>
      </c>
      <c r="L62" s="14" t="str">
        <f aca="false">IF(A62="","",IF(N(Journal!$C$4)&lt;=0,"no limit set",IF(COUNTIFS(Journal!$A$7:$A$1006,A62,Journal!$U$7:$U$1006,"&lt;="&amp;-Journal!$C$4)&gt;0,"Yes","No")))</f>
        <v/>
      </c>
      <c r="M62" s="14" t="str">
        <f aca="false">IF(A62="","",COUNTIFS(Journal!$A$7:$A$1006,A62,Journal!$V$7:$V$1006,"After loss limit"))</f>
        <v/>
      </c>
      <c r="N62" s="14" t="str">
        <f aca="false">IF(A62="","",IF(N(Journal!$C$5)&lt;=0,"no cap set",IF(B62&gt;Journal!$C$5,"Yes","No")))</f>
        <v/>
      </c>
      <c r="O62" s="15" t="str">
        <f aca="false">IF(A62="","",N(Journal!$C$3)+SUM($H$7:H62))</f>
        <v/>
      </c>
      <c r="P62" s="15" t="str">
        <f aca="false">IF(A62="","",O62-MAX(N(Journal!$C$3),MAX($O$7:O62)))</f>
        <v/>
      </c>
      <c r="Q62" s="21" t="e">
        <f aca="false">IF(A62="",NA(),O62)</f>
        <v>#N/A</v>
      </c>
    </row>
    <row r="63" customFormat="false" ht="15" hidden="false" customHeight="false" outlineLevel="0" collapsed="false">
      <c r="A63" s="18" t="str">
        <f aca="false">IF(A62="","",IF(COUNTIF(Journal!$A$7:$A$1006,"&gt;"&amp;A62)=0,"",SMALL(Journal!$A$7:$A$1006,COUNTIF(Journal!$A$7:$A$1006,"&lt;="&amp;A62)+1)))</f>
        <v/>
      </c>
      <c r="B63" s="14" t="str">
        <f aca="false">IF(A63="","",COUNTIF(Journal!$A$7:$A$1006,A63))</f>
        <v/>
      </c>
      <c r="C63" s="14" t="str">
        <f aca="false">IF(A63="","",COUNTIFS(Journal!$A$7:$A$1006,A63,Journal!$S$7:$S$1006,"&gt;0"))</f>
        <v/>
      </c>
      <c r="D63" s="14" t="str">
        <f aca="false">IF(A63="","",COUNTIFS(Journal!$A$7:$A$1006,A63,Journal!$S$7:$S$1006,"&lt;0"))</f>
        <v/>
      </c>
      <c r="E63" s="19" t="str">
        <f aca="false">IF(OR(A63="",N(B63)=0),"",C63/B63)</f>
        <v/>
      </c>
      <c r="F63" s="15" t="str">
        <f aca="false">IF(A63="","",SUMIFS(Journal!$S$7:$S$1006,Journal!$A$7:$A$1006,A63,Journal!$S$7:$S$1006,"&gt;0"))</f>
        <v/>
      </c>
      <c r="G63" s="15" t="str">
        <f aca="false">IF(A63="","",-SUMIFS(Journal!$S$7:$S$1006,Journal!$A$7:$A$1006,A63,Journal!$S$7:$S$1006,"&lt;0"))</f>
        <v/>
      </c>
      <c r="H63" s="15" t="str">
        <f aca="false">IF(A63="","",SUMIFS(Journal!$S$7:$S$1006,Journal!$A$7:$A$1006,A63))</f>
        <v/>
      </c>
      <c r="I63" s="20" t="str">
        <f aca="false">IF(A63="","",IF(G63=0,IF(F63&gt;0,"no losses",""),F63/G63))</f>
        <v/>
      </c>
      <c r="J63" s="16" t="str">
        <f aca="false">IF(A63="","",IF(COUNTIFS(Journal!$A$7:$A$1006,A63,Journal!$R$7:$R$1006,"&gt;0")=0,"",SUMIFS(Journal!$T$7:$T$1006,Journal!$A$7:$A$1006,A63)/COUNTIFS(Journal!$A$7:$A$1006,A63,Journal!$R$7:$R$1006,"&gt;0")))</f>
        <v/>
      </c>
      <c r="K63" s="15" t="str">
        <f aca="false">IF(A63="","",SUMIFS(Journal!$L$7:$L$1006,Journal!$A$7:$A$1006,A63))</f>
        <v/>
      </c>
      <c r="L63" s="14" t="str">
        <f aca="false">IF(A63="","",IF(N(Journal!$C$4)&lt;=0,"no limit set",IF(COUNTIFS(Journal!$A$7:$A$1006,A63,Journal!$U$7:$U$1006,"&lt;="&amp;-Journal!$C$4)&gt;0,"Yes","No")))</f>
        <v/>
      </c>
      <c r="M63" s="14" t="str">
        <f aca="false">IF(A63="","",COUNTIFS(Journal!$A$7:$A$1006,A63,Journal!$V$7:$V$1006,"After loss limit"))</f>
        <v/>
      </c>
      <c r="N63" s="14" t="str">
        <f aca="false">IF(A63="","",IF(N(Journal!$C$5)&lt;=0,"no cap set",IF(B63&gt;Journal!$C$5,"Yes","No")))</f>
        <v/>
      </c>
      <c r="O63" s="15" t="str">
        <f aca="false">IF(A63="","",N(Journal!$C$3)+SUM($H$7:H63))</f>
        <v/>
      </c>
      <c r="P63" s="15" t="str">
        <f aca="false">IF(A63="","",O63-MAX(N(Journal!$C$3),MAX($O$7:O63)))</f>
        <v/>
      </c>
      <c r="Q63" s="21" t="e">
        <f aca="false">IF(A63="",NA(),O63)</f>
        <v>#N/A</v>
      </c>
    </row>
    <row r="64" customFormat="false" ht="15" hidden="false" customHeight="false" outlineLevel="0" collapsed="false">
      <c r="A64" s="18" t="str">
        <f aca="false">IF(A63="","",IF(COUNTIF(Journal!$A$7:$A$1006,"&gt;"&amp;A63)=0,"",SMALL(Journal!$A$7:$A$1006,COUNTIF(Journal!$A$7:$A$1006,"&lt;="&amp;A63)+1)))</f>
        <v/>
      </c>
      <c r="B64" s="14" t="str">
        <f aca="false">IF(A64="","",COUNTIF(Journal!$A$7:$A$1006,A64))</f>
        <v/>
      </c>
      <c r="C64" s="14" t="str">
        <f aca="false">IF(A64="","",COUNTIFS(Journal!$A$7:$A$1006,A64,Journal!$S$7:$S$1006,"&gt;0"))</f>
        <v/>
      </c>
      <c r="D64" s="14" t="str">
        <f aca="false">IF(A64="","",COUNTIFS(Journal!$A$7:$A$1006,A64,Journal!$S$7:$S$1006,"&lt;0"))</f>
        <v/>
      </c>
      <c r="E64" s="19" t="str">
        <f aca="false">IF(OR(A64="",N(B64)=0),"",C64/B64)</f>
        <v/>
      </c>
      <c r="F64" s="15" t="str">
        <f aca="false">IF(A64="","",SUMIFS(Journal!$S$7:$S$1006,Journal!$A$7:$A$1006,A64,Journal!$S$7:$S$1006,"&gt;0"))</f>
        <v/>
      </c>
      <c r="G64" s="15" t="str">
        <f aca="false">IF(A64="","",-SUMIFS(Journal!$S$7:$S$1006,Journal!$A$7:$A$1006,A64,Journal!$S$7:$S$1006,"&lt;0"))</f>
        <v/>
      </c>
      <c r="H64" s="15" t="str">
        <f aca="false">IF(A64="","",SUMIFS(Journal!$S$7:$S$1006,Journal!$A$7:$A$1006,A64))</f>
        <v/>
      </c>
      <c r="I64" s="20" t="str">
        <f aca="false">IF(A64="","",IF(G64=0,IF(F64&gt;0,"no losses",""),F64/G64))</f>
        <v/>
      </c>
      <c r="J64" s="16" t="str">
        <f aca="false">IF(A64="","",IF(COUNTIFS(Journal!$A$7:$A$1006,A64,Journal!$R$7:$R$1006,"&gt;0")=0,"",SUMIFS(Journal!$T$7:$T$1006,Journal!$A$7:$A$1006,A64)/COUNTIFS(Journal!$A$7:$A$1006,A64,Journal!$R$7:$R$1006,"&gt;0")))</f>
        <v/>
      </c>
      <c r="K64" s="15" t="str">
        <f aca="false">IF(A64="","",SUMIFS(Journal!$L$7:$L$1006,Journal!$A$7:$A$1006,A64))</f>
        <v/>
      </c>
      <c r="L64" s="14" t="str">
        <f aca="false">IF(A64="","",IF(N(Journal!$C$4)&lt;=0,"no limit set",IF(COUNTIFS(Journal!$A$7:$A$1006,A64,Journal!$U$7:$U$1006,"&lt;="&amp;-Journal!$C$4)&gt;0,"Yes","No")))</f>
        <v/>
      </c>
      <c r="M64" s="14" t="str">
        <f aca="false">IF(A64="","",COUNTIFS(Journal!$A$7:$A$1006,A64,Journal!$V$7:$V$1006,"After loss limit"))</f>
        <v/>
      </c>
      <c r="N64" s="14" t="str">
        <f aca="false">IF(A64="","",IF(N(Journal!$C$5)&lt;=0,"no cap set",IF(B64&gt;Journal!$C$5,"Yes","No")))</f>
        <v/>
      </c>
      <c r="O64" s="15" t="str">
        <f aca="false">IF(A64="","",N(Journal!$C$3)+SUM($H$7:H64))</f>
        <v/>
      </c>
      <c r="P64" s="15" t="str">
        <f aca="false">IF(A64="","",O64-MAX(N(Journal!$C$3),MAX($O$7:O64)))</f>
        <v/>
      </c>
      <c r="Q64" s="21" t="e">
        <f aca="false">IF(A64="",NA(),O64)</f>
        <v>#N/A</v>
      </c>
    </row>
    <row r="65" customFormat="false" ht="15" hidden="false" customHeight="false" outlineLevel="0" collapsed="false">
      <c r="A65" s="18" t="str">
        <f aca="false">IF(A64="","",IF(COUNTIF(Journal!$A$7:$A$1006,"&gt;"&amp;A64)=0,"",SMALL(Journal!$A$7:$A$1006,COUNTIF(Journal!$A$7:$A$1006,"&lt;="&amp;A64)+1)))</f>
        <v/>
      </c>
      <c r="B65" s="14" t="str">
        <f aca="false">IF(A65="","",COUNTIF(Journal!$A$7:$A$1006,A65))</f>
        <v/>
      </c>
      <c r="C65" s="14" t="str">
        <f aca="false">IF(A65="","",COUNTIFS(Journal!$A$7:$A$1006,A65,Journal!$S$7:$S$1006,"&gt;0"))</f>
        <v/>
      </c>
      <c r="D65" s="14" t="str">
        <f aca="false">IF(A65="","",COUNTIFS(Journal!$A$7:$A$1006,A65,Journal!$S$7:$S$1006,"&lt;0"))</f>
        <v/>
      </c>
      <c r="E65" s="19" t="str">
        <f aca="false">IF(OR(A65="",N(B65)=0),"",C65/B65)</f>
        <v/>
      </c>
      <c r="F65" s="15" t="str">
        <f aca="false">IF(A65="","",SUMIFS(Journal!$S$7:$S$1006,Journal!$A$7:$A$1006,A65,Journal!$S$7:$S$1006,"&gt;0"))</f>
        <v/>
      </c>
      <c r="G65" s="15" t="str">
        <f aca="false">IF(A65="","",-SUMIFS(Journal!$S$7:$S$1006,Journal!$A$7:$A$1006,A65,Journal!$S$7:$S$1006,"&lt;0"))</f>
        <v/>
      </c>
      <c r="H65" s="15" t="str">
        <f aca="false">IF(A65="","",SUMIFS(Journal!$S$7:$S$1006,Journal!$A$7:$A$1006,A65))</f>
        <v/>
      </c>
      <c r="I65" s="20" t="str">
        <f aca="false">IF(A65="","",IF(G65=0,IF(F65&gt;0,"no losses",""),F65/G65))</f>
        <v/>
      </c>
      <c r="J65" s="16" t="str">
        <f aca="false">IF(A65="","",IF(COUNTIFS(Journal!$A$7:$A$1006,A65,Journal!$R$7:$R$1006,"&gt;0")=0,"",SUMIFS(Journal!$T$7:$T$1006,Journal!$A$7:$A$1006,A65)/COUNTIFS(Journal!$A$7:$A$1006,A65,Journal!$R$7:$R$1006,"&gt;0")))</f>
        <v/>
      </c>
      <c r="K65" s="15" t="str">
        <f aca="false">IF(A65="","",SUMIFS(Journal!$L$7:$L$1006,Journal!$A$7:$A$1006,A65))</f>
        <v/>
      </c>
      <c r="L65" s="14" t="str">
        <f aca="false">IF(A65="","",IF(N(Journal!$C$4)&lt;=0,"no limit set",IF(COUNTIFS(Journal!$A$7:$A$1006,A65,Journal!$U$7:$U$1006,"&lt;="&amp;-Journal!$C$4)&gt;0,"Yes","No")))</f>
        <v/>
      </c>
      <c r="M65" s="14" t="str">
        <f aca="false">IF(A65="","",COUNTIFS(Journal!$A$7:$A$1006,A65,Journal!$V$7:$V$1006,"After loss limit"))</f>
        <v/>
      </c>
      <c r="N65" s="14" t="str">
        <f aca="false">IF(A65="","",IF(N(Journal!$C$5)&lt;=0,"no cap set",IF(B65&gt;Journal!$C$5,"Yes","No")))</f>
        <v/>
      </c>
      <c r="O65" s="15" t="str">
        <f aca="false">IF(A65="","",N(Journal!$C$3)+SUM($H$7:H65))</f>
        <v/>
      </c>
      <c r="P65" s="15" t="str">
        <f aca="false">IF(A65="","",O65-MAX(N(Journal!$C$3),MAX($O$7:O65)))</f>
        <v/>
      </c>
      <c r="Q65" s="21" t="e">
        <f aca="false">IF(A65="",NA(),O65)</f>
        <v>#N/A</v>
      </c>
    </row>
    <row r="66" customFormat="false" ht="15" hidden="false" customHeight="false" outlineLevel="0" collapsed="false">
      <c r="A66" s="18" t="str">
        <f aca="false">IF(A65="","",IF(COUNTIF(Journal!$A$7:$A$1006,"&gt;"&amp;A65)=0,"",SMALL(Journal!$A$7:$A$1006,COUNTIF(Journal!$A$7:$A$1006,"&lt;="&amp;A65)+1)))</f>
        <v/>
      </c>
      <c r="B66" s="14" t="str">
        <f aca="false">IF(A66="","",COUNTIF(Journal!$A$7:$A$1006,A66))</f>
        <v/>
      </c>
      <c r="C66" s="14" t="str">
        <f aca="false">IF(A66="","",COUNTIFS(Journal!$A$7:$A$1006,A66,Journal!$S$7:$S$1006,"&gt;0"))</f>
        <v/>
      </c>
      <c r="D66" s="14" t="str">
        <f aca="false">IF(A66="","",COUNTIFS(Journal!$A$7:$A$1006,A66,Journal!$S$7:$S$1006,"&lt;0"))</f>
        <v/>
      </c>
      <c r="E66" s="19" t="str">
        <f aca="false">IF(OR(A66="",N(B66)=0),"",C66/B66)</f>
        <v/>
      </c>
      <c r="F66" s="15" t="str">
        <f aca="false">IF(A66="","",SUMIFS(Journal!$S$7:$S$1006,Journal!$A$7:$A$1006,A66,Journal!$S$7:$S$1006,"&gt;0"))</f>
        <v/>
      </c>
      <c r="G66" s="15" t="str">
        <f aca="false">IF(A66="","",-SUMIFS(Journal!$S$7:$S$1006,Journal!$A$7:$A$1006,A66,Journal!$S$7:$S$1006,"&lt;0"))</f>
        <v/>
      </c>
      <c r="H66" s="15" t="str">
        <f aca="false">IF(A66="","",SUMIFS(Journal!$S$7:$S$1006,Journal!$A$7:$A$1006,A66))</f>
        <v/>
      </c>
      <c r="I66" s="20" t="str">
        <f aca="false">IF(A66="","",IF(G66=0,IF(F66&gt;0,"no losses",""),F66/G66))</f>
        <v/>
      </c>
      <c r="J66" s="16" t="str">
        <f aca="false">IF(A66="","",IF(COUNTIFS(Journal!$A$7:$A$1006,A66,Journal!$R$7:$R$1006,"&gt;0")=0,"",SUMIFS(Journal!$T$7:$T$1006,Journal!$A$7:$A$1006,A66)/COUNTIFS(Journal!$A$7:$A$1006,A66,Journal!$R$7:$R$1006,"&gt;0")))</f>
        <v/>
      </c>
      <c r="K66" s="15" t="str">
        <f aca="false">IF(A66="","",SUMIFS(Journal!$L$7:$L$1006,Journal!$A$7:$A$1006,A66))</f>
        <v/>
      </c>
      <c r="L66" s="14" t="str">
        <f aca="false">IF(A66="","",IF(N(Journal!$C$4)&lt;=0,"no limit set",IF(COUNTIFS(Journal!$A$7:$A$1006,A66,Journal!$U$7:$U$1006,"&lt;="&amp;-Journal!$C$4)&gt;0,"Yes","No")))</f>
        <v/>
      </c>
      <c r="M66" s="14" t="str">
        <f aca="false">IF(A66="","",COUNTIFS(Journal!$A$7:$A$1006,A66,Journal!$V$7:$V$1006,"After loss limit"))</f>
        <v/>
      </c>
      <c r="N66" s="14" t="str">
        <f aca="false">IF(A66="","",IF(N(Journal!$C$5)&lt;=0,"no cap set",IF(B66&gt;Journal!$C$5,"Yes","No")))</f>
        <v/>
      </c>
      <c r="O66" s="15" t="str">
        <f aca="false">IF(A66="","",N(Journal!$C$3)+SUM($H$7:H66))</f>
        <v/>
      </c>
      <c r="P66" s="15" t="str">
        <f aca="false">IF(A66="","",O66-MAX(N(Journal!$C$3),MAX($O$7:O66)))</f>
        <v/>
      </c>
      <c r="Q66" s="21" t="e">
        <f aca="false">IF(A66="",NA(),O66)</f>
        <v>#N/A</v>
      </c>
    </row>
    <row r="67" customFormat="false" ht="15" hidden="false" customHeight="false" outlineLevel="0" collapsed="false">
      <c r="A67" s="18" t="str">
        <f aca="false">IF(A66="","",IF(COUNTIF(Journal!$A$7:$A$1006,"&gt;"&amp;A66)=0,"",SMALL(Journal!$A$7:$A$1006,COUNTIF(Journal!$A$7:$A$1006,"&lt;="&amp;A66)+1)))</f>
        <v/>
      </c>
      <c r="B67" s="14" t="str">
        <f aca="false">IF(A67="","",COUNTIF(Journal!$A$7:$A$1006,A67))</f>
        <v/>
      </c>
      <c r="C67" s="14" t="str">
        <f aca="false">IF(A67="","",COUNTIFS(Journal!$A$7:$A$1006,A67,Journal!$S$7:$S$1006,"&gt;0"))</f>
        <v/>
      </c>
      <c r="D67" s="14" t="str">
        <f aca="false">IF(A67="","",COUNTIFS(Journal!$A$7:$A$1006,A67,Journal!$S$7:$S$1006,"&lt;0"))</f>
        <v/>
      </c>
      <c r="E67" s="19" t="str">
        <f aca="false">IF(OR(A67="",N(B67)=0),"",C67/B67)</f>
        <v/>
      </c>
      <c r="F67" s="15" t="str">
        <f aca="false">IF(A67="","",SUMIFS(Journal!$S$7:$S$1006,Journal!$A$7:$A$1006,A67,Journal!$S$7:$S$1006,"&gt;0"))</f>
        <v/>
      </c>
      <c r="G67" s="15" t="str">
        <f aca="false">IF(A67="","",-SUMIFS(Journal!$S$7:$S$1006,Journal!$A$7:$A$1006,A67,Journal!$S$7:$S$1006,"&lt;0"))</f>
        <v/>
      </c>
      <c r="H67" s="15" t="str">
        <f aca="false">IF(A67="","",SUMIFS(Journal!$S$7:$S$1006,Journal!$A$7:$A$1006,A67))</f>
        <v/>
      </c>
      <c r="I67" s="20" t="str">
        <f aca="false">IF(A67="","",IF(G67=0,IF(F67&gt;0,"no losses",""),F67/G67))</f>
        <v/>
      </c>
      <c r="J67" s="16" t="str">
        <f aca="false">IF(A67="","",IF(COUNTIFS(Journal!$A$7:$A$1006,A67,Journal!$R$7:$R$1006,"&gt;0")=0,"",SUMIFS(Journal!$T$7:$T$1006,Journal!$A$7:$A$1006,A67)/COUNTIFS(Journal!$A$7:$A$1006,A67,Journal!$R$7:$R$1006,"&gt;0")))</f>
        <v/>
      </c>
      <c r="K67" s="15" t="str">
        <f aca="false">IF(A67="","",SUMIFS(Journal!$L$7:$L$1006,Journal!$A$7:$A$1006,A67))</f>
        <v/>
      </c>
      <c r="L67" s="14" t="str">
        <f aca="false">IF(A67="","",IF(N(Journal!$C$4)&lt;=0,"no limit set",IF(COUNTIFS(Journal!$A$7:$A$1006,A67,Journal!$U$7:$U$1006,"&lt;="&amp;-Journal!$C$4)&gt;0,"Yes","No")))</f>
        <v/>
      </c>
      <c r="M67" s="14" t="str">
        <f aca="false">IF(A67="","",COUNTIFS(Journal!$A$7:$A$1006,A67,Journal!$V$7:$V$1006,"After loss limit"))</f>
        <v/>
      </c>
      <c r="N67" s="14" t="str">
        <f aca="false">IF(A67="","",IF(N(Journal!$C$5)&lt;=0,"no cap set",IF(B67&gt;Journal!$C$5,"Yes","No")))</f>
        <v/>
      </c>
      <c r="O67" s="15" t="str">
        <f aca="false">IF(A67="","",N(Journal!$C$3)+SUM($H$7:H67))</f>
        <v/>
      </c>
      <c r="P67" s="15" t="str">
        <f aca="false">IF(A67="","",O67-MAX(N(Journal!$C$3),MAX($O$7:O67)))</f>
        <v/>
      </c>
      <c r="Q67" s="21" t="e">
        <f aca="false">IF(A67="",NA(),O67)</f>
        <v>#N/A</v>
      </c>
    </row>
    <row r="68" customFormat="false" ht="15" hidden="false" customHeight="false" outlineLevel="0" collapsed="false">
      <c r="A68" s="18" t="str">
        <f aca="false">IF(A67="","",IF(COUNTIF(Journal!$A$7:$A$1006,"&gt;"&amp;A67)=0,"",SMALL(Journal!$A$7:$A$1006,COUNTIF(Journal!$A$7:$A$1006,"&lt;="&amp;A67)+1)))</f>
        <v/>
      </c>
      <c r="B68" s="14" t="str">
        <f aca="false">IF(A68="","",COUNTIF(Journal!$A$7:$A$1006,A68))</f>
        <v/>
      </c>
      <c r="C68" s="14" t="str">
        <f aca="false">IF(A68="","",COUNTIFS(Journal!$A$7:$A$1006,A68,Journal!$S$7:$S$1006,"&gt;0"))</f>
        <v/>
      </c>
      <c r="D68" s="14" t="str">
        <f aca="false">IF(A68="","",COUNTIFS(Journal!$A$7:$A$1006,A68,Journal!$S$7:$S$1006,"&lt;0"))</f>
        <v/>
      </c>
      <c r="E68" s="19" t="str">
        <f aca="false">IF(OR(A68="",N(B68)=0),"",C68/B68)</f>
        <v/>
      </c>
      <c r="F68" s="15" t="str">
        <f aca="false">IF(A68="","",SUMIFS(Journal!$S$7:$S$1006,Journal!$A$7:$A$1006,A68,Journal!$S$7:$S$1006,"&gt;0"))</f>
        <v/>
      </c>
      <c r="G68" s="15" t="str">
        <f aca="false">IF(A68="","",-SUMIFS(Journal!$S$7:$S$1006,Journal!$A$7:$A$1006,A68,Journal!$S$7:$S$1006,"&lt;0"))</f>
        <v/>
      </c>
      <c r="H68" s="15" t="str">
        <f aca="false">IF(A68="","",SUMIFS(Journal!$S$7:$S$1006,Journal!$A$7:$A$1006,A68))</f>
        <v/>
      </c>
      <c r="I68" s="20" t="str">
        <f aca="false">IF(A68="","",IF(G68=0,IF(F68&gt;0,"no losses",""),F68/G68))</f>
        <v/>
      </c>
      <c r="J68" s="16" t="str">
        <f aca="false">IF(A68="","",IF(COUNTIFS(Journal!$A$7:$A$1006,A68,Journal!$R$7:$R$1006,"&gt;0")=0,"",SUMIFS(Journal!$T$7:$T$1006,Journal!$A$7:$A$1006,A68)/COUNTIFS(Journal!$A$7:$A$1006,A68,Journal!$R$7:$R$1006,"&gt;0")))</f>
        <v/>
      </c>
      <c r="K68" s="15" t="str">
        <f aca="false">IF(A68="","",SUMIFS(Journal!$L$7:$L$1006,Journal!$A$7:$A$1006,A68))</f>
        <v/>
      </c>
      <c r="L68" s="14" t="str">
        <f aca="false">IF(A68="","",IF(N(Journal!$C$4)&lt;=0,"no limit set",IF(COUNTIFS(Journal!$A$7:$A$1006,A68,Journal!$U$7:$U$1006,"&lt;="&amp;-Journal!$C$4)&gt;0,"Yes","No")))</f>
        <v/>
      </c>
      <c r="M68" s="14" t="str">
        <f aca="false">IF(A68="","",COUNTIFS(Journal!$A$7:$A$1006,A68,Journal!$V$7:$V$1006,"After loss limit"))</f>
        <v/>
      </c>
      <c r="N68" s="14" t="str">
        <f aca="false">IF(A68="","",IF(N(Journal!$C$5)&lt;=0,"no cap set",IF(B68&gt;Journal!$C$5,"Yes","No")))</f>
        <v/>
      </c>
      <c r="O68" s="15" t="str">
        <f aca="false">IF(A68="","",N(Journal!$C$3)+SUM($H$7:H68))</f>
        <v/>
      </c>
      <c r="P68" s="15" t="str">
        <f aca="false">IF(A68="","",O68-MAX(N(Journal!$C$3),MAX($O$7:O68)))</f>
        <v/>
      </c>
      <c r="Q68" s="21" t="e">
        <f aca="false">IF(A68="",NA(),O68)</f>
        <v>#N/A</v>
      </c>
    </row>
    <row r="69" customFormat="false" ht="15" hidden="false" customHeight="false" outlineLevel="0" collapsed="false">
      <c r="A69" s="18" t="str">
        <f aca="false">IF(A68="","",IF(COUNTIF(Journal!$A$7:$A$1006,"&gt;"&amp;A68)=0,"",SMALL(Journal!$A$7:$A$1006,COUNTIF(Journal!$A$7:$A$1006,"&lt;="&amp;A68)+1)))</f>
        <v/>
      </c>
      <c r="B69" s="14" t="str">
        <f aca="false">IF(A69="","",COUNTIF(Journal!$A$7:$A$1006,A69))</f>
        <v/>
      </c>
      <c r="C69" s="14" t="str">
        <f aca="false">IF(A69="","",COUNTIFS(Journal!$A$7:$A$1006,A69,Journal!$S$7:$S$1006,"&gt;0"))</f>
        <v/>
      </c>
      <c r="D69" s="14" t="str">
        <f aca="false">IF(A69="","",COUNTIFS(Journal!$A$7:$A$1006,A69,Journal!$S$7:$S$1006,"&lt;0"))</f>
        <v/>
      </c>
      <c r="E69" s="19" t="str">
        <f aca="false">IF(OR(A69="",N(B69)=0),"",C69/B69)</f>
        <v/>
      </c>
      <c r="F69" s="15" t="str">
        <f aca="false">IF(A69="","",SUMIFS(Journal!$S$7:$S$1006,Journal!$A$7:$A$1006,A69,Journal!$S$7:$S$1006,"&gt;0"))</f>
        <v/>
      </c>
      <c r="G69" s="15" t="str">
        <f aca="false">IF(A69="","",-SUMIFS(Journal!$S$7:$S$1006,Journal!$A$7:$A$1006,A69,Journal!$S$7:$S$1006,"&lt;0"))</f>
        <v/>
      </c>
      <c r="H69" s="15" t="str">
        <f aca="false">IF(A69="","",SUMIFS(Journal!$S$7:$S$1006,Journal!$A$7:$A$1006,A69))</f>
        <v/>
      </c>
      <c r="I69" s="20" t="str">
        <f aca="false">IF(A69="","",IF(G69=0,IF(F69&gt;0,"no losses",""),F69/G69))</f>
        <v/>
      </c>
      <c r="J69" s="16" t="str">
        <f aca="false">IF(A69="","",IF(COUNTIFS(Journal!$A$7:$A$1006,A69,Journal!$R$7:$R$1006,"&gt;0")=0,"",SUMIFS(Journal!$T$7:$T$1006,Journal!$A$7:$A$1006,A69)/COUNTIFS(Journal!$A$7:$A$1006,A69,Journal!$R$7:$R$1006,"&gt;0")))</f>
        <v/>
      </c>
      <c r="K69" s="15" t="str">
        <f aca="false">IF(A69="","",SUMIFS(Journal!$L$7:$L$1006,Journal!$A$7:$A$1006,A69))</f>
        <v/>
      </c>
      <c r="L69" s="14" t="str">
        <f aca="false">IF(A69="","",IF(N(Journal!$C$4)&lt;=0,"no limit set",IF(COUNTIFS(Journal!$A$7:$A$1006,A69,Journal!$U$7:$U$1006,"&lt;="&amp;-Journal!$C$4)&gt;0,"Yes","No")))</f>
        <v/>
      </c>
      <c r="M69" s="14" t="str">
        <f aca="false">IF(A69="","",COUNTIFS(Journal!$A$7:$A$1006,A69,Journal!$V$7:$V$1006,"After loss limit"))</f>
        <v/>
      </c>
      <c r="N69" s="14" t="str">
        <f aca="false">IF(A69="","",IF(N(Journal!$C$5)&lt;=0,"no cap set",IF(B69&gt;Journal!$C$5,"Yes","No")))</f>
        <v/>
      </c>
      <c r="O69" s="15" t="str">
        <f aca="false">IF(A69="","",N(Journal!$C$3)+SUM($H$7:H69))</f>
        <v/>
      </c>
      <c r="P69" s="15" t="str">
        <f aca="false">IF(A69="","",O69-MAX(N(Journal!$C$3),MAX($O$7:O69)))</f>
        <v/>
      </c>
      <c r="Q69" s="21" t="e">
        <f aca="false">IF(A69="",NA(),O69)</f>
        <v>#N/A</v>
      </c>
    </row>
    <row r="70" customFormat="false" ht="15" hidden="false" customHeight="false" outlineLevel="0" collapsed="false">
      <c r="A70" s="18" t="str">
        <f aca="false">IF(A69="","",IF(COUNTIF(Journal!$A$7:$A$1006,"&gt;"&amp;A69)=0,"",SMALL(Journal!$A$7:$A$1006,COUNTIF(Journal!$A$7:$A$1006,"&lt;="&amp;A69)+1)))</f>
        <v/>
      </c>
      <c r="B70" s="14" t="str">
        <f aca="false">IF(A70="","",COUNTIF(Journal!$A$7:$A$1006,A70))</f>
        <v/>
      </c>
      <c r="C70" s="14" t="str">
        <f aca="false">IF(A70="","",COUNTIFS(Journal!$A$7:$A$1006,A70,Journal!$S$7:$S$1006,"&gt;0"))</f>
        <v/>
      </c>
      <c r="D70" s="14" t="str">
        <f aca="false">IF(A70="","",COUNTIFS(Journal!$A$7:$A$1006,A70,Journal!$S$7:$S$1006,"&lt;0"))</f>
        <v/>
      </c>
      <c r="E70" s="19" t="str">
        <f aca="false">IF(OR(A70="",N(B70)=0),"",C70/B70)</f>
        <v/>
      </c>
      <c r="F70" s="15" t="str">
        <f aca="false">IF(A70="","",SUMIFS(Journal!$S$7:$S$1006,Journal!$A$7:$A$1006,A70,Journal!$S$7:$S$1006,"&gt;0"))</f>
        <v/>
      </c>
      <c r="G70" s="15" t="str">
        <f aca="false">IF(A70="","",-SUMIFS(Journal!$S$7:$S$1006,Journal!$A$7:$A$1006,A70,Journal!$S$7:$S$1006,"&lt;0"))</f>
        <v/>
      </c>
      <c r="H70" s="15" t="str">
        <f aca="false">IF(A70="","",SUMIFS(Journal!$S$7:$S$1006,Journal!$A$7:$A$1006,A70))</f>
        <v/>
      </c>
      <c r="I70" s="20" t="str">
        <f aca="false">IF(A70="","",IF(G70=0,IF(F70&gt;0,"no losses",""),F70/G70))</f>
        <v/>
      </c>
      <c r="J70" s="16" t="str">
        <f aca="false">IF(A70="","",IF(COUNTIFS(Journal!$A$7:$A$1006,A70,Journal!$R$7:$R$1006,"&gt;0")=0,"",SUMIFS(Journal!$T$7:$T$1006,Journal!$A$7:$A$1006,A70)/COUNTIFS(Journal!$A$7:$A$1006,A70,Journal!$R$7:$R$1006,"&gt;0")))</f>
        <v/>
      </c>
      <c r="K70" s="15" t="str">
        <f aca="false">IF(A70="","",SUMIFS(Journal!$L$7:$L$1006,Journal!$A$7:$A$1006,A70))</f>
        <v/>
      </c>
      <c r="L70" s="14" t="str">
        <f aca="false">IF(A70="","",IF(N(Journal!$C$4)&lt;=0,"no limit set",IF(COUNTIFS(Journal!$A$7:$A$1006,A70,Journal!$U$7:$U$1006,"&lt;="&amp;-Journal!$C$4)&gt;0,"Yes","No")))</f>
        <v/>
      </c>
      <c r="M70" s="14" t="str">
        <f aca="false">IF(A70="","",COUNTIFS(Journal!$A$7:$A$1006,A70,Journal!$V$7:$V$1006,"After loss limit"))</f>
        <v/>
      </c>
      <c r="N70" s="14" t="str">
        <f aca="false">IF(A70="","",IF(N(Journal!$C$5)&lt;=0,"no cap set",IF(B70&gt;Journal!$C$5,"Yes","No")))</f>
        <v/>
      </c>
      <c r="O70" s="15" t="str">
        <f aca="false">IF(A70="","",N(Journal!$C$3)+SUM($H$7:H70))</f>
        <v/>
      </c>
      <c r="P70" s="15" t="str">
        <f aca="false">IF(A70="","",O70-MAX(N(Journal!$C$3),MAX($O$7:O70)))</f>
        <v/>
      </c>
      <c r="Q70" s="21" t="e">
        <f aca="false">IF(A70="",NA(),O70)</f>
        <v>#N/A</v>
      </c>
    </row>
    <row r="71" customFormat="false" ht="15" hidden="false" customHeight="false" outlineLevel="0" collapsed="false">
      <c r="A71" s="18" t="str">
        <f aca="false">IF(A70="","",IF(COUNTIF(Journal!$A$7:$A$1006,"&gt;"&amp;A70)=0,"",SMALL(Journal!$A$7:$A$1006,COUNTIF(Journal!$A$7:$A$1006,"&lt;="&amp;A70)+1)))</f>
        <v/>
      </c>
      <c r="B71" s="14" t="str">
        <f aca="false">IF(A71="","",COUNTIF(Journal!$A$7:$A$1006,A71))</f>
        <v/>
      </c>
      <c r="C71" s="14" t="str">
        <f aca="false">IF(A71="","",COUNTIFS(Journal!$A$7:$A$1006,A71,Journal!$S$7:$S$1006,"&gt;0"))</f>
        <v/>
      </c>
      <c r="D71" s="14" t="str">
        <f aca="false">IF(A71="","",COUNTIFS(Journal!$A$7:$A$1006,A71,Journal!$S$7:$S$1006,"&lt;0"))</f>
        <v/>
      </c>
      <c r="E71" s="19" t="str">
        <f aca="false">IF(OR(A71="",N(B71)=0),"",C71/B71)</f>
        <v/>
      </c>
      <c r="F71" s="15" t="str">
        <f aca="false">IF(A71="","",SUMIFS(Journal!$S$7:$S$1006,Journal!$A$7:$A$1006,A71,Journal!$S$7:$S$1006,"&gt;0"))</f>
        <v/>
      </c>
      <c r="G71" s="15" t="str">
        <f aca="false">IF(A71="","",-SUMIFS(Journal!$S$7:$S$1006,Journal!$A$7:$A$1006,A71,Journal!$S$7:$S$1006,"&lt;0"))</f>
        <v/>
      </c>
      <c r="H71" s="15" t="str">
        <f aca="false">IF(A71="","",SUMIFS(Journal!$S$7:$S$1006,Journal!$A$7:$A$1006,A71))</f>
        <v/>
      </c>
      <c r="I71" s="20" t="str">
        <f aca="false">IF(A71="","",IF(G71=0,IF(F71&gt;0,"no losses",""),F71/G71))</f>
        <v/>
      </c>
      <c r="J71" s="16" t="str">
        <f aca="false">IF(A71="","",IF(COUNTIFS(Journal!$A$7:$A$1006,A71,Journal!$R$7:$R$1006,"&gt;0")=0,"",SUMIFS(Journal!$T$7:$T$1006,Journal!$A$7:$A$1006,A71)/COUNTIFS(Journal!$A$7:$A$1006,A71,Journal!$R$7:$R$1006,"&gt;0")))</f>
        <v/>
      </c>
      <c r="K71" s="15" t="str">
        <f aca="false">IF(A71="","",SUMIFS(Journal!$L$7:$L$1006,Journal!$A$7:$A$1006,A71))</f>
        <v/>
      </c>
      <c r="L71" s="14" t="str">
        <f aca="false">IF(A71="","",IF(N(Journal!$C$4)&lt;=0,"no limit set",IF(COUNTIFS(Journal!$A$7:$A$1006,A71,Journal!$U$7:$U$1006,"&lt;="&amp;-Journal!$C$4)&gt;0,"Yes","No")))</f>
        <v/>
      </c>
      <c r="M71" s="14" t="str">
        <f aca="false">IF(A71="","",COUNTIFS(Journal!$A$7:$A$1006,A71,Journal!$V$7:$V$1006,"After loss limit"))</f>
        <v/>
      </c>
      <c r="N71" s="14" t="str">
        <f aca="false">IF(A71="","",IF(N(Journal!$C$5)&lt;=0,"no cap set",IF(B71&gt;Journal!$C$5,"Yes","No")))</f>
        <v/>
      </c>
      <c r="O71" s="15" t="str">
        <f aca="false">IF(A71="","",N(Journal!$C$3)+SUM($H$7:H71))</f>
        <v/>
      </c>
      <c r="P71" s="15" t="str">
        <f aca="false">IF(A71="","",O71-MAX(N(Journal!$C$3),MAX($O$7:O71)))</f>
        <v/>
      </c>
      <c r="Q71" s="21" t="e">
        <f aca="false">IF(A71="",NA(),O71)</f>
        <v>#N/A</v>
      </c>
    </row>
    <row r="72" customFormat="false" ht="15" hidden="false" customHeight="false" outlineLevel="0" collapsed="false">
      <c r="A72" s="18" t="str">
        <f aca="false">IF(A71="","",IF(COUNTIF(Journal!$A$7:$A$1006,"&gt;"&amp;A71)=0,"",SMALL(Journal!$A$7:$A$1006,COUNTIF(Journal!$A$7:$A$1006,"&lt;="&amp;A71)+1)))</f>
        <v/>
      </c>
      <c r="B72" s="14" t="str">
        <f aca="false">IF(A72="","",COUNTIF(Journal!$A$7:$A$1006,A72))</f>
        <v/>
      </c>
      <c r="C72" s="14" t="str">
        <f aca="false">IF(A72="","",COUNTIFS(Journal!$A$7:$A$1006,A72,Journal!$S$7:$S$1006,"&gt;0"))</f>
        <v/>
      </c>
      <c r="D72" s="14" t="str">
        <f aca="false">IF(A72="","",COUNTIFS(Journal!$A$7:$A$1006,A72,Journal!$S$7:$S$1006,"&lt;0"))</f>
        <v/>
      </c>
      <c r="E72" s="19" t="str">
        <f aca="false">IF(OR(A72="",N(B72)=0),"",C72/B72)</f>
        <v/>
      </c>
      <c r="F72" s="15" t="str">
        <f aca="false">IF(A72="","",SUMIFS(Journal!$S$7:$S$1006,Journal!$A$7:$A$1006,A72,Journal!$S$7:$S$1006,"&gt;0"))</f>
        <v/>
      </c>
      <c r="G72" s="15" t="str">
        <f aca="false">IF(A72="","",-SUMIFS(Journal!$S$7:$S$1006,Journal!$A$7:$A$1006,A72,Journal!$S$7:$S$1006,"&lt;0"))</f>
        <v/>
      </c>
      <c r="H72" s="15" t="str">
        <f aca="false">IF(A72="","",SUMIFS(Journal!$S$7:$S$1006,Journal!$A$7:$A$1006,A72))</f>
        <v/>
      </c>
      <c r="I72" s="20" t="str">
        <f aca="false">IF(A72="","",IF(G72=0,IF(F72&gt;0,"no losses",""),F72/G72))</f>
        <v/>
      </c>
      <c r="J72" s="16" t="str">
        <f aca="false">IF(A72="","",IF(COUNTIFS(Journal!$A$7:$A$1006,A72,Journal!$R$7:$R$1006,"&gt;0")=0,"",SUMIFS(Journal!$T$7:$T$1006,Journal!$A$7:$A$1006,A72)/COUNTIFS(Journal!$A$7:$A$1006,A72,Journal!$R$7:$R$1006,"&gt;0")))</f>
        <v/>
      </c>
      <c r="K72" s="15" t="str">
        <f aca="false">IF(A72="","",SUMIFS(Journal!$L$7:$L$1006,Journal!$A$7:$A$1006,A72))</f>
        <v/>
      </c>
      <c r="L72" s="14" t="str">
        <f aca="false">IF(A72="","",IF(N(Journal!$C$4)&lt;=0,"no limit set",IF(COUNTIFS(Journal!$A$7:$A$1006,A72,Journal!$U$7:$U$1006,"&lt;="&amp;-Journal!$C$4)&gt;0,"Yes","No")))</f>
        <v/>
      </c>
      <c r="M72" s="14" t="str">
        <f aca="false">IF(A72="","",COUNTIFS(Journal!$A$7:$A$1006,A72,Journal!$V$7:$V$1006,"After loss limit"))</f>
        <v/>
      </c>
      <c r="N72" s="14" t="str">
        <f aca="false">IF(A72="","",IF(N(Journal!$C$5)&lt;=0,"no cap set",IF(B72&gt;Journal!$C$5,"Yes","No")))</f>
        <v/>
      </c>
      <c r="O72" s="15" t="str">
        <f aca="false">IF(A72="","",N(Journal!$C$3)+SUM($H$7:H72))</f>
        <v/>
      </c>
      <c r="P72" s="15" t="str">
        <f aca="false">IF(A72="","",O72-MAX(N(Journal!$C$3),MAX($O$7:O72)))</f>
        <v/>
      </c>
      <c r="Q72" s="21" t="e">
        <f aca="false">IF(A72="",NA(),O72)</f>
        <v>#N/A</v>
      </c>
    </row>
    <row r="73" customFormat="false" ht="15" hidden="false" customHeight="false" outlineLevel="0" collapsed="false">
      <c r="A73" s="18" t="str">
        <f aca="false">IF(A72="","",IF(COUNTIF(Journal!$A$7:$A$1006,"&gt;"&amp;A72)=0,"",SMALL(Journal!$A$7:$A$1006,COUNTIF(Journal!$A$7:$A$1006,"&lt;="&amp;A72)+1)))</f>
        <v/>
      </c>
      <c r="B73" s="14" t="str">
        <f aca="false">IF(A73="","",COUNTIF(Journal!$A$7:$A$1006,A73))</f>
        <v/>
      </c>
      <c r="C73" s="14" t="str">
        <f aca="false">IF(A73="","",COUNTIFS(Journal!$A$7:$A$1006,A73,Journal!$S$7:$S$1006,"&gt;0"))</f>
        <v/>
      </c>
      <c r="D73" s="14" t="str">
        <f aca="false">IF(A73="","",COUNTIFS(Journal!$A$7:$A$1006,A73,Journal!$S$7:$S$1006,"&lt;0"))</f>
        <v/>
      </c>
      <c r="E73" s="19" t="str">
        <f aca="false">IF(OR(A73="",N(B73)=0),"",C73/B73)</f>
        <v/>
      </c>
      <c r="F73" s="15" t="str">
        <f aca="false">IF(A73="","",SUMIFS(Journal!$S$7:$S$1006,Journal!$A$7:$A$1006,A73,Journal!$S$7:$S$1006,"&gt;0"))</f>
        <v/>
      </c>
      <c r="G73" s="15" t="str">
        <f aca="false">IF(A73="","",-SUMIFS(Journal!$S$7:$S$1006,Journal!$A$7:$A$1006,A73,Journal!$S$7:$S$1006,"&lt;0"))</f>
        <v/>
      </c>
      <c r="H73" s="15" t="str">
        <f aca="false">IF(A73="","",SUMIFS(Journal!$S$7:$S$1006,Journal!$A$7:$A$1006,A73))</f>
        <v/>
      </c>
      <c r="I73" s="20" t="str">
        <f aca="false">IF(A73="","",IF(G73=0,IF(F73&gt;0,"no losses",""),F73/G73))</f>
        <v/>
      </c>
      <c r="J73" s="16" t="str">
        <f aca="false">IF(A73="","",IF(COUNTIFS(Journal!$A$7:$A$1006,A73,Journal!$R$7:$R$1006,"&gt;0")=0,"",SUMIFS(Journal!$T$7:$T$1006,Journal!$A$7:$A$1006,A73)/COUNTIFS(Journal!$A$7:$A$1006,A73,Journal!$R$7:$R$1006,"&gt;0")))</f>
        <v/>
      </c>
      <c r="K73" s="15" t="str">
        <f aca="false">IF(A73="","",SUMIFS(Journal!$L$7:$L$1006,Journal!$A$7:$A$1006,A73))</f>
        <v/>
      </c>
      <c r="L73" s="14" t="str">
        <f aca="false">IF(A73="","",IF(N(Journal!$C$4)&lt;=0,"no limit set",IF(COUNTIFS(Journal!$A$7:$A$1006,A73,Journal!$U$7:$U$1006,"&lt;="&amp;-Journal!$C$4)&gt;0,"Yes","No")))</f>
        <v/>
      </c>
      <c r="M73" s="14" t="str">
        <f aca="false">IF(A73="","",COUNTIFS(Journal!$A$7:$A$1006,A73,Journal!$V$7:$V$1006,"After loss limit"))</f>
        <v/>
      </c>
      <c r="N73" s="14" t="str">
        <f aca="false">IF(A73="","",IF(N(Journal!$C$5)&lt;=0,"no cap set",IF(B73&gt;Journal!$C$5,"Yes","No")))</f>
        <v/>
      </c>
      <c r="O73" s="15" t="str">
        <f aca="false">IF(A73="","",N(Journal!$C$3)+SUM($H$7:H73))</f>
        <v/>
      </c>
      <c r="P73" s="15" t="str">
        <f aca="false">IF(A73="","",O73-MAX(N(Journal!$C$3),MAX($O$7:O73)))</f>
        <v/>
      </c>
      <c r="Q73" s="21" t="e">
        <f aca="false">IF(A73="",NA(),O73)</f>
        <v>#N/A</v>
      </c>
    </row>
    <row r="74" customFormat="false" ht="15" hidden="false" customHeight="false" outlineLevel="0" collapsed="false">
      <c r="A74" s="18" t="str">
        <f aca="false">IF(A73="","",IF(COUNTIF(Journal!$A$7:$A$1006,"&gt;"&amp;A73)=0,"",SMALL(Journal!$A$7:$A$1006,COUNTIF(Journal!$A$7:$A$1006,"&lt;="&amp;A73)+1)))</f>
        <v/>
      </c>
      <c r="B74" s="14" t="str">
        <f aca="false">IF(A74="","",COUNTIF(Journal!$A$7:$A$1006,A74))</f>
        <v/>
      </c>
      <c r="C74" s="14" t="str">
        <f aca="false">IF(A74="","",COUNTIFS(Journal!$A$7:$A$1006,A74,Journal!$S$7:$S$1006,"&gt;0"))</f>
        <v/>
      </c>
      <c r="D74" s="14" t="str">
        <f aca="false">IF(A74="","",COUNTIFS(Journal!$A$7:$A$1006,A74,Journal!$S$7:$S$1006,"&lt;0"))</f>
        <v/>
      </c>
      <c r="E74" s="19" t="str">
        <f aca="false">IF(OR(A74="",N(B74)=0),"",C74/B74)</f>
        <v/>
      </c>
      <c r="F74" s="15" t="str">
        <f aca="false">IF(A74="","",SUMIFS(Journal!$S$7:$S$1006,Journal!$A$7:$A$1006,A74,Journal!$S$7:$S$1006,"&gt;0"))</f>
        <v/>
      </c>
      <c r="G74" s="15" t="str">
        <f aca="false">IF(A74="","",-SUMIFS(Journal!$S$7:$S$1006,Journal!$A$7:$A$1006,A74,Journal!$S$7:$S$1006,"&lt;0"))</f>
        <v/>
      </c>
      <c r="H74" s="15" t="str">
        <f aca="false">IF(A74="","",SUMIFS(Journal!$S$7:$S$1006,Journal!$A$7:$A$1006,A74))</f>
        <v/>
      </c>
      <c r="I74" s="20" t="str">
        <f aca="false">IF(A74="","",IF(G74=0,IF(F74&gt;0,"no losses",""),F74/G74))</f>
        <v/>
      </c>
      <c r="J74" s="16" t="str">
        <f aca="false">IF(A74="","",IF(COUNTIFS(Journal!$A$7:$A$1006,A74,Journal!$R$7:$R$1006,"&gt;0")=0,"",SUMIFS(Journal!$T$7:$T$1006,Journal!$A$7:$A$1006,A74)/COUNTIFS(Journal!$A$7:$A$1006,A74,Journal!$R$7:$R$1006,"&gt;0")))</f>
        <v/>
      </c>
      <c r="K74" s="15" t="str">
        <f aca="false">IF(A74="","",SUMIFS(Journal!$L$7:$L$1006,Journal!$A$7:$A$1006,A74))</f>
        <v/>
      </c>
      <c r="L74" s="14" t="str">
        <f aca="false">IF(A74="","",IF(N(Journal!$C$4)&lt;=0,"no limit set",IF(COUNTIFS(Journal!$A$7:$A$1006,A74,Journal!$U$7:$U$1006,"&lt;="&amp;-Journal!$C$4)&gt;0,"Yes","No")))</f>
        <v/>
      </c>
      <c r="M74" s="14" t="str">
        <f aca="false">IF(A74="","",COUNTIFS(Journal!$A$7:$A$1006,A74,Journal!$V$7:$V$1006,"After loss limit"))</f>
        <v/>
      </c>
      <c r="N74" s="14" t="str">
        <f aca="false">IF(A74="","",IF(N(Journal!$C$5)&lt;=0,"no cap set",IF(B74&gt;Journal!$C$5,"Yes","No")))</f>
        <v/>
      </c>
      <c r="O74" s="15" t="str">
        <f aca="false">IF(A74="","",N(Journal!$C$3)+SUM($H$7:H74))</f>
        <v/>
      </c>
      <c r="P74" s="15" t="str">
        <f aca="false">IF(A74="","",O74-MAX(N(Journal!$C$3),MAX($O$7:O74)))</f>
        <v/>
      </c>
      <c r="Q74" s="21" t="e">
        <f aca="false">IF(A74="",NA(),O74)</f>
        <v>#N/A</v>
      </c>
    </row>
    <row r="75" customFormat="false" ht="15" hidden="false" customHeight="false" outlineLevel="0" collapsed="false">
      <c r="A75" s="18" t="str">
        <f aca="false">IF(A74="","",IF(COUNTIF(Journal!$A$7:$A$1006,"&gt;"&amp;A74)=0,"",SMALL(Journal!$A$7:$A$1006,COUNTIF(Journal!$A$7:$A$1006,"&lt;="&amp;A74)+1)))</f>
        <v/>
      </c>
      <c r="B75" s="14" t="str">
        <f aca="false">IF(A75="","",COUNTIF(Journal!$A$7:$A$1006,A75))</f>
        <v/>
      </c>
      <c r="C75" s="14" t="str">
        <f aca="false">IF(A75="","",COUNTIFS(Journal!$A$7:$A$1006,A75,Journal!$S$7:$S$1006,"&gt;0"))</f>
        <v/>
      </c>
      <c r="D75" s="14" t="str">
        <f aca="false">IF(A75="","",COUNTIFS(Journal!$A$7:$A$1006,A75,Journal!$S$7:$S$1006,"&lt;0"))</f>
        <v/>
      </c>
      <c r="E75" s="19" t="str">
        <f aca="false">IF(OR(A75="",N(B75)=0),"",C75/B75)</f>
        <v/>
      </c>
      <c r="F75" s="15" t="str">
        <f aca="false">IF(A75="","",SUMIFS(Journal!$S$7:$S$1006,Journal!$A$7:$A$1006,A75,Journal!$S$7:$S$1006,"&gt;0"))</f>
        <v/>
      </c>
      <c r="G75" s="15" t="str">
        <f aca="false">IF(A75="","",-SUMIFS(Journal!$S$7:$S$1006,Journal!$A$7:$A$1006,A75,Journal!$S$7:$S$1006,"&lt;0"))</f>
        <v/>
      </c>
      <c r="H75" s="15" t="str">
        <f aca="false">IF(A75="","",SUMIFS(Journal!$S$7:$S$1006,Journal!$A$7:$A$1006,A75))</f>
        <v/>
      </c>
      <c r="I75" s="20" t="str">
        <f aca="false">IF(A75="","",IF(G75=0,IF(F75&gt;0,"no losses",""),F75/G75))</f>
        <v/>
      </c>
      <c r="J75" s="16" t="str">
        <f aca="false">IF(A75="","",IF(COUNTIFS(Journal!$A$7:$A$1006,A75,Journal!$R$7:$R$1006,"&gt;0")=0,"",SUMIFS(Journal!$T$7:$T$1006,Journal!$A$7:$A$1006,A75)/COUNTIFS(Journal!$A$7:$A$1006,A75,Journal!$R$7:$R$1006,"&gt;0")))</f>
        <v/>
      </c>
      <c r="K75" s="15" t="str">
        <f aca="false">IF(A75="","",SUMIFS(Journal!$L$7:$L$1006,Journal!$A$7:$A$1006,A75))</f>
        <v/>
      </c>
      <c r="L75" s="14" t="str">
        <f aca="false">IF(A75="","",IF(N(Journal!$C$4)&lt;=0,"no limit set",IF(COUNTIFS(Journal!$A$7:$A$1006,A75,Journal!$U$7:$U$1006,"&lt;="&amp;-Journal!$C$4)&gt;0,"Yes","No")))</f>
        <v/>
      </c>
      <c r="M75" s="14" t="str">
        <f aca="false">IF(A75="","",COUNTIFS(Journal!$A$7:$A$1006,A75,Journal!$V$7:$V$1006,"After loss limit"))</f>
        <v/>
      </c>
      <c r="N75" s="14" t="str">
        <f aca="false">IF(A75="","",IF(N(Journal!$C$5)&lt;=0,"no cap set",IF(B75&gt;Journal!$C$5,"Yes","No")))</f>
        <v/>
      </c>
      <c r="O75" s="15" t="str">
        <f aca="false">IF(A75="","",N(Journal!$C$3)+SUM($H$7:H75))</f>
        <v/>
      </c>
      <c r="P75" s="15" t="str">
        <f aca="false">IF(A75="","",O75-MAX(N(Journal!$C$3),MAX($O$7:O75)))</f>
        <v/>
      </c>
      <c r="Q75" s="21" t="e">
        <f aca="false">IF(A75="",NA(),O75)</f>
        <v>#N/A</v>
      </c>
    </row>
    <row r="76" customFormat="false" ht="15" hidden="false" customHeight="false" outlineLevel="0" collapsed="false">
      <c r="A76" s="18" t="str">
        <f aca="false">IF(A75="","",IF(COUNTIF(Journal!$A$7:$A$1006,"&gt;"&amp;A75)=0,"",SMALL(Journal!$A$7:$A$1006,COUNTIF(Journal!$A$7:$A$1006,"&lt;="&amp;A75)+1)))</f>
        <v/>
      </c>
      <c r="B76" s="14" t="str">
        <f aca="false">IF(A76="","",COUNTIF(Journal!$A$7:$A$1006,A76))</f>
        <v/>
      </c>
      <c r="C76" s="14" t="str">
        <f aca="false">IF(A76="","",COUNTIFS(Journal!$A$7:$A$1006,A76,Journal!$S$7:$S$1006,"&gt;0"))</f>
        <v/>
      </c>
      <c r="D76" s="14" t="str">
        <f aca="false">IF(A76="","",COUNTIFS(Journal!$A$7:$A$1006,A76,Journal!$S$7:$S$1006,"&lt;0"))</f>
        <v/>
      </c>
      <c r="E76" s="19" t="str">
        <f aca="false">IF(OR(A76="",N(B76)=0),"",C76/B76)</f>
        <v/>
      </c>
      <c r="F76" s="15" t="str">
        <f aca="false">IF(A76="","",SUMIFS(Journal!$S$7:$S$1006,Journal!$A$7:$A$1006,A76,Journal!$S$7:$S$1006,"&gt;0"))</f>
        <v/>
      </c>
      <c r="G76" s="15" t="str">
        <f aca="false">IF(A76="","",-SUMIFS(Journal!$S$7:$S$1006,Journal!$A$7:$A$1006,A76,Journal!$S$7:$S$1006,"&lt;0"))</f>
        <v/>
      </c>
      <c r="H76" s="15" t="str">
        <f aca="false">IF(A76="","",SUMIFS(Journal!$S$7:$S$1006,Journal!$A$7:$A$1006,A76))</f>
        <v/>
      </c>
      <c r="I76" s="20" t="str">
        <f aca="false">IF(A76="","",IF(G76=0,IF(F76&gt;0,"no losses",""),F76/G76))</f>
        <v/>
      </c>
      <c r="J76" s="16" t="str">
        <f aca="false">IF(A76="","",IF(COUNTIFS(Journal!$A$7:$A$1006,A76,Journal!$R$7:$R$1006,"&gt;0")=0,"",SUMIFS(Journal!$T$7:$T$1006,Journal!$A$7:$A$1006,A76)/COUNTIFS(Journal!$A$7:$A$1006,A76,Journal!$R$7:$R$1006,"&gt;0")))</f>
        <v/>
      </c>
      <c r="K76" s="15" t="str">
        <f aca="false">IF(A76="","",SUMIFS(Journal!$L$7:$L$1006,Journal!$A$7:$A$1006,A76))</f>
        <v/>
      </c>
      <c r="L76" s="14" t="str">
        <f aca="false">IF(A76="","",IF(N(Journal!$C$4)&lt;=0,"no limit set",IF(COUNTIFS(Journal!$A$7:$A$1006,A76,Journal!$U$7:$U$1006,"&lt;="&amp;-Journal!$C$4)&gt;0,"Yes","No")))</f>
        <v/>
      </c>
      <c r="M76" s="14" t="str">
        <f aca="false">IF(A76="","",COUNTIFS(Journal!$A$7:$A$1006,A76,Journal!$V$7:$V$1006,"After loss limit"))</f>
        <v/>
      </c>
      <c r="N76" s="14" t="str">
        <f aca="false">IF(A76="","",IF(N(Journal!$C$5)&lt;=0,"no cap set",IF(B76&gt;Journal!$C$5,"Yes","No")))</f>
        <v/>
      </c>
      <c r="O76" s="15" t="str">
        <f aca="false">IF(A76="","",N(Journal!$C$3)+SUM($H$7:H76))</f>
        <v/>
      </c>
      <c r="P76" s="15" t="str">
        <f aca="false">IF(A76="","",O76-MAX(N(Journal!$C$3),MAX($O$7:O76)))</f>
        <v/>
      </c>
      <c r="Q76" s="21" t="e">
        <f aca="false">IF(A76="",NA(),O76)</f>
        <v>#N/A</v>
      </c>
    </row>
    <row r="77" customFormat="false" ht="15" hidden="false" customHeight="false" outlineLevel="0" collapsed="false">
      <c r="A77" s="18" t="str">
        <f aca="false">IF(A76="","",IF(COUNTIF(Journal!$A$7:$A$1006,"&gt;"&amp;A76)=0,"",SMALL(Journal!$A$7:$A$1006,COUNTIF(Journal!$A$7:$A$1006,"&lt;="&amp;A76)+1)))</f>
        <v/>
      </c>
      <c r="B77" s="14" t="str">
        <f aca="false">IF(A77="","",COUNTIF(Journal!$A$7:$A$1006,A77))</f>
        <v/>
      </c>
      <c r="C77" s="14" t="str">
        <f aca="false">IF(A77="","",COUNTIFS(Journal!$A$7:$A$1006,A77,Journal!$S$7:$S$1006,"&gt;0"))</f>
        <v/>
      </c>
      <c r="D77" s="14" t="str">
        <f aca="false">IF(A77="","",COUNTIFS(Journal!$A$7:$A$1006,A77,Journal!$S$7:$S$1006,"&lt;0"))</f>
        <v/>
      </c>
      <c r="E77" s="19" t="str">
        <f aca="false">IF(OR(A77="",N(B77)=0),"",C77/B77)</f>
        <v/>
      </c>
      <c r="F77" s="15" t="str">
        <f aca="false">IF(A77="","",SUMIFS(Journal!$S$7:$S$1006,Journal!$A$7:$A$1006,A77,Journal!$S$7:$S$1006,"&gt;0"))</f>
        <v/>
      </c>
      <c r="G77" s="15" t="str">
        <f aca="false">IF(A77="","",-SUMIFS(Journal!$S$7:$S$1006,Journal!$A$7:$A$1006,A77,Journal!$S$7:$S$1006,"&lt;0"))</f>
        <v/>
      </c>
      <c r="H77" s="15" t="str">
        <f aca="false">IF(A77="","",SUMIFS(Journal!$S$7:$S$1006,Journal!$A$7:$A$1006,A77))</f>
        <v/>
      </c>
      <c r="I77" s="20" t="str">
        <f aca="false">IF(A77="","",IF(G77=0,IF(F77&gt;0,"no losses",""),F77/G77))</f>
        <v/>
      </c>
      <c r="J77" s="16" t="str">
        <f aca="false">IF(A77="","",IF(COUNTIFS(Journal!$A$7:$A$1006,A77,Journal!$R$7:$R$1006,"&gt;0")=0,"",SUMIFS(Journal!$T$7:$T$1006,Journal!$A$7:$A$1006,A77)/COUNTIFS(Journal!$A$7:$A$1006,A77,Journal!$R$7:$R$1006,"&gt;0")))</f>
        <v/>
      </c>
      <c r="K77" s="15" t="str">
        <f aca="false">IF(A77="","",SUMIFS(Journal!$L$7:$L$1006,Journal!$A$7:$A$1006,A77))</f>
        <v/>
      </c>
      <c r="L77" s="14" t="str">
        <f aca="false">IF(A77="","",IF(N(Journal!$C$4)&lt;=0,"no limit set",IF(COUNTIFS(Journal!$A$7:$A$1006,A77,Journal!$U$7:$U$1006,"&lt;="&amp;-Journal!$C$4)&gt;0,"Yes","No")))</f>
        <v/>
      </c>
      <c r="M77" s="14" t="str">
        <f aca="false">IF(A77="","",COUNTIFS(Journal!$A$7:$A$1006,A77,Journal!$V$7:$V$1006,"After loss limit"))</f>
        <v/>
      </c>
      <c r="N77" s="14" t="str">
        <f aca="false">IF(A77="","",IF(N(Journal!$C$5)&lt;=0,"no cap set",IF(B77&gt;Journal!$C$5,"Yes","No")))</f>
        <v/>
      </c>
      <c r="O77" s="15" t="str">
        <f aca="false">IF(A77="","",N(Journal!$C$3)+SUM($H$7:H77))</f>
        <v/>
      </c>
      <c r="P77" s="15" t="str">
        <f aca="false">IF(A77="","",O77-MAX(N(Journal!$C$3),MAX($O$7:O77)))</f>
        <v/>
      </c>
      <c r="Q77" s="21" t="e">
        <f aca="false">IF(A77="",NA(),O77)</f>
        <v>#N/A</v>
      </c>
    </row>
    <row r="78" customFormat="false" ht="15" hidden="false" customHeight="false" outlineLevel="0" collapsed="false">
      <c r="A78" s="18" t="str">
        <f aca="false">IF(A77="","",IF(COUNTIF(Journal!$A$7:$A$1006,"&gt;"&amp;A77)=0,"",SMALL(Journal!$A$7:$A$1006,COUNTIF(Journal!$A$7:$A$1006,"&lt;="&amp;A77)+1)))</f>
        <v/>
      </c>
      <c r="B78" s="14" t="str">
        <f aca="false">IF(A78="","",COUNTIF(Journal!$A$7:$A$1006,A78))</f>
        <v/>
      </c>
      <c r="C78" s="14" t="str">
        <f aca="false">IF(A78="","",COUNTIFS(Journal!$A$7:$A$1006,A78,Journal!$S$7:$S$1006,"&gt;0"))</f>
        <v/>
      </c>
      <c r="D78" s="14" t="str">
        <f aca="false">IF(A78="","",COUNTIFS(Journal!$A$7:$A$1006,A78,Journal!$S$7:$S$1006,"&lt;0"))</f>
        <v/>
      </c>
      <c r="E78" s="19" t="str">
        <f aca="false">IF(OR(A78="",N(B78)=0),"",C78/B78)</f>
        <v/>
      </c>
      <c r="F78" s="15" t="str">
        <f aca="false">IF(A78="","",SUMIFS(Journal!$S$7:$S$1006,Journal!$A$7:$A$1006,A78,Journal!$S$7:$S$1006,"&gt;0"))</f>
        <v/>
      </c>
      <c r="G78" s="15" t="str">
        <f aca="false">IF(A78="","",-SUMIFS(Journal!$S$7:$S$1006,Journal!$A$7:$A$1006,A78,Journal!$S$7:$S$1006,"&lt;0"))</f>
        <v/>
      </c>
      <c r="H78" s="15" t="str">
        <f aca="false">IF(A78="","",SUMIFS(Journal!$S$7:$S$1006,Journal!$A$7:$A$1006,A78))</f>
        <v/>
      </c>
      <c r="I78" s="20" t="str">
        <f aca="false">IF(A78="","",IF(G78=0,IF(F78&gt;0,"no losses",""),F78/G78))</f>
        <v/>
      </c>
      <c r="J78" s="16" t="str">
        <f aca="false">IF(A78="","",IF(COUNTIFS(Journal!$A$7:$A$1006,A78,Journal!$R$7:$R$1006,"&gt;0")=0,"",SUMIFS(Journal!$T$7:$T$1006,Journal!$A$7:$A$1006,A78)/COUNTIFS(Journal!$A$7:$A$1006,A78,Journal!$R$7:$R$1006,"&gt;0")))</f>
        <v/>
      </c>
      <c r="K78" s="15" t="str">
        <f aca="false">IF(A78="","",SUMIFS(Journal!$L$7:$L$1006,Journal!$A$7:$A$1006,A78))</f>
        <v/>
      </c>
      <c r="L78" s="14" t="str">
        <f aca="false">IF(A78="","",IF(N(Journal!$C$4)&lt;=0,"no limit set",IF(COUNTIFS(Journal!$A$7:$A$1006,A78,Journal!$U$7:$U$1006,"&lt;="&amp;-Journal!$C$4)&gt;0,"Yes","No")))</f>
        <v/>
      </c>
      <c r="M78" s="14" t="str">
        <f aca="false">IF(A78="","",COUNTIFS(Journal!$A$7:$A$1006,A78,Journal!$V$7:$V$1006,"After loss limit"))</f>
        <v/>
      </c>
      <c r="N78" s="14" t="str">
        <f aca="false">IF(A78="","",IF(N(Journal!$C$5)&lt;=0,"no cap set",IF(B78&gt;Journal!$C$5,"Yes","No")))</f>
        <v/>
      </c>
      <c r="O78" s="15" t="str">
        <f aca="false">IF(A78="","",N(Journal!$C$3)+SUM($H$7:H78))</f>
        <v/>
      </c>
      <c r="P78" s="15" t="str">
        <f aca="false">IF(A78="","",O78-MAX(N(Journal!$C$3),MAX($O$7:O78)))</f>
        <v/>
      </c>
      <c r="Q78" s="21" t="e">
        <f aca="false">IF(A78="",NA(),O78)</f>
        <v>#N/A</v>
      </c>
    </row>
    <row r="79" customFormat="false" ht="15" hidden="false" customHeight="false" outlineLevel="0" collapsed="false">
      <c r="A79" s="18" t="str">
        <f aca="false">IF(A78="","",IF(COUNTIF(Journal!$A$7:$A$1006,"&gt;"&amp;A78)=0,"",SMALL(Journal!$A$7:$A$1006,COUNTIF(Journal!$A$7:$A$1006,"&lt;="&amp;A78)+1)))</f>
        <v/>
      </c>
      <c r="B79" s="14" t="str">
        <f aca="false">IF(A79="","",COUNTIF(Journal!$A$7:$A$1006,A79))</f>
        <v/>
      </c>
      <c r="C79" s="14" t="str">
        <f aca="false">IF(A79="","",COUNTIFS(Journal!$A$7:$A$1006,A79,Journal!$S$7:$S$1006,"&gt;0"))</f>
        <v/>
      </c>
      <c r="D79" s="14" t="str">
        <f aca="false">IF(A79="","",COUNTIFS(Journal!$A$7:$A$1006,A79,Journal!$S$7:$S$1006,"&lt;0"))</f>
        <v/>
      </c>
      <c r="E79" s="19" t="str">
        <f aca="false">IF(OR(A79="",N(B79)=0),"",C79/B79)</f>
        <v/>
      </c>
      <c r="F79" s="15" t="str">
        <f aca="false">IF(A79="","",SUMIFS(Journal!$S$7:$S$1006,Journal!$A$7:$A$1006,A79,Journal!$S$7:$S$1006,"&gt;0"))</f>
        <v/>
      </c>
      <c r="G79" s="15" t="str">
        <f aca="false">IF(A79="","",-SUMIFS(Journal!$S$7:$S$1006,Journal!$A$7:$A$1006,A79,Journal!$S$7:$S$1006,"&lt;0"))</f>
        <v/>
      </c>
      <c r="H79" s="15" t="str">
        <f aca="false">IF(A79="","",SUMIFS(Journal!$S$7:$S$1006,Journal!$A$7:$A$1006,A79))</f>
        <v/>
      </c>
      <c r="I79" s="20" t="str">
        <f aca="false">IF(A79="","",IF(G79=0,IF(F79&gt;0,"no losses",""),F79/G79))</f>
        <v/>
      </c>
      <c r="J79" s="16" t="str">
        <f aca="false">IF(A79="","",IF(COUNTIFS(Journal!$A$7:$A$1006,A79,Journal!$R$7:$R$1006,"&gt;0")=0,"",SUMIFS(Journal!$T$7:$T$1006,Journal!$A$7:$A$1006,A79)/COUNTIFS(Journal!$A$7:$A$1006,A79,Journal!$R$7:$R$1006,"&gt;0")))</f>
        <v/>
      </c>
      <c r="K79" s="15" t="str">
        <f aca="false">IF(A79="","",SUMIFS(Journal!$L$7:$L$1006,Journal!$A$7:$A$1006,A79))</f>
        <v/>
      </c>
      <c r="L79" s="14" t="str">
        <f aca="false">IF(A79="","",IF(N(Journal!$C$4)&lt;=0,"no limit set",IF(COUNTIFS(Journal!$A$7:$A$1006,A79,Journal!$U$7:$U$1006,"&lt;="&amp;-Journal!$C$4)&gt;0,"Yes","No")))</f>
        <v/>
      </c>
      <c r="M79" s="14" t="str">
        <f aca="false">IF(A79="","",COUNTIFS(Journal!$A$7:$A$1006,A79,Journal!$V$7:$V$1006,"After loss limit"))</f>
        <v/>
      </c>
      <c r="N79" s="14" t="str">
        <f aca="false">IF(A79="","",IF(N(Journal!$C$5)&lt;=0,"no cap set",IF(B79&gt;Journal!$C$5,"Yes","No")))</f>
        <v/>
      </c>
      <c r="O79" s="15" t="str">
        <f aca="false">IF(A79="","",N(Journal!$C$3)+SUM($H$7:H79))</f>
        <v/>
      </c>
      <c r="P79" s="15" t="str">
        <f aca="false">IF(A79="","",O79-MAX(N(Journal!$C$3),MAX($O$7:O79)))</f>
        <v/>
      </c>
      <c r="Q79" s="21" t="e">
        <f aca="false">IF(A79="",NA(),O79)</f>
        <v>#N/A</v>
      </c>
    </row>
    <row r="80" customFormat="false" ht="15" hidden="false" customHeight="false" outlineLevel="0" collapsed="false">
      <c r="A80" s="18" t="str">
        <f aca="false">IF(A79="","",IF(COUNTIF(Journal!$A$7:$A$1006,"&gt;"&amp;A79)=0,"",SMALL(Journal!$A$7:$A$1006,COUNTIF(Journal!$A$7:$A$1006,"&lt;="&amp;A79)+1)))</f>
        <v/>
      </c>
      <c r="B80" s="14" t="str">
        <f aca="false">IF(A80="","",COUNTIF(Journal!$A$7:$A$1006,A80))</f>
        <v/>
      </c>
      <c r="C80" s="14" t="str">
        <f aca="false">IF(A80="","",COUNTIFS(Journal!$A$7:$A$1006,A80,Journal!$S$7:$S$1006,"&gt;0"))</f>
        <v/>
      </c>
      <c r="D80" s="14" t="str">
        <f aca="false">IF(A80="","",COUNTIFS(Journal!$A$7:$A$1006,A80,Journal!$S$7:$S$1006,"&lt;0"))</f>
        <v/>
      </c>
      <c r="E80" s="19" t="str">
        <f aca="false">IF(OR(A80="",N(B80)=0),"",C80/B80)</f>
        <v/>
      </c>
      <c r="F80" s="15" t="str">
        <f aca="false">IF(A80="","",SUMIFS(Journal!$S$7:$S$1006,Journal!$A$7:$A$1006,A80,Journal!$S$7:$S$1006,"&gt;0"))</f>
        <v/>
      </c>
      <c r="G80" s="15" t="str">
        <f aca="false">IF(A80="","",-SUMIFS(Journal!$S$7:$S$1006,Journal!$A$7:$A$1006,A80,Journal!$S$7:$S$1006,"&lt;0"))</f>
        <v/>
      </c>
      <c r="H80" s="15" t="str">
        <f aca="false">IF(A80="","",SUMIFS(Journal!$S$7:$S$1006,Journal!$A$7:$A$1006,A80))</f>
        <v/>
      </c>
      <c r="I80" s="20" t="str">
        <f aca="false">IF(A80="","",IF(G80=0,IF(F80&gt;0,"no losses",""),F80/G80))</f>
        <v/>
      </c>
      <c r="J80" s="16" t="str">
        <f aca="false">IF(A80="","",IF(COUNTIFS(Journal!$A$7:$A$1006,A80,Journal!$R$7:$R$1006,"&gt;0")=0,"",SUMIFS(Journal!$T$7:$T$1006,Journal!$A$7:$A$1006,A80)/COUNTIFS(Journal!$A$7:$A$1006,A80,Journal!$R$7:$R$1006,"&gt;0")))</f>
        <v/>
      </c>
      <c r="K80" s="15" t="str">
        <f aca="false">IF(A80="","",SUMIFS(Journal!$L$7:$L$1006,Journal!$A$7:$A$1006,A80))</f>
        <v/>
      </c>
      <c r="L80" s="14" t="str">
        <f aca="false">IF(A80="","",IF(N(Journal!$C$4)&lt;=0,"no limit set",IF(COUNTIFS(Journal!$A$7:$A$1006,A80,Journal!$U$7:$U$1006,"&lt;="&amp;-Journal!$C$4)&gt;0,"Yes","No")))</f>
        <v/>
      </c>
      <c r="M80" s="14" t="str">
        <f aca="false">IF(A80="","",COUNTIFS(Journal!$A$7:$A$1006,A80,Journal!$V$7:$V$1006,"After loss limit"))</f>
        <v/>
      </c>
      <c r="N80" s="14" t="str">
        <f aca="false">IF(A80="","",IF(N(Journal!$C$5)&lt;=0,"no cap set",IF(B80&gt;Journal!$C$5,"Yes","No")))</f>
        <v/>
      </c>
      <c r="O80" s="15" t="str">
        <f aca="false">IF(A80="","",N(Journal!$C$3)+SUM($H$7:H80))</f>
        <v/>
      </c>
      <c r="P80" s="15" t="str">
        <f aca="false">IF(A80="","",O80-MAX(N(Journal!$C$3),MAX($O$7:O80)))</f>
        <v/>
      </c>
      <c r="Q80" s="21" t="e">
        <f aca="false">IF(A80="",NA(),O80)</f>
        <v>#N/A</v>
      </c>
    </row>
    <row r="81" customFormat="false" ht="15" hidden="false" customHeight="false" outlineLevel="0" collapsed="false">
      <c r="A81" s="18" t="str">
        <f aca="false">IF(A80="","",IF(COUNTIF(Journal!$A$7:$A$1006,"&gt;"&amp;A80)=0,"",SMALL(Journal!$A$7:$A$1006,COUNTIF(Journal!$A$7:$A$1006,"&lt;="&amp;A80)+1)))</f>
        <v/>
      </c>
      <c r="B81" s="14" t="str">
        <f aca="false">IF(A81="","",COUNTIF(Journal!$A$7:$A$1006,A81))</f>
        <v/>
      </c>
      <c r="C81" s="14" t="str">
        <f aca="false">IF(A81="","",COUNTIFS(Journal!$A$7:$A$1006,A81,Journal!$S$7:$S$1006,"&gt;0"))</f>
        <v/>
      </c>
      <c r="D81" s="14" t="str">
        <f aca="false">IF(A81="","",COUNTIFS(Journal!$A$7:$A$1006,A81,Journal!$S$7:$S$1006,"&lt;0"))</f>
        <v/>
      </c>
      <c r="E81" s="19" t="str">
        <f aca="false">IF(OR(A81="",N(B81)=0),"",C81/B81)</f>
        <v/>
      </c>
      <c r="F81" s="15" t="str">
        <f aca="false">IF(A81="","",SUMIFS(Journal!$S$7:$S$1006,Journal!$A$7:$A$1006,A81,Journal!$S$7:$S$1006,"&gt;0"))</f>
        <v/>
      </c>
      <c r="G81" s="15" t="str">
        <f aca="false">IF(A81="","",-SUMIFS(Journal!$S$7:$S$1006,Journal!$A$7:$A$1006,A81,Journal!$S$7:$S$1006,"&lt;0"))</f>
        <v/>
      </c>
      <c r="H81" s="15" t="str">
        <f aca="false">IF(A81="","",SUMIFS(Journal!$S$7:$S$1006,Journal!$A$7:$A$1006,A81))</f>
        <v/>
      </c>
      <c r="I81" s="20" t="str">
        <f aca="false">IF(A81="","",IF(G81=0,IF(F81&gt;0,"no losses",""),F81/G81))</f>
        <v/>
      </c>
      <c r="J81" s="16" t="str">
        <f aca="false">IF(A81="","",IF(COUNTIFS(Journal!$A$7:$A$1006,A81,Journal!$R$7:$R$1006,"&gt;0")=0,"",SUMIFS(Journal!$T$7:$T$1006,Journal!$A$7:$A$1006,A81)/COUNTIFS(Journal!$A$7:$A$1006,A81,Journal!$R$7:$R$1006,"&gt;0")))</f>
        <v/>
      </c>
      <c r="K81" s="15" t="str">
        <f aca="false">IF(A81="","",SUMIFS(Journal!$L$7:$L$1006,Journal!$A$7:$A$1006,A81))</f>
        <v/>
      </c>
      <c r="L81" s="14" t="str">
        <f aca="false">IF(A81="","",IF(N(Journal!$C$4)&lt;=0,"no limit set",IF(COUNTIFS(Journal!$A$7:$A$1006,A81,Journal!$U$7:$U$1006,"&lt;="&amp;-Journal!$C$4)&gt;0,"Yes","No")))</f>
        <v/>
      </c>
      <c r="M81" s="14" t="str">
        <f aca="false">IF(A81="","",COUNTIFS(Journal!$A$7:$A$1006,A81,Journal!$V$7:$V$1006,"After loss limit"))</f>
        <v/>
      </c>
      <c r="N81" s="14" t="str">
        <f aca="false">IF(A81="","",IF(N(Journal!$C$5)&lt;=0,"no cap set",IF(B81&gt;Journal!$C$5,"Yes","No")))</f>
        <v/>
      </c>
      <c r="O81" s="15" t="str">
        <f aca="false">IF(A81="","",N(Journal!$C$3)+SUM($H$7:H81))</f>
        <v/>
      </c>
      <c r="P81" s="15" t="str">
        <f aca="false">IF(A81="","",O81-MAX(N(Journal!$C$3),MAX($O$7:O81)))</f>
        <v/>
      </c>
      <c r="Q81" s="21" t="e">
        <f aca="false">IF(A81="",NA(),O81)</f>
        <v>#N/A</v>
      </c>
    </row>
    <row r="82" customFormat="false" ht="15" hidden="false" customHeight="false" outlineLevel="0" collapsed="false">
      <c r="A82" s="18" t="str">
        <f aca="false">IF(A81="","",IF(COUNTIF(Journal!$A$7:$A$1006,"&gt;"&amp;A81)=0,"",SMALL(Journal!$A$7:$A$1006,COUNTIF(Journal!$A$7:$A$1006,"&lt;="&amp;A81)+1)))</f>
        <v/>
      </c>
      <c r="B82" s="14" t="str">
        <f aca="false">IF(A82="","",COUNTIF(Journal!$A$7:$A$1006,A82))</f>
        <v/>
      </c>
      <c r="C82" s="14" t="str">
        <f aca="false">IF(A82="","",COUNTIFS(Journal!$A$7:$A$1006,A82,Journal!$S$7:$S$1006,"&gt;0"))</f>
        <v/>
      </c>
      <c r="D82" s="14" t="str">
        <f aca="false">IF(A82="","",COUNTIFS(Journal!$A$7:$A$1006,A82,Journal!$S$7:$S$1006,"&lt;0"))</f>
        <v/>
      </c>
      <c r="E82" s="19" t="str">
        <f aca="false">IF(OR(A82="",N(B82)=0),"",C82/B82)</f>
        <v/>
      </c>
      <c r="F82" s="15" t="str">
        <f aca="false">IF(A82="","",SUMIFS(Journal!$S$7:$S$1006,Journal!$A$7:$A$1006,A82,Journal!$S$7:$S$1006,"&gt;0"))</f>
        <v/>
      </c>
      <c r="G82" s="15" t="str">
        <f aca="false">IF(A82="","",-SUMIFS(Journal!$S$7:$S$1006,Journal!$A$7:$A$1006,A82,Journal!$S$7:$S$1006,"&lt;0"))</f>
        <v/>
      </c>
      <c r="H82" s="15" t="str">
        <f aca="false">IF(A82="","",SUMIFS(Journal!$S$7:$S$1006,Journal!$A$7:$A$1006,A82))</f>
        <v/>
      </c>
      <c r="I82" s="20" t="str">
        <f aca="false">IF(A82="","",IF(G82=0,IF(F82&gt;0,"no losses",""),F82/G82))</f>
        <v/>
      </c>
      <c r="J82" s="16" t="str">
        <f aca="false">IF(A82="","",IF(COUNTIFS(Journal!$A$7:$A$1006,A82,Journal!$R$7:$R$1006,"&gt;0")=0,"",SUMIFS(Journal!$T$7:$T$1006,Journal!$A$7:$A$1006,A82)/COUNTIFS(Journal!$A$7:$A$1006,A82,Journal!$R$7:$R$1006,"&gt;0")))</f>
        <v/>
      </c>
      <c r="K82" s="15" t="str">
        <f aca="false">IF(A82="","",SUMIFS(Journal!$L$7:$L$1006,Journal!$A$7:$A$1006,A82))</f>
        <v/>
      </c>
      <c r="L82" s="14" t="str">
        <f aca="false">IF(A82="","",IF(N(Journal!$C$4)&lt;=0,"no limit set",IF(COUNTIFS(Journal!$A$7:$A$1006,A82,Journal!$U$7:$U$1006,"&lt;="&amp;-Journal!$C$4)&gt;0,"Yes","No")))</f>
        <v/>
      </c>
      <c r="M82" s="14" t="str">
        <f aca="false">IF(A82="","",COUNTIFS(Journal!$A$7:$A$1006,A82,Journal!$V$7:$V$1006,"After loss limit"))</f>
        <v/>
      </c>
      <c r="N82" s="14" t="str">
        <f aca="false">IF(A82="","",IF(N(Journal!$C$5)&lt;=0,"no cap set",IF(B82&gt;Journal!$C$5,"Yes","No")))</f>
        <v/>
      </c>
      <c r="O82" s="15" t="str">
        <f aca="false">IF(A82="","",N(Journal!$C$3)+SUM($H$7:H82))</f>
        <v/>
      </c>
      <c r="P82" s="15" t="str">
        <f aca="false">IF(A82="","",O82-MAX(N(Journal!$C$3),MAX($O$7:O82)))</f>
        <v/>
      </c>
      <c r="Q82" s="21" t="e">
        <f aca="false">IF(A82="",NA(),O82)</f>
        <v>#N/A</v>
      </c>
    </row>
    <row r="83" customFormat="false" ht="15" hidden="false" customHeight="false" outlineLevel="0" collapsed="false">
      <c r="A83" s="18" t="str">
        <f aca="false">IF(A82="","",IF(COUNTIF(Journal!$A$7:$A$1006,"&gt;"&amp;A82)=0,"",SMALL(Journal!$A$7:$A$1006,COUNTIF(Journal!$A$7:$A$1006,"&lt;="&amp;A82)+1)))</f>
        <v/>
      </c>
      <c r="B83" s="14" t="str">
        <f aca="false">IF(A83="","",COUNTIF(Journal!$A$7:$A$1006,A83))</f>
        <v/>
      </c>
      <c r="C83" s="14" t="str">
        <f aca="false">IF(A83="","",COUNTIFS(Journal!$A$7:$A$1006,A83,Journal!$S$7:$S$1006,"&gt;0"))</f>
        <v/>
      </c>
      <c r="D83" s="14" t="str">
        <f aca="false">IF(A83="","",COUNTIFS(Journal!$A$7:$A$1006,A83,Journal!$S$7:$S$1006,"&lt;0"))</f>
        <v/>
      </c>
      <c r="E83" s="19" t="str">
        <f aca="false">IF(OR(A83="",N(B83)=0),"",C83/B83)</f>
        <v/>
      </c>
      <c r="F83" s="15" t="str">
        <f aca="false">IF(A83="","",SUMIFS(Journal!$S$7:$S$1006,Journal!$A$7:$A$1006,A83,Journal!$S$7:$S$1006,"&gt;0"))</f>
        <v/>
      </c>
      <c r="G83" s="15" t="str">
        <f aca="false">IF(A83="","",-SUMIFS(Journal!$S$7:$S$1006,Journal!$A$7:$A$1006,A83,Journal!$S$7:$S$1006,"&lt;0"))</f>
        <v/>
      </c>
      <c r="H83" s="15" t="str">
        <f aca="false">IF(A83="","",SUMIFS(Journal!$S$7:$S$1006,Journal!$A$7:$A$1006,A83))</f>
        <v/>
      </c>
      <c r="I83" s="20" t="str">
        <f aca="false">IF(A83="","",IF(G83=0,IF(F83&gt;0,"no losses",""),F83/G83))</f>
        <v/>
      </c>
      <c r="J83" s="16" t="str">
        <f aca="false">IF(A83="","",IF(COUNTIFS(Journal!$A$7:$A$1006,A83,Journal!$R$7:$R$1006,"&gt;0")=0,"",SUMIFS(Journal!$T$7:$T$1006,Journal!$A$7:$A$1006,A83)/COUNTIFS(Journal!$A$7:$A$1006,A83,Journal!$R$7:$R$1006,"&gt;0")))</f>
        <v/>
      </c>
      <c r="K83" s="15" t="str">
        <f aca="false">IF(A83="","",SUMIFS(Journal!$L$7:$L$1006,Journal!$A$7:$A$1006,A83))</f>
        <v/>
      </c>
      <c r="L83" s="14" t="str">
        <f aca="false">IF(A83="","",IF(N(Journal!$C$4)&lt;=0,"no limit set",IF(COUNTIFS(Journal!$A$7:$A$1006,A83,Journal!$U$7:$U$1006,"&lt;="&amp;-Journal!$C$4)&gt;0,"Yes","No")))</f>
        <v/>
      </c>
      <c r="M83" s="14" t="str">
        <f aca="false">IF(A83="","",COUNTIFS(Journal!$A$7:$A$1006,A83,Journal!$V$7:$V$1006,"After loss limit"))</f>
        <v/>
      </c>
      <c r="N83" s="14" t="str">
        <f aca="false">IF(A83="","",IF(N(Journal!$C$5)&lt;=0,"no cap set",IF(B83&gt;Journal!$C$5,"Yes","No")))</f>
        <v/>
      </c>
      <c r="O83" s="15" t="str">
        <f aca="false">IF(A83="","",N(Journal!$C$3)+SUM($H$7:H83))</f>
        <v/>
      </c>
      <c r="P83" s="15" t="str">
        <f aca="false">IF(A83="","",O83-MAX(N(Journal!$C$3),MAX($O$7:O83)))</f>
        <v/>
      </c>
      <c r="Q83" s="21" t="e">
        <f aca="false">IF(A83="",NA(),O83)</f>
        <v>#N/A</v>
      </c>
    </row>
    <row r="84" customFormat="false" ht="15" hidden="false" customHeight="false" outlineLevel="0" collapsed="false">
      <c r="A84" s="18" t="str">
        <f aca="false">IF(A83="","",IF(COUNTIF(Journal!$A$7:$A$1006,"&gt;"&amp;A83)=0,"",SMALL(Journal!$A$7:$A$1006,COUNTIF(Journal!$A$7:$A$1006,"&lt;="&amp;A83)+1)))</f>
        <v/>
      </c>
      <c r="B84" s="14" t="str">
        <f aca="false">IF(A84="","",COUNTIF(Journal!$A$7:$A$1006,A84))</f>
        <v/>
      </c>
      <c r="C84" s="14" t="str">
        <f aca="false">IF(A84="","",COUNTIFS(Journal!$A$7:$A$1006,A84,Journal!$S$7:$S$1006,"&gt;0"))</f>
        <v/>
      </c>
      <c r="D84" s="14" t="str">
        <f aca="false">IF(A84="","",COUNTIFS(Journal!$A$7:$A$1006,A84,Journal!$S$7:$S$1006,"&lt;0"))</f>
        <v/>
      </c>
      <c r="E84" s="19" t="str">
        <f aca="false">IF(OR(A84="",N(B84)=0),"",C84/B84)</f>
        <v/>
      </c>
      <c r="F84" s="15" t="str">
        <f aca="false">IF(A84="","",SUMIFS(Journal!$S$7:$S$1006,Journal!$A$7:$A$1006,A84,Journal!$S$7:$S$1006,"&gt;0"))</f>
        <v/>
      </c>
      <c r="G84" s="15" t="str">
        <f aca="false">IF(A84="","",-SUMIFS(Journal!$S$7:$S$1006,Journal!$A$7:$A$1006,A84,Journal!$S$7:$S$1006,"&lt;0"))</f>
        <v/>
      </c>
      <c r="H84" s="15" t="str">
        <f aca="false">IF(A84="","",SUMIFS(Journal!$S$7:$S$1006,Journal!$A$7:$A$1006,A84))</f>
        <v/>
      </c>
      <c r="I84" s="20" t="str">
        <f aca="false">IF(A84="","",IF(G84=0,IF(F84&gt;0,"no losses",""),F84/G84))</f>
        <v/>
      </c>
      <c r="J84" s="16" t="str">
        <f aca="false">IF(A84="","",IF(COUNTIFS(Journal!$A$7:$A$1006,A84,Journal!$R$7:$R$1006,"&gt;0")=0,"",SUMIFS(Journal!$T$7:$T$1006,Journal!$A$7:$A$1006,A84)/COUNTIFS(Journal!$A$7:$A$1006,A84,Journal!$R$7:$R$1006,"&gt;0")))</f>
        <v/>
      </c>
      <c r="K84" s="15" t="str">
        <f aca="false">IF(A84="","",SUMIFS(Journal!$L$7:$L$1006,Journal!$A$7:$A$1006,A84))</f>
        <v/>
      </c>
      <c r="L84" s="14" t="str">
        <f aca="false">IF(A84="","",IF(N(Journal!$C$4)&lt;=0,"no limit set",IF(COUNTIFS(Journal!$A$7:$A$1006,A84,Journal!$U$7:$U$1006,"&lt;="&amp;-Journal!$C$4)&gt;0,"Yes","No")))</f>
        <v/>
      </c>
      <c r="M84" s="14" t="str">
        <f aca="false">IF(A84="","",COUNTIFS(Journal!$A$7:$A$1006,A84,Journal!$V$7:$V$1006,"After loss limit"))</f>
        <v/>
      </c>
      <c r="N84" s="14" t="str">
        <f aca="false">IF(A84="","",IF(N(Journal!$C$5)&lt;=0,"no cap set",IF(B84&gt;Journal!$C$5,"Yes","No")))</f>
        <v/>
      </c>
      <c r="O84" s="15" t="str">
        <f aca="false">IF(A84="","",N(Journal!$C$3)+SUM($H$7:H84))</f>
        <v/>
      </c>
      <c r="P84" s="15" t="str">
        <f aca="false">IF(A84="","",O84-MAX(N(Journal!$C$3),MAX($O$7:O84)))</f>
        <v/>
      </c>
      <c r="Q84" s="21" t="e">
        <f aca="false">IF(A84="",NA(),O84)</f>
        <v>#N/A</v>
      </c>
    </row>
    <row r="85" customFormat="false" ht="15" hidden="false" customHeight="false" outlineLevel="0" collapsed="false">
      <c r="A85" s="18" t="str">
        <f aca="false">IF(A84="","",IF(COUNTIF(Journal!$A$7:$A$1006,"&gt;"&amp;A84)=0,"",SMALL(Journal!$A$7:$A$1006,COUNTIF(Journal!$A$7:$A$1006,"&lt;="&amp;A84)+1)))</f>
        <v/>
      </c>
      <c r="B85" s="14" t="str">
        <f aca="false">IF(A85="","",COUNTIF(Journal!$A$7:$A$1006,A85))</f>
        <v/>
      </c>
      <c r="C85" s="14" t="str">
        <f aca="false">IF(A85="","",COUNTIFS(Journal!$A$7:$A$1006,A85,Journal!$S$7:$S$1006,"&gt;0"))</f>
        <v/>
      </c>
      <c r="D85" s="14" t="str">
        <f aca="false">IF(A85="","",COUNTIFS(Journal!$A$7:$A$1006,A85,Journal!$S$7:$S$1006,"&lt;0"))</f>
        <v/>
      </c>
      <c r="E85" s="19" t="str">
        <f aca="false">IF(OR(A85="",N(B85)=0),"",C85/B85)</f>
        <v/>
      </c>
      <c r="F85" s="15" t="str">
        <f aca="false">IF(A85="","",SUMIFS(Journal!$S$7:$S$1006,Journal!$A$7:$A$1006,A85,Journal!$S$7:$S$1006,"&gt;0"))</f>
        <v/>
      </c>
      <c r="G85" s="15" t="str">
        <f aca="false">IF(A85="","",-SUMIFS(Journal!$S$7:$S$1006,Journal!$A$7:$A$1006,A85,Journal!$S$7:$S$1006,"&lt;0"))</f>
        <v/>
      </c>
      <c r="H85" s="15" t="str">
        <f aca="false">IF(A85="","",SUMIFS(Journal!$S$7:$S$1006,Journal!$A$7:$A$1006,A85))</f>
        <v/>
      </c>
      <c r="I85" s="20" t="str">
        <f aca="false">IF(A85="","",IF(G85=0,IF(F85&gt;0,"no losses",""),F85/G85))</f>
        <v/>
      </c>
      <c r="J85" s="16" t="str">
        <f aca="false">IF(A85="","",IF(COUNTIFS(Journal!$A$7:$A$1006,A85,Journal!$R$7:$R$1006,"&gt;0")=0,"",SUMIFS(Journal!$T$7:$T$1006,Journal!$A$7:$A$1006,A85)/COUNTIFS(Journal!$A$7:$A$1006,A85,Journal!$R$7:$R$1006,"&gt;0")))</f>
        <v/>
      </c>
      <c r="K85" s="15" t="str">
        <f aca="false">IF(A85="","",SUMIFS(Journal!$L$7:$L$1006,Journal!$A$7:$A$1006,A85))</f>
        <v/>
      </c>
      <c r="L85" s="14" t="str">
        <f aca="false">IF(A85="","",IF(N(Journal!$C$4)&lt;=0,"no limit set",IF(COUNTIFS(Journal!$A$7:$A$1006,A85,Journal!$U$7:$U$1006,"&lt;="&amp;-Journal!$C$4)&gt;0,"Yes","No")))</f>
        <v/>
      </c>
      <c r="M85" s="14" t="str">
        <f aca="false">IF(A85="","",COUNTIFS(Journal!$A$7:$A$1006,A85,Journal!$V$7:$V$1006,"After loss limit"))</f>
        <v/>
      </c>
      <c r="N85" s="14" t="str">
        <f aca="false">IF(A85="","",IF(N(Journal!$C$5)&lt;=0,"no cap set",IF(B85&gt;Journal!$C$5,"Yes","No")))</f>
        <v/>
      </c>
      <c r="O85" s="15" t="str">
        <f aca="false">IF(A85="","",N(Journal!$C$3)+SUM($H$7:H85))</f>
        <v/>
      </c>
      <c r="P85" s="15" t="str">
        <f aca="false">IF(A85="","",O85-MAX(N(Journal!$C$3),MAX($O$7:O85)))</f>
        <v/>
      </c>
      <c r="Q85" s="21" t="e">
        <f aca="false">IF(A85="",NA(),O85)</f>
        <v>#N/A</v>
      </c>
    </row>
    <row r="86" customFormat="false" ht="15" hidden="false" customHeight="false" outlineLevel="0" collapsed="false">
      <c r="A86" s="18" t="str">
        <f aca="false">IF(A85="","",IF(COUNTIF(Journal!$A$7:$A$1006,"&gt;"&amp;A85)=0,"",SMALL(Journal!$A$7:$A$1006,COUNTIF(Journal!$A$7:$A$1006,"&lt;="&amp;A85)+1)))</f>
        <v/>
      </c>
      <c r="B86" s="14" t="str">
        <f aca="false">IF(A86="","",COUNTIF(Journal!$A$7:$A$1006,A86))</f>
        <v/>
      </c>
      <c r="C86" s="14" t="str">
        <f aca="false">IF(A86="","",COUNTIFS(Journal!$A$7:$A$1006,A86,Journal!$S$7:$S$1006,"&gt;0"))</f>
        <v/>
      </c>
      <c r="D86" s="14" t="str">
        <f aca="false">IF(A86="","",COUNTIFS(Journal!$A$7:$A$1006,A86,Journal!$S$7:$S$1006,"&lt;0"))</f>
        <v/>
      </c>
      <c r="E86" s="19" t="str">
        <f aca="false">IF(OR(A86="",N(B86)=0),"",C86/B86)</f>
        <v/>
      </c>
      <c r="F86" s="15" t="str">
        <f aca="false">IF(A86="","",SUMIFS(Journal!$S$7:$S$1006,Journal!$A$7:$A$1006,A86,Journal!$S$7:$S$1006,"&gt;0"))</f>
        <v/>
      </c>
      <c r="G86" s="15" t="str">
        <f aca="false">IF(A86="","",-SUMIFS(Journal!$S$7:$S$1006,Journal!$A$7:$A$1006,A86,Journal!$S$7:$S$1006,"&lt;0"))</f>
        <v/>
      </c>
      <c r="H86" s="15" t="str">
        <f aca="false">IF(A86="","",SUMIFS(Journal!$S$7:$S$1006,Journal!$A$7:$A$1006,A86))</f>
        <v/>
      </c>
      <c r="I86" s="20" t="str">
        <f aca="false">IF(A86="","",IF(G86=0,IF(F86&gt;0,"no losses",""),F86/G86))</f>
        <v/>
      </c>
      <c r="J86" s="16" t="str">
        <f aca="false">IF(A86="","",IF(COUNTIFS(Journal!$A$7:$A$1006,A86,Journal!$R$7:$R$1006,"&gt;0")=0,"",SUMIFS(Journal!$T$7:$T$1006,Journal!$A$7:$A$1006,A86)/COUNTIFS(Journal!$A$7:$A$1006,A86,Journal!$R$7:$R$1006,"&gt;0")))</f>
        <v/>
      </c>
      <c r="K86" s="15" t="str">
        <f aca="false">IF(A86="","",SUMIFS(Journal!$L$7:$L$1006,Journal!$A$7:$A$1006,A86))</f>
        <v/>
      </c>
      <c r="L86" s="14" t="str">
        <f aca="false">IF(A86="","",IF(N(Journal!$C$4)&lt;=0,"no limit set",IF(COUNTIFS(Journal!$A$7:$A$1006,A86,Journal!$U$7:$U$1006,"&lt;="&amp;-Journal!$C$4)&gt;0,"Yes","No")))</f>
        <v/>
      </c>
      <c r="M86" s="14" t="str">
        <f aca="false">IF(A86="","",COUNTIFS(Journal!$A$7:$A$1006,A86,Journal!$V$7:$V$1006,"After loss limit"))</f>
        <v/>
      </c>
      <c r="N86" s="14" t="str">
        <f aca="false">IF(A86="","",IF(N(Journal!$C$5)&lt;=0,"no cap set",IF(B86&gt;Journal!$C$5,"Yes","No")))</f>
        <v/>
      </c>
      <c r="O86" s="15" t="str">
        <f aca="false">IF(A86="","",N(Journal!$C$3)+SUM($H$7:H86))</f>
        <v/>
      </c>
      <c r="P86" s="15" t="str">
        <f aca="false">IF(A86="","",O86-MAX(N(Journal!$C$3),MAX($O$7:O86)))</f>
        <v/>
      </c>
      <c r="Q86" s="21" t="e">
        <f aca="false">IF(A86="",NA(),O86)</f>
        <v>#N/A</v>
      </c>
    </row>
    <row r="87" customFormat="false" ht="15" hidden="false" customHeight="false" outlineLevel="0" collapsed="false">
      <c r="A87" s="18" t="str">
        <f aca="false">IF(A86="","",IF(COUNTIF(Journal!$A$7:$A$1006,"&gt;"&amp;A86)=0,"",SMALL(Journal!$A$7:$A$1006,COUNTIF(Journal!$A$7:$A$1006,"&lt;="&amp;A86)+1)))</f>
        <v/>
      </c>
      <c r="B87" s="14" t="str">
        <f aca="false">IF(A87="","",COUNTIF(Journal!$A$7:$A$1006,A87))</f>
        <v/>
      </c>
      <c r="C87" s="14" t="str">
        <f aca="false">IF(A87="","",COUNTIFS(Journal!$A$7:$A$1006,A87,Journal!$S$7:$S$1006,"&gt;0"))</f>
        <v/>
      </c>
      <c r="D87" s="14" t="str">
        <f aca="false">IF(A87="","",COUNTIFS(Journal!$A$7:$A$1006,A87,Journal!$S$7:$S$1006,"&lt;0"))</f>
        <v/>
      </c>
      <c r="E87" s="19" t="str">
        <f aca="false">IF(OR(A87="",N(B87)=0),"",C87/B87)</f>
        <v/>
      </c>
      <c r="F87" s="15" t="str">
        <f aca="false">IF(A87="","",SUMIFS(Journal!$S$7:$S$1006,Journal!$A$7:$A$1006,A87,Journal!$S$7:$S$1006,"&gt;0"))</f>
        <v/>
      </c>
      <c r="G87" s="15" t="str">
        <f aca="false">IF(A87="","",-SUMIFS(Journal!$S$7:$S$1006,Journal!$A$7:$A$1006,A87,Journal!$S$7:$S$1006,"&lt;0"))</f>
        <v/>
      </c>
      <c r="H87" s="15" t="str">
        <f aca="false">IF(A87="","",SUMIFS(Journal!$S$7:$S$1006,Journal!$A$7:$A$1006,A87))</f>
        <v/>
      </c>
      <c r="I87" s="20" t="str">
        <f aca="false">IF(A87="","",IF(G87=0,IF(F87&gt;0,"no losses",""),F87/G87))</f>
        <v/>
      </c>
      <c r="J87" s="16" t="str">
        <f aca="false">IF(A87="","",IF(COUNTIFS(Journal!$A$7:$A$1006,A87,Journal!$R$7:$R$1006,"&gt;0")=0,"",SUMIFS(Journal!$T$7:$T$1006,Journal!$A$7:$A$1006,A87)/COUNTIFS(Journal!$A$7:$A$1006,A87,Journal!$R$7:$R$1006,"&gt;0")))</f>
        <v/>
      </c>
      <c r="K87" s="15" t="str">
        <f aca="false">IF(A87="","",SUMIFS(Journal!$L$7:$L$1006,Journal!$A$7:$A$1006,A87))</f>
        <v/>
      </c>
      <c r="L87" s="14" t="str">
        <f aca="false">IF(A87="","",IF(N(Journal!$C$4)&lt;=0,"no limit set",IF(COUNTIFS(Journal!$A$7:$A$1006,A87,Journal!$U$7:$U$1006,"&lt;="&amp;-Journal!$C$4)&gt;0,"Yes","No")))</f>
        <v/>
      </c>
      <c r="M87" s="14" t="str">
        <f aca="false">IF(A87="","",COUNTIFS(Journal!$A$7:$A$1006,A87,Journal!$V$7:$V$1006,"After loss limit"))</f>
        <v/>
      </c>
      <c r="N87" s="14" t="str">
        <f aca="false">IF(A87="","",IF(N(Journal!$C$5)&lt;=0,"no cap set",IF(B87&gt;Journal!$C$5,"Yes","No")))</f>
        <v/>
      </c>
      <c r="O87" s="15" t="str">
        <f aca="false">IF(A87="","",N(Journal!$C$3)+SUM($H$7:H87))</f>
        <v/>
      </c>
      <c r="P87" s="15" t="str">
        <f aca="false">IF(A87="","",O87-MAX(N(Journal!$C$3),MAX($O$7:O87)))</f>
        <v/>
      </c>
      <c r="Q87" s="21" t="e">
        <f aca="false">IF(A87="",NA(),O87)</f>
        <v>#N/A</v>
      </c>
    </row>
    <row r="88" customFormat="false" ht="15" hidden="false" customHeight="false" outlineLevel="0" collapsed="false">
      <c r="A88" s="18" t="str">
        <f aca="false">IF(A87="","",IF(COUNTIF(Journal!$A$7:$A$1006,"&gt;"&amp;A87)=0,"",SMALL(Journal!$A$7:$A$1006,COUNTIF(Journal!$A$7:$A$1006,"&lt;="&amp;A87)+1)))</f>
        <v/>
      </c>
      <c r="B88" s="14" t="str">
        <f aca="false">IF(A88="","",COUNTIF(Journal!$A$7:$A$1006,A88))</f>
        <v/>
      </c>
      <c r="C88" s="14" t="str">
        <f aca="false">IF(A88="","",COUNTIFS(Journal!$A$7:$A$1006,A88,Journal!$S$7:$S$1006,"&gt;0"))</f>
        <v/>
      </c>
      <c r="D88" s="14" t="str">
        <f aca="false">IF(A88="","",COUNTIFS(Journal!$A$7:$A$1006,A88,Journal!$S$7:$S$1006,"&lt;0"))</f>
        <v/>
      </c>
      <c r="E88" s="19" t="str">
        <f aca="false">IF(OR(A88="",N(B88)=0),"",C88/B88)</f>
        <v/>
      </c>
      <c r="F88" s="15" t="str">
        <f aca="false">IF(A88="","",SUMIFS(Journal!$S$7:$S$1006,Journal!$A$7:$A$1006,A88,Journal!$S$7:$S$1006,"&gt;0"))</f>
        <v/>
      </c>
      <c r="G88" s="15" t="str">
        <f aca="false">IF(A88="","",-SUMIFS(Journal!$S$7:$S$1006,Journal!$A$7:$A$1006,A88,Journal!$S$7:$S$1006,"&lt;0"))</f>
        <v/>
      </c>
      <c r="H88" s="15" t="str">
        <f aca="false">IF(A88="","",SUMIFS(Journal!$S$7:$S$1006,Journal!$A$7:$A$1006,A88))</f>
        <v/>
      </c>
      <c r="I88" s="20" t="str">
        <f aca="false">IF(A88="","",IF(G88=0,IF(F88&gt;0,"no losses",""),F88/G88))</f>
        <v/>
      </c>
      <c r="J88" s="16" t="str">
        <f aca="false">IF(A88="","",IF(COUNTIFS(Journal!$A$7:$A$1006,A88,Journal!$R$7:$R$1006,"&gt;0")=0,"",SUMIFS(Journal!$T$7:$T$1006,Journal!$A$7:$A$1006,A88)/COUNTIFS(Journal!$A$7:$A$1006,A88,Journal!$R$7:$R$1006,"&gt;0")))</f>
        <v/>
      </c>
      <c r="K88" s="15" t="str">
        <f aca="false">IF(A88="","",SUMIFS(Journal!$L$7:$L$1006,Journal!$A$7:$A$1006,A88))</f>
        <v/>
      </c>
      <c r="L88" s="14" t="str">
        <f aca="false">IF(A88="","",IF(N(Journal!$C$4)&lt;=0,"no limit set",IF(COUNTIFS(Journal!$A$7:$A$1006,A88,Journal!$U$7:$U$1006,"&lt;="&amp;-Journal!$C$4)&gt;0,"Yes","No")))</f>
        <v/>
      </c>
      <c r="M88" s="14" t="str">
        <f aca="false">IF(A88="","",COUNTIFS(Journal!$A$7:$A$1006,A88,Journal!$V$7:$V$1006,"After loss limit"))</f>
        <v/>
      </c>
      <c r="N88" s="14" t="str">
        <f aca="false">IF(A88="","",IF(N(Journal!$C$5)&lt;=0,"no cap set",IF(B88&gt;Journal!$C$5,"Yes","No")))</f>
        <v/>
      </c>
      <c r="O88" s="15" t="str">
        <f aca="false">IF(A88="","",N(Journal!$C$3)+SUM($H$7:H88))</f>
        <v/>
      </c>
      <c r="P88" s="15" t="str">
        <f aca="false">IF(A88="","",O88-MAX(N(Journal!$C$3),MAX($O$7:O88)))</f>
        <v/>
      </c>
      <c r="Q88" s="21" t="e">
        <f aca="false">IF(A88="",NA(),O88)</f>
        <v>#N/A</v>
      </c>
    </row>
    <row r="89" customFormat="false" ht="15" hidden="false" customHeight="false" outlineLevel="0" collapsed="false">
      <c r="A89" s="18" t="str">
        <f aca="false">IF(A88="","",IF(COUNTIF(Journal!$A$7:$A$1006,"&gt;"&amp;A88)=0,"",SMALL(Journal!$A$7:$A$1006,COUNTIF(Journal!$A$7:$A$1006,"&lt;="&amp;A88)+1)))</f>
        <v/>
      </c>
      <c r="B89" s="14" t="str">
        <f aca="false">IF(A89="","",COUNTIF(Journal!$A$7:$A$1006,A89))</f>
        <v/>
      </c>
      <c r="C89" s="14" t="str">
        <f aca="false">IF(A89="","",COUNTIFS(Journal!$A$7:$A$1006,A89,Journal!$S$7:$S$1006,"&gt;0"))</f>
        <v/>
      </c>
      <c r="D89" s="14" t="str">
        <f aca="false">IF(A89="","",COUNTIFS(Journal!$A$7:$A$1006,A89,Journal!$S$7:$S$1006,"&lt;0"))</f>
        <v/>
      </c>
      <c r="E89" s="19" t="str">
        <f aca="false">IF(OR(A89="",N(B89)=0),"",C89/B89)</f>
        <v/>
      </c>
      <c r="F89" s="15" t="str">
        <f aca="false">IF(A89="","",SUMIFS(Journal!$S$7:$S$1006,Journal!$A$7:$A$1006,A89,Journal!$S$7:$S$1006,"&gt;0"))</f>
        <v/>
      </c>
      <c r="G89" s="15" t="str">
        <f aca="false">IF(A89="","",-SUMIFS(Journal!$S$7:$S$1006,Journal!$A$7:$A$1006,A89,Journal!$S$7:$S$1006,"&lt;0"))</f>
        <v/>
      </c>
      <c r="H89" s="15" t="str">
        <f aca="false">IF(A89="","",SUMIFS(Journal!$S$7:$S$1006,Journal!$A$7:$A$1006,A89))</f>
        <v/>
      </c>
      <c r="I89" s="20" t="str">
        <f aca="false">IF(A89="","",IF(G89=0,IF(F89&gt;0,"no losses",""),F89/G89))</f>
        <v/>
      </c>
      <c r="J89" s="16" t="str">
        <f aca="false">IF(A89="","",IF(COUNTIFS(Journal!$A$7:$A$1006,A89,Journal!$R$7:$R$1006,"&gt;0")=0,"",SUMIFS(Journal!$T$7:$T$1006,Journal!$A$7:$A$1006,A89)/COUNTIFS(Journal!$A$7:$A$1006,A89,Journal!$R$7:$R$1006,"&gt;0")))</f>
        <v/>
      </c>
      <c r="K89" s="15" t="str">
        <f aca="false">IF(A89="","",SUMIFS(Journal!$L$7:$L$1006,Journal!$A$7:$A$1006,A89))</f>
        <v/>
      </c>
      <c r="L89" s="14" t="str">
        <f aca="false">IF(A89="","",IF(N(Journal!$C$4)&lt;=0,"no limit set",IF(COUNTIFS(Journal!$A$7:$A$1006,A89,Journal!$U$7:$U$1006,"&lt;="&amp;-Journal!$C$4)&gt;0,"Yes","No")))</f>
        <v/>
      </c>
      <c r="M89" s="14" t="str">
        <f aca="false">IF(A89="","",COUNTIFS(Journal!$A$7:$A$1006,A89,Journal!$V$7:$V$1006,"After loss limit"))</f>
        <v/>
      </c>
      <c r="N89" s="14" t="str">
        <f aca="false">IF(A89="","",IF(N(Journal!$C$5)&lt;=0,"no cap set",IF(B89&gt;Journal!$C$5,"Yes","No")))</f>
        <v/>
      </c>
      <c r="O89" s="15" t="str">
        <f aca="false">IF(A89="","",N(Journal!$C$3)+SUM($H$7:H89))</f>
        <v/>
      </c>
      <c r="P89" s="15" t="str">
        <f aca="false">IF(A89="","",O89-MAX(N(Journal!$C$3),MAX($O$7:O89)))</f>
        <v/>
      </c>
      <c r="Q89" s="21" t="e">
        <f aca="false">IF(A89="",NA(),O89)</f>
        <v>#N/A</v>
      </c>
    </row>
    <row r="90" customFormat="false" ht="15" hidden="false" customHeight="false" outlineLevel="0" collapsed="false">
      <c r="A90" s="18" t="str">
        <f aca="false">IF(A89="","",IF(COUNTIF(Journal!$A$7:$A$1006,"&gt;"&amp;A89)=0,"",SMALL(Journal!$A$7:$A$1006,COUNTIF(Journal!$A$7:$A$1006,"&lt;="&amp;A89)+1)))</f>
        <v/>
      </c>
      <c r="B90" s="14" t="str">
        <f aca="false">IF(A90="","",COUNTIF(Journal!$A$7:$A$1006,A90))</f>
        <v/>
      </c>
      <c r="C90" s="14" t="str">
        <f aca="false">IF(A90="","",COUNTIFS(Journal!$A$7:$A$1006,A90,Journal!$S$7:$S$1006,"&gt;0"))</f>
        <v/>
      </c>
      <c r="D90" s="14" t="str">
        <f aca="false">IF(A90="","",COUNTIFS(Journal!$A$7:$A$1006,A90,Journal!$S$7:$S$1006,"&lt;0"))</f>
        <v/>
      </c>
      <c r="E90" s="19" t="str">
        <f aca="false">IF(OR(A90="",N(B90)=0),"",C90/B90)</f>
        <v/>
      </c>
      <c r="F90" s="15" t="str">
        <f aca="false">IF(A90="","",SUMIFS(Journal!$S$7:$S$1006,Journal!$A$7:$A$1006,A90,Journal!$S$7:$S$1006,"&gt;0"))</f>
        <v/>
      </c>
      <c r="G90" s="15" t="str">
        <f aca="false">IF(A90="","",-SUMIFS(Journal!$S$7:$S$1006,Journal!$A$7:$A$1006,A90,Journal!$S$7:$S$1006,"&lt;0"))</f>
        <v/>
      </c>
      <c r="H90" s="15" t="str">
        <f aca="false">IF(A90="","",SUMIFS(Journal!$S$7:$S$1006,Journal!$A$7:$A$1006,A90))</f>
        <v/>
      </c>
      <c r="I90" s="20" t="str">
        <f aca="false">IF(A90="","",IF(G90=0,IF(F90&gt;0,"no losses",""),F90/G90))</f>
        <v/>
      </c>
      <c r="J90" s="16" t="str">
        <f aca="false">IF(A90="","",IF(COUNTIFS(Journal!$A$7:$A$1006,A90,Journal!$R$7:$R$1006,"&gt;0")=0,"",SUMIFS(Journal!$T$7:$T$1006,Journal!$A$7:$A$1006,A90)/COUNTIFS(Journal!$A$7:$A$1006,A90,Journal!$R$7:$R$1006,"&gt;0")))</f>
        <v/>
      </c>
      <c r="K90" s="15" t="str">
        <f aca="false">IF(A90="","",SUMIFS(Journal!$L$7:$L$1006,Journal!$A$7:$A$1006,A90))</f>
        <v/>
      </c>
      <c r="L90" s="14" t="str">
        <f aca="false">IF(A90="","",IF(N(Journal!$C$4)&lt;=0,"no limit set",IF(COUNTIFS(Journal!$A$7:$A$1006,A90,Journal!$U$7:$U$1006,"&lt;="&amp;-Journal!$C$4)&gt;0,"Yes","No")))</f>
        <v/>
      </c>
      <c r="M90" s="14" t="str">
        <f aca="false">IF(A90="","",COUNTIFS(Journal!$A$7:$A$1006,A90,Journal!$V$7:$V$1006,"After loss limit"))</f>
        <v/>
      </c>
      <c r="N90" s="14" t="str">
        <f aca="false">IF(A90="","",IF(N(Journal!$C$5)&lt;=0,"no cap set",IF(B90&gt;Journal!$C$5,"Yes","No")))</f>
        <v/>
      </c>
      <c r="O90" s="15" t="str">
        <f aca="false">IF(A90="","",N(Journal!$C$3)+SUM($H$7:H90))</f>
        <v/>
      </c>
      <c r="P90" s="15" t="str">
        <f aca="false">IF(A90="","",O90-MAX(N(Journal!$C$3),MAX($O$7:O90)))</f>
        <v/>
      </c>
      <c r="Q90" s="21" t="e">
        <f aca="false">IF(A90="",NA(),O90)</f>
        <v>#N/A</v>
      </c>
    </row>
    <row r="91" customFormat="false" ht="15" hidden="false" customHeight="false" outlineLevel="0" collapsed="false">
      <c r="A91" s="18" t="str">
        <f aca="false">IF(A90="","",IF(COUNTIF(Journal!$A$7:$A$1006,"&gt;"&amp;A90)=0,"",SMALL(Journal!$A$7:$A$1006,COUNTIF(Journal!$A$7:$A$1006,"&lt;="&amp;A90)+1)))</f>
        <v/>
      </c>
      <c r="B91" s="14" t="str">
        <f aca="false">IF(A91="","",COUNTIF(Journal!$A$7:$A$1006,A91))</f>
        <v/>
      </c>
      <c r="C91" s="14" t="str">
        <f aca="false">IF(A91="","",COUNTIFS(Journal!$A$7:$A$1006,A91,Journal!$S$7:$S$1006,"&gt;0"))</f>
        <v/>
      </c>
      <c r="D91" s="14" t="str">
        <f aca="false">IF(A91="","",COUNTIFS(Journal!$A$7:$A$1006,A91,Journal!$S$7:$S$1006,"&lt;0"))</f>
        <v/>
      </c>
      <c r="E91" s="19" t="str">
        <f aca="false">IF(OR(A91="",N(B91)=0),"",C91/B91)</f>
        <v/>
      </c>
      <c r="F91" s="15" t="str">
        <f aca="false">IF(A91="","",SUMIFS(Journal!$S$7:$S$1006,Journal!$A$7:$A$1006,A91,Journal!$S$7:$S$1006,"&gt;0"))</f>
        <v/>
      </c>
      <c r="G91" s="15" t="str">
        <f aca="false">IF(A91="","",-SUMIFS(Journal!$S$7:$S$1006,Journal!$A$7:$A$1006,A91,Journal!$S$7:$S$1006,"&lt;0"))</f>
        <v/>
      </c>
      <c r="H91" s="15" t="str">
        <f aca="false">IF(A91="","",SUMIFS(Journal!$S$7:$S$1006,Journal!$A$7:$A$1006,A91))</f>
        <v/>
      </c>
      <c r="I91" s="20" t="str">
        <f aca="false">IF(A91="","",IF(G91=0,IF(F91&gt;0,"no losses",""),F91/G91))</f>
        <v/>
      </c>
      <c r="J91" s="16" t="str">
        <f aca="false">IF(A91="","",IF(COUNTIFS(Journal!$A$7:$A$1006,A91,Journal!$R$7:$R$1006,"&gt;0")=0,"",SUMIFS(Journal!$T$7:$T$1006,Journal!$A$7:$A$1006,A91)/COUNTIFS(Journal!$A$7:$A$1006,A91,Journal!$R$7:$R$1006,"&gt;0")))</f>
        <v/>
      </c>
      <c r="K91" s="15" t="str">
        <f aca="false">IF(A91="","",SUMIFS(Journal!$L$7:$L$1006,Journal!$A$7:$A$1006,A91))</f>
        <v/>
      </c>
      <c r="L91" s="14" t="str">
        <f aca="false">IF(A91="","",IF(N(Journal!$C$4)&lt;=0,"no limit set",IF(COUNTIFS(Journal!$A$7:$A$1006,A91,Journal!$U$7:$U$1006,"&lt;="&amp;-Journal!$C$4)&gt;0,"Yes","No")))</f>
        <v/>
      </c>
      <c r="M91" s="14" t="str">
        <f aca="false">IF(A91="","",COUNTIFS(Journal!$A$7:$A$1006,A91,Journal!$V$7:$V$1006,"After loss limit"))</f>
        <v/>
      </c>
      <c r="N91" s="14" t="str">
        <f aca="false">IF(A91="","",IF(N(Journal!$C$5)&lt;=0,"no cap set",IF(B91&gt;Journal!$C$5,"Yes","No")))</f>
        <v/>
      </c>
      <c r="O91" s="15" t="str">
        <f aca="false">IF(A91="","",N(Journal!$C$3)+SUM($H$7:H91))</f>
        <v/>
      </c>
      <c r="P91" s="15" t="str">
        <f aca="false">IF(A91="","",O91-MAX(N(Journal!$C$3),MAX($O$7:O91)))</f>
        <v/>
      </c>
      <c r="Q91" s="21" t="e">
        <f aca="false">IF(A91="",NA(),O91)</f>
        <v>#N/A</v>
      </c>
    </row>
    <row r="92" customFormat="false" ht="15" hidden="false" customHeight="false" outlineLevel="0" collapsed="false">
      <c r="A92" s="18" t="str">
        <f aca="false">IF(A91="","",IF(COUNTIF(Journal!$A$7:$A$1006,"&gt;"&amp;A91)=0,"",SMALL(Journal!$A$7:$A$1006,COUNTIF(Journal!$A$7:$A$1006,"&lt;="&amp;A91)+1)))</f>
        <v/>
      </c>
      <c r="B92" s="14" t="str">
        <f aca="false">IF(A92="","",COUNTIF(Journal!$A$7:$A$1006,A92))</f>
        <v/>
      </c>
      <c r="C92" s="14" t="str">
        <f aca="false">IF(A92="","",COUNTIFS(Journal!$A$7:$A$1006,A92,Journal!$S$7:$S$1006,"&gt;0"))</f>
        <v/>
      </c>
      <c r="D92" s="14" t="str">
        <f aca="false">IF(A92="","",COUNTIFS(Journal!$A$7:$A$1006,A92,Journal!$S$7:$S$1006,"&lt;0"))</f>
        <v/>
      </c>
      <c r="E92" s="19" t="str">
        <f aca="false">IF(OR(A92="",N(B92)=0),"",C92/B92)</f>
        <v/>
      </c>
      <c r="F92" s="15" t="str">
        <f aca="false">IF(A92="","",SUMIFS(Journal!$S$7:$S$1006,Journal!$A$7:$A$1006,A92,Journal!$S$7:$S$1006,"&gt;0"))</f>
        <v/>
      </c>
      <c r="G92" s="15" t="str">
        <f aca="false">IF(A92="","",-SUMIFS(Journal!$S$7:$S$1006,Journal!$A$7:$A$1006,A92,Journal!$S$7:$S$1006,"&lt;0"))</f>
        <v/>
      </c>
      <c r="H92" s="15" t="str">
        <f aca="false">IF(A92="","",SUMIFS(Journal!$S$7:$S$1006,Journal!$A$7:$A$1006,A92))</f>
        <v/>
      </c>
      <c r="I92" s="20" t="str">
        <f aca="false">IF(A92="","",IF(G92=0,IF(F92&gt;0,"no losses",""),F92/G92))</f>
        <v/>
      </c>
      <c r="J92" s="16" t="str">
        <f aca="false">IF(A92="","",IF(COUNTIFS(Journal!$A$7:$A$1006,A92,Journal!$R$7:$R$1006,"&gt;0")=0,"",SUMIFS(Journal!$T$7:$T$1006,Journal!$A$7:$A$1006,A92)/COUNTIFS(Journal!$A$7:$A$1006,A92,Journal!$R$7:$R$1006,"&gt;0")))</f>
        <v/>
      </c>
      <c r="K92" s="15" t="str">
        <f aca="false">IF(A92="","",SUMIFS(Journal!$L$7:$L$1006,Journal!$A$7:$A$1006,A92))</f>
        <v/>
      </c>
      <c r="L92" s="14" t="str">
        <f aca="false">IF(A92="","",IF(N(Journal!$C$4)&lt;=0,"no limit set",IF(COUNTIFS(Journal!$A$7:$A$1006,A92,Journal!$U$7:$U$1006,"&lt;="&amp;-Journal!$C$4)&gt;0,"Yes","No")))</f>
        <v/>
      </c>
      <c r="M92" s="14" t="str">
        <f aca="false">IF(A92="","",COUNTIFS(Journal!$A$7:$A$1006,A92,Journal!$V$7:$V$1006,"After loss limit"))</f>
        <v/>
      </c>
      <c r="N92" s="14" t="str">
        <f aca="false">IF(A92="","",IF(N(Journal!$C$5)&lt;=0,"no cap set",IF(B92&gt;Journal!$C$5,"Yes","No")))</f>
        <v/>
      </c>
      <c r="O92" s="15" t="str">
        <f aca="false">IF(A92="","",N(Journal!$C$3)+SUM($H$7:H92))</f>
        <v/>
      </c>
      <c r="P92" s="15" t="str">
        <f aca="false">IF(A92="","",O92-MAX(N(Journal!$C$3),MAX($O$7:O92)))</f>
        <v/>
      </c>
      <c r="Q92" s="21" t="e">
        <f aca="false">IF(A92="",NA(),O92)</f>
        <v>#N/A</v>
      </c>
    </row>
    <row r="93" customFormat="false" ht="15" hidden="false" customHeight="false" outlineLevel="0" collapsed="false">
      <c r="A93" s="18" t="str">
        <f aca="false">IF(A92="","",IF(COUNTIF(Journal!$A$7:$A$1006,"&gt;"&amp;A92)=0,"",SMALL(Journal!$A$7:$A$1006,COUNTIF(Journal!$A$7:$A$1006,"&lt;="&amp;A92)+1)))</f>
        <v/>
      </c>
      <c r="B93" s="14" t="str">
        <f aca="false">IF(A93="","",COUNTIF(Journal!$A$7:$A$1006,A93))</f>
        <v/>
      </c>
      <c r="C93" s="14" t="str">
        <f aca="false">IF(A93="","",COUNTIFS(Journal!$A$7:$A$1006,A93,Journal!$S$7:$S$1006,"&gt;0"))</f>
        <v/>
      </c>
      <c r="D93" s="14" t="str">
        <f aca="false">IF(A93="","",COUNTIFS(Journal!$A$7:$A$1006,A93,Journal!$S$7:$S$1006,"&lt;0"))</f>
        <v/>
      </c>
      <c r="E93" s="19" t="str">
        <f aca="false">IF(OR(A93="",N(B93)=0),"",C93/B93)</f>
        <v/>
      </c>
      <c r="F93" s="15" t="str">
        <f aca="false">IF(A93="","",SUMIFS(Journal!$S$7:$S$1006,Journal!$A$7:$A$1006,A93,Journal!$S$7:$S$1006,"&gt;0"))</f>
        <v/>
      </c>
      <c r="G93" s="15" t="str">
        <f aca="false">IF(A93="","",-SUMIFS(Journal!$S$7:$S$1006,Journal!$A$7:$A$1006,A93,Journal!$S$7:$S$1006,"&lt;0"))</f>
        <v/>
      </c>
      <c r="H93" s="15" t="str">
        <f aca="false">IF(A93="","",SUMIFS(Journal!$S$7:$S$1006,Journal!$A$7:$A$1006,A93))</f>
        <v/>
      </c>
      <c r="I93" s="20" t="str">
        <f aca="false">IF(A93="","",IF(G93=0,IF(F93&gt;0,"no losses",""),F93/G93))</f>
        <v/>
      </c>
      <c r="J93" s="16" t="str">
        <f aca="false">IF(A93="","",IF(COUNTIFS(Journal!$A$7:$A$1006,A93,Journal!$R$7:$R$1006,"&gt;0")=0,"",SUMIFS(Journal!$T$7:$T$1006,Journal!$A$7:$A$1006,A93)/COUNTIFS(Journal!$A$7:$A$1006,A93,Journal!$R$7:$R$1006,"&gt;0")))</f>
        <v/>
      </c>
      <c r="K93" s="15" t="str">
        <f aca="false">IF(A93="","",SUMIFS(Journal!$L$7:$L$1006,Journal!$A$7:$A$1006,A93))</f>
        <v/>
      </c>
      <c r="L93" s="14" t="str">
        <f aca="false">IF(A93="","",IF(N(Journal!$C$4)&lt;=0,"no limit set",IF(COUNTIFS(Journal!$A$7:$A$1006,A93,Journal!$U$7:$U$1006,"&lt;="&amp;-Journal!$C$4)&gt;0,"Yes","No")))</f>
        <v/>
      </c>
      <c r="M93" s="14" t="str">
        <f aca="false">IF(A93="","",COUNTIFS(Journal!$A$7:$A$1006,A93,Journal!$V$7:$V$1006,"After loss limit"))</f>
        <v/>
      </c>
      <c r="N93" s="14" t="str">
        <f aca="false">IF(A93="","",IF(N(Journal!$C$5)&lt;=0,"no cap set",IF(B93&gt;Journal!$C$5,"Yes","No")))</f>
        <v/>
      </c>
      <c r="O93" s="15" t="str">
        <f aca="false">IF(A93="","",N(Journal!$C$3)+SUM($H$7:H93))</f>
        <v/>
      </c>
      <c r="P93" s="15" t="str">
        <f aca="false">IF(A93="","",O93-MAX(N(Journal!$C$3),MAX($O$7:O93)))</f>
        <v/>
      </c>
      <c r="Q93" s="21" t="e">
        <f aca="false">IF(A93="",NA(),O93)</f>
        <v>#N/A</v>
      </c>
    </row>
    <row r="94" customFormat="false" ht="15" hidden="false" customHeight="false" outlineLevel="0" collapsed="false">
      <c r="A94" s="18" t="str">
        <f aca="false">IF(A93="","",IF(COUNTIF(Journal!$A$7:$A$1006,"&gt;"&amp;A93)=0,"",SMALL(Journal!$A$7:$A$1006,COUNTIF(Journal!$A$7:$A$1006,"&lt;="&amp;A93)+1)))</f>
        <v/>
      </c>
      <c r="B94" s="14" t="str">
        <f aca="false">IF(A94="","",COUNTIF(Journal!$A$7:$A$1006,A94))</f>
        <v/>
      </c>
      <c r="C94" s="14" t="str">
        <f aca="false">IF(A94="","",COUNTIFS(Journal!$A$7:$A$1006,A94,Journal!$S$7:$S$1006,"&gt;0"))</f>
        <v/>
      </c>
      <c r="D94" s="14" t="str">
        <f aca="false">IF(A94="","",COUNTIFS(Journal!$A$7:$A$1006,A94,Journal!$S$7:$S$1006,"&lt;0"))</f>
        <v/>
      </c>
      <c r="E94" s="19" t="str">
        <f aca="false">IF(OR(A94="",N(B94)=0),"",C94/B94)</f>
        <v/>
      </c>
      <c r="F94" s="15" t="str">
        <f aca="false">IF(A94="","",SUMIFS(Journal!$S$7:$S$1006,Journal!$A$7:$A$1006,A94,Journal!$S$7:$S$1006,"&gt;0"))</f>
        <v/>
      </c>
      <c r="G94" s="15" t="str">
        <f aca="false">IF(A94="","",-SUMIFS(Journal!$S$7:$S$1006,Journal!$A$7:$A$1006,A94,Journal!$S$7:$S$1006,"&lt;0"))</f>
        <v/>
      </c>
      <c r="H94" s="15" t="str">
        <f aca="false">IF(A94="","",SUMIFS(Journal!$S$7:$S$1006,Journal!$A$7:$A$1006,A94))</f>
        <v/>
      </c>
      <c r="I94" s="20" t="str">
        <f aca="false">IF(A94="","",IF(G94=0,IF(F94&gt;0,"no losses",""),F94/G94))</f>
        <v/>
      </c>
      <c r="J94" s="16" t="str">
        <f aca="false">IF(A94="","",IF(COUNTIFS(Journal!$A$7:$A$1006,A94,Journal!$R$7:$R$1006,"&gt;0")=0,"",SUMIFS(Journal!$T$7:$T$1006,Journal!$A$7:$A$1006,A94)/COUNTIFS(Journal!$A$7:$A$1006,A94,Journal!$R$7:$R$1006,"&gt;0")))</f>
        <v/>
      </c>
      <c r="K94" s="15" t="str">
        <f aca="false">IF(A94="","",SUMIFS(Journal!$L$7:$L$1006,Journal!$A$7:$A$1006,A94))</f>
        <v/>
      </c>
      <c r="L94" s="14" t="str">
        <f aca="false">IF(A94="","",IF(N(Journal!$C$4)&lt;=0,"no limit set",IF(COUNTIFS(Journal!$A$7:$A$1006,A94,Journal!$U$7:$U$1006,"&lt;="&amp;-Journal!$C$4)&gt;0,"Yes","No")))</f>
        <v/>
      </c>
      <c r="M94" s="14" t="str">
        <f aca="false">IF(A94="","",COUNTIFS(Journal!$A$7:$A$1006,A94,Journal!$V$7:$V$1006,"After loss limit"))</f>
        <v/>
      </c>
      <c r="N94" s="14" t="str">
        <f aca="false">IF(A94="","",IF(N(Journal!$C$5)&lt;=0,"no cap set",IF(B94&gt;Journal!$C$5,"Yes","No")))</f>
        <v/>
      </c>
      <c r="O94" s="15" t="str">
        <f aca="false">IF(A94="","",N(Journal!$C$3)+SUM($H$7:H94))</f>
        <v/>
      </c>
      <c r="P94" s="15" t="str">
        <f aca="false">IF(A94="","",O94-MAX(N(Journal!$C$3),MAX($O$7:O94)))</f>
        <v/>
      </c>
      <c r="Q94" s="21" t="e">
        <f aca="false">IF(A94="",NA(),O94)</f>
        <v>#N/A</v>
      </c>
    </row>
    <row r="95" customFormat="false" ht="15" hidden="false" customHeight="false" outlineLevel="0" collapsed="false">
      <c r="A95" s="18" t="str">
        <f aca="false">IF(A94="","",IF(COUNTIF(Journal!$A$7:$A$1006,"&gt;"&amp;A94)=0,"",SMALL(Journal!$A$7:$A$1006,COUNTIF(Journal!$A$7:$A$1006,"&lt;="&amp;A94)+1)))</f>
        <v/>
      </c>
      <c r="B95" s="14" t="str">
        <f aca="false">IF(A95="","",COUNTIF(Journal!$A$7:$A$1006,A95))</f>
        <v/>
      </c>
      <c r="C95" s="14" t="str">
        <f aca="false">IF(A95="","",COUNTIFS(Journal!$A$7:$A$1006,A95,Journal!$S$7:$S$1006,"&gt;0"))</f>
        <v/>
      </c>
      <c r="D95" s="14" t="str">
        <f aca="false">IF(A95="","",COUNTIFS(Journal!$A$7:$A$1006,A95,Journal!$S$7:$S$1006,"&lt;0"))</f>
        <v/>
      </c>
      <c r="E95" s="19" t="str">
        <f aca="false">IF(OR(A95="",N(B95)=0),"",C95/B95)</f>
        <v/>
      </c>
      <c r="F95" s="15" t="str">
        <f aca="false">IF(A95="","",SUMIFS(Journal!$S$7:$S$1006,Journal!$A$7:$A$1006,A95,Journal!$S$7:$S$1006,"&gt;0"))</f>
        <v/>
      </c>
      <c r="G95" s="15" t="str">
        <f aca="false">IF(A95="","",-SUMIFS(Journal!$S$7:$S$1006,Journal!$A$7:$A$1006,A95,Journal!$S$7:$S$1006,"&lt;0"))</f>
        <v/>
      </c>
      <c r="H95" s="15" t="str">
        <f aca="false">IF(A95="","",SUMIFS(Journal!$S$7:$S$1006,Journal!$A$7:$A$1006,A95))</f>
        <v/>
      </c>
      <c r="I95" s="20" t="str">
        <f aca="false">IF(A95="","",IF(G95=0,IF(F95&gt;0,"no losses",""),F95/G95))</f>
        <v/>
      </c>
      <c r="J95" s="16" t="str">
        <f aca="false">IF(A95="","",IF(COUNTIFS(Journal!$A$7:$A$1006,A95,Journal!$R$7:$R$1006,"&gt;0")=0,"",SUMIFS(Journal!$T$7:$T$1006,Journal!$A$7:$A$1006,A95)/COUNTIFS(Journal!$A$7:$A$1006,A95,Journal!$R$7:$R$1006,"&gt;0")))</f>
        <v/>
      </c>
      <c r="K95" s="15" t="str">
        <f aca="false">IF(A95="","",SUMIFS(Journal!$L$7:$L$1006,Journal!$A$7:$A$1006,A95))</f>
        <v/>
      </c>
      <c r="L95" s="14" t="str">
        <f aca="false">IF(A95="","",IF(N(Journal!$C$4)&lt;=0,"no limit set",IF(COUNTIFS(Journal!$A$7:$A$1006,A95,Journal!$U$7:$U$1006,"&lt;="&amp;-Journal!$C$4)&gt;0,"Yes","No")))</f>
        <v/>
      </c>
      <c r="M95" s="14" t="str">
        <f aca="false">IF(A95="","",COUNTIFS(Journal!$A$7:$A$1006,A95,Journal!$V$7:$V$1006,"After loss limit"))</f>
        <v/>
      </c>
      <c r="N95" s="14" t="str">
        <f aca="false">IF(A95="","",IF(N(Journal!$C$5)&lt;=0,"no cap set",IF(B95&gt;Journal!$C$5,"Yes","No")))</f>
        <v/>
      </c>
      <c r="O95" s="15" t="str">
        <f aca="false">IF(A95="","",N(Journal!$C$3)+SUM($H$7:H95))</f>
        <v/>
      </c>
      <c r="P95" s="15" t="str">
        <f aca="false">IF(A95="","",O95-MAX(N(Journal!$C$3),MAX($O$7:O95)))</f>
        <v/>
      </c>
      <c r="Q95" s="21" t="e">
        <f aca="false">IF(A95="",NA(),O95)</f>
        <v>#N/A</v>
      </c>
    </row>
    <row r="96" customFormat="false" ht="15" hidden="false" customHeight="false" outlineLevel="0" collapsed="false">
      <c r="A96" s="18" t="str">
        <f aca="false">IF(A95="","",IF(COUNTIF(Journal!$A$7:$A$1006,"&gt;"&amp;A95)=0,"",SMALL(Journal!$A$7:$A$1006,COUNTIF(Journal!$A$7:$A$1006,"&lt;="&amp;A95)+1)))</f>
        <v/>
      </c>
      <c r="B96" s="14" t="str">
        <f aca="false">IF(A96="","",COUNTIF(Journal!$A$7:$A$1006,A96))</f>
        <v/>
      </c>
      <c r="C96" s="14" t="str">
        <f aca="false">IF(A96="","",COUNTIFS(Journal!$A$7:$A$1006,A96,Journal!$S$7:$S$1006,"&gt;0"))</f>
        <v/>
      </c>
      <c r="D96" s="14" t="str">
        <f aca="false">IF(A96="","",COUNTIFS(Journal!$A$7:$A$1006,A96,Journal!$S$7:$S$1006,"&lt;0"))</f>
        <v/>
      </c>
      <c r="E96" s="19" t="str">
        <f aca="false">IF(OR(A96="",N(B96)=0),"",C96/B96)</f>
        <v/>
      </c>
      <c r="F96" s="15" t="str">
        <f aca="false">IF(A96="","",SUMIFS(Journal!$S$7:$S$1006,Journal!$A$7:$A$1006,A96,Journal!$S$7:$S$1006,"&gt;0"))</f>
        <v/>
      </c>
      <c r="G96" s="15" t="str">
        <f aca="false">IF(A96="","",-SUMIFS(Journal!$S$7:$S$1006,Journal!$A$7:$A$1006,A96,Journal!$S$7:$S$1006,"&lt;0"))</f>
        <v/>
      </c>
      <c r="H96" s="15" t="str">
        <f aca="false">IF(A96="","",SUMIFS(Journal!$S$7:$S$1006,Journal!$A$7:$A$1006,A96))</f>
        <v/>
      </c>
      <c r="I96" s="20" t="str">
        <f aca="false">IF(A96="","",IF(G96=0,IF(F96&gt;0,"no losses",""),F96/G96))</f>
        <v/>
      </c>
      <c r="J96" s="16" t="str">
        <f aca="false">IF(A96="","",IF(COUNTIFS(Journal!$A$7:$A$1006,A96,Journal!$R$7:$R$1006,"&gt;0")=0,"",SUMIFS(Journal!$T$7:$T$1006,Journal!$A$7:$A$1006,A96)/COUNTIFS(Journal!$A$7:$A$1006,A96,Journal!$R$7:$R$1006,"&gt;0")))</f>
        <v/>
      </c>
      <c r="K96" s="15" t="str">
        <f aca="false">IF(A96="","",SUMIFS(Journal!$L$7:$L$1006,Journal!$A$7:$A$1006,A96))</f>
        <v/>
      </c>
      <c r="L96" s="14" t="str">
        <f aca="false">IF(A96="","",IF(N(Journal!$C$4)&lt;=0,"no limit set",IF(COUNTIFS(Journal!$A$7:$A$1006,A96,Journal!$U$7:$U$1006,"&lt;="&amp;-Journal!$C$4)&gt;0,"Yes","No")))</f>
        <v/>
      </c>
      <c r="M96" s="14" t="str">
        <f aca="false">IF(A96="","",COUNTIFS(Journal!$A$7:$A$1006,A96,Journal!$V$7:$V$1006,"After loss limit"))</f>
        <v/>
      </c>
      <c r="N96" s="14" t="str">
        <f aca="false">IF(A96="","",IF(N(Journal!$C$5)&lt;=0,"no cap set",IF(B96&gt;Journal!$C$5,"Yes","No")))</f>
        <v/>
      </c>
      <c r="O96" s="15" t="str">
        <f aca="false">IF(A96="","",N(Journal!$C$3)+SUM($H$7:H96))</f>
        <v/>
      </c>
      <c r="P96" s="15" t="str">
        <f aca="false">IF(A96="","",O96-MAX(N(Journal!$C$3),MAX($O$7:O96)))</f>
        <v/>
      </c>
      <c r="Q96" s="21" t="e">
        <f aca="false">IF(A96="",NA(),O96)</f>
        <v>#N/A</v>
      </c>
    </row>
    <row r="97" customFormat="false" ht="15" hidden="false" customHeight="false" outlineLevel="0" collapsed="false">
      <c r="A97" s="18" t="str">
        <f aca="false">IF(A96="","",IF(COUNTIF(Journal!$A$7:$A$1006,"&gt;"&amp;A96)=0,"",SMALL(Journal!$A$7:$A$1006,COUNTIF(Journal!$A$7:$A$1006,"&lt;="&amp;A96)+1)))</f>
        <v/>
      </c>
      <c r="B97" s="14" t="str">
        <f aca="false">IF(A97="","",COUNTIF(Journal!$A$7:$A$1006,A97))</f>
        <v/>
      </c>
      <c r="C97" s="14" t="str">
        <f aca="false">IF(A97="","",COUNTIFS(Journal!$A$7:$A$1006,A97,Journal!$S$7:$S$1006,"&gt;0"))</f>
        <v/>
      </c>
      <c r="D97" s="14" t="str">
        <f aca="false">IF(A97="","",COUNTIFS(Journal!$A$7:$A$1006,A97,Journal!$S$7:$S$1006,"&lt;0"))</f>
        <v/>
      </c>
      <c r="E97" s="19" t="str">
        <f aca="false">IF(OR(A97="",N(B97)=0),"",C97/B97)</f>
        <v/>
      </c>
      <c r="F97" s="15" t="str">
        <f aca="false">IF(A97="","",SUMIFS(Journal!$S$7:$S$1006,Journal!$A$7:$A$1006,A97,Journal!$S$7:$S$1006,"&gt;0"))</f>
        <v/>
      </c>
      <c r="G97" s="15" t="str">
        <f aca="false">IF(A97="","",-SUMIFS(Journal!$S$7:$S$1006,Journal!$A$7:$A$1006,A97,Journal!$S$7:$S$1006,"&lt;0"))</f>
        <v/>
      </c>
      <c r="H97" s="15" t="str">
        <f aca="false">IF(A97="","",SUMIFS(Journal!$S$7:$S$1006,Journal!$A$7:$A$1006,A97))</f>
        <v/>
      </c>
      <c r="I97" s="20" t="str">
        <f aca="false">IF(A97="","",IF(G97=0,IF(F97&gt;0,"no losses",""),F97/G97))</f>
        <v/>
      </c>
      <c r="J97" s="16" t="str">
        <f aca="false">IF(A97="","",IF(COUNTIFS(Journal!$A$7:$A$1006,A97,Journal!$R$7:$R$1006,"&gt;0")=0,"",SUMIFS(Journal!$T$7:$T$1006,Journal!$A$7:$A$1006,A97)/COUNTIFS(Journal!$A$7:$A$1006,A97,Journal!$R$7:$R$1006,"&gt;0")))</f>
        <v/>
      </c>
      <c r="K97" s="15" t="str">
        <f aca="false">IF(A97="","",SUMIFS(Journal!$L$7:$L$1006,Journal!$A$7:$A$1006,A97))</f>
        <v/>
      </c>
      <c r="L97" s="14" t="str">
        <f aca="false">IF(A97="","",IF(N(Journal!$C$4)&lt;=0,"no limit set",IF(COUNTIFS(Journal!$A$7:$A$1006,A97,Journal!$U$7:$U$1006,"&lt;="&amp;-Journal!$C$4)&gt;0,"Yes","No")))</f>
        <v/>
      </c>
      <c r="M97" s="14" t="str">
        <f aca="false">IF(A97="","",COUNTIFS(Journal!$A$7:$A$1006,A97,Journal!$V$7:$V$1006,"After loss limit"))</f>
        <v/>
      </c>
      <c r="N97" s="14" t="str">
        <f aca="false">IF(A97="","",IF(N(Journal!$C$5)&lt;=0,"no cap set",IF(B97&gt;Journal!$C$5,"Yes","No")))</f>
        <v/>
      </c>
      <c r="O97" s="15" t="str">
        <f aca="false">IF(A97="","",N(Journal!$C$3)+SUM($H$7:H97))</f>
        <v/>
      </c>
      <c r="P97" s="15" t="str">
        <f aca="false">IF(A97="","",O97-MAX(N(Journal!$C$3),MAX($O$7:O97)))</f>
        <v/>
      </c>
      <c r="Q97" s="21" t="e">
        <f aca="false">IF(A97="",NA(),O97)</f>
        <v>#N/A</v>
      </c>
    </row>
    <row r="98" customFormat="false" ht="15" hidden="false" customHeight="false" outlineLevel="0" collapsed="false">
      <c r="A98" s="18" t="str">
        <f aca="false">IF(A97="","",IF(COUNTIF(Journal!$A$7:$A$1006,"&gt;"&amp;A97)=0,"",SMALL(Journal!$A$7:$A$1006,COUNTIF(Journal!$A$7:$A$1006,"&lt;="&amp;A97)+1)))</f>
        <v/>
      </c>
      <c r="B98" s="14" t="str">
        <f aca="false">IF(A98="","",COUNTIF(Journal!$A$7:$A$1006,A98))</f>
        <v/>
      </c>
      <c r="C98" s="14" t="str">
        <f aca="false">IF(A98="","",COUNTIFS(Journal!$A$7:$A$1006,A98,Journal!$S$7:$S$1006,"&gt;0"))</f>
        <v/>
      </c>
      <c r="D98" s="14" t="str">
        <f aca="false">IF(A98="","",COUNTIFS(Journal!$A$7:$A$1006,A98,Journal!$S$7:$S$1006,"&lt;0"))</f>
        <v/>
      </c>
      <c r="E98" s="19" t="str">
        <f aca="false">IF(OR(A98="",N(B98)=0),"",C98/B98)</f>
        <v/>
      </c>
      <c r="F98" s="15" t="str">
        <f aca="false">IF(A98="","",SUMIFS(Journal!$S$7:$S$1006,Journal!$A$7:$A$1006,A98,Journal!$S$7:$S$1006,"&gt;0"))</f>
        <v/>
      </c>
      <c r="G98" s="15" t="str">
        <f aca="false">IF(A98="","",-SUMIFS(Journal!$S$7:$S$1006,Journal!$A$7:$A$1006,A98,Journal!$S$7:$S$1006,"&lt;0"))</f>
        <v/>
      </c>
      <c r="H98" s="15" t="str">
        <f aca="false">IF(A98="","",SUMIFS(Journal!$S$7:$S$1006,Journal!$A$7:$A$1006,A98))</f>
        <v/>
      </c>
      <c r="I98" s="20" t="str">
        <f aca="false">IF(A98="","",IF(G98=0,IF(F98&gt;0,"no losses",""),F98/G98))</f>
        <v/>
      </c>
      <c r="J98" s="16" t="str">
        <f aca="false">IF(A98="","",IF(COUNTIFS(Journal!$A$7:$A$1006,A98,Journal!$R$7:$R$1006,"&gt;0")=0,"",SUMIFS(Journal!$T$7:$T$1006,Journal!$A$7:$A$1006,A98)/COUNTIFS(Journal!$A$7:$A$1006,A98,Journal!$R$7:$R$1006,"&gt;0")))</f>
        <v/>
      </c>
      <c r="K98" s="15" t="str">
        <f aca="false">IF(A98="","",SUMIFS(Journal!$L$7:$L$1006,Journal!$A$7:$A$1006,A98))</f>
        <v/>
      </c>
      <c r="L98" s="14" t="str">
        <f aca="false">IF(A98="","",IF(N(Journal!$C$4)&lt;=0,"no limit set",IF(COUNTIFS(Journal!$A$7:$A$1006,A98,Journal!$U$7:$U$1006,"&lt;="&amp;-Journal!$C$4)&gt;0,"Yes","No")))</f>
        <v/>
      </c>
      <c r="M98" s="14" t="str">
        <f aca="false">IF(A98="","",COUNTIFS(Journal!$A$7:$A$1006,A98,Journal!$V$7:$V$1006,"After loss limit"))</f>
        <v/>
      </c>
      <c r="N98" s="14" t="str">
        <f aca="false">IF(A98="","",IF(N(Journal!$C$5)&lt;=0,"no cap set",IF(B98&gt;Journal!$C$5,"Yes","No")))</f>
        <v/>
      </c>
      <c r="O98" s="15" t="str">
        <f aca="false">IF(A98="","",N(Journal!$C$3)+SUM($H$7:H98))</f>
        <v/>
      </c>
      <c r="P98" s="15" t="str">
        <f aca="false">IF(A98="","",O98-MAX(N(Journal!$C$3),MAX($O$7:O98)))</f>
        <v/>
      </c>
      <c r="Q98" s="21" t="e">
        <f aca="false">IF(A98="",NA(),O98)</f>
        <v>#N/A</v>
      </c>
    </row>
    <row r="99" customFormat="false" ht="15" hidden="false" customHeight="false" outlineLevel="0" collapsed="false">
      <c r="A99" s="18" t="str">
        <f aca="false">IF(A98="","",IF(COUNTIF(Journal!$A$7:$A$1006,"&gt;"&amp;A98)=0,"",SMALL(Journal!$A$7:$A$1006,COUNTIF(Journal!$A$7:$A$1006,"&lt;="&amp;A98)+1)))</f>
        <v/>
      </c>
      <c r="B99" s="14" t="str">
        <f aca="false">IF(A99="","",COUNTIF(Journal!$A$7:$A$1006,A99))</f>
        <v/>
      </c>
      <c r="C99" s="14" t="str">
        <f aca="false">IF(A99="","",COUNTIFS(Journal!$A$7:$A$1006,A99,Journal!$S$7:$S$1006,"&gt;0"))</f>
        <v/>
      </c>
      <c r="D99" s="14" t="str">
        <f aca="false">IF(A99="","",COUNTIFS(Journal!$A$7:$A$1006,A99,Journal!$S$7:$S$1006,"&lt;0"))</f>
        <v/>
      </c>
      <c r="E99" s="19" t="str">
        <f aca="false">IF(OR(A99="",N(B99)=0),"",C99/B99)</f>
        <v/>
      </c>
      <c r="F99" s="15" t="str">
        <f aca="false">IF(A99="","",SUMIFS(Journal!$S$7:$S$1006,Journal!$A$7:$A$1006,A99,Journal!$S$7:$S$1006,"&gt;0"))</f>
        <v/>
      </c>
      <c r="G99" s="15" t="str">
        <f aca="false">IF(A99="","",-SUMIFS(Journal!$S$7:$S$1006,Journal!$A$7:$A$1006,A99,Journal!$S$7:$S$1006,"&lt;0"))</f>
        <v/>
      </c>
      <c r="H99" s="15" t="str">
        <f aca="false">IF(A99="","",SUMIFS(Journal!$S$7:$S$1006,Journal!$A$7:$A$1006,A99))</f>
        <v/>
      </c>
      <c r="I99" s="20" t="str">
        <f aca="false">IF(A99="","",IF(G99=0,IF(F99&gt;0,"no losses",""),F99/G99))</f>
        <v/>
      </c>
      <c r="J99" s="16" t="str">
        <f aca="false">IF(A99="","",IF(COUNTIFS(Journal!$A$7:$A$1006,A99,Journal!$R$7:$R$1006,"&gt;0")=0,"",SUMIFS(Journal!$T$7:$T$1006,Journal!$A$7:$A$1006,A99)/COUNTIFS(Journal!$A$7:$A$1006,A99,Journal!$R$7:$R$1006,"&gt;0")))</f>
        <v/>
      </c>
      <c r="K99" s="15" t="str">
        <f aca="false">IF(A99="","",SUMIFS(Journal!$L$7:$L$1006,Journal!$A$7:$A$1006,A99))</f>
        <v/>
      </c>
      <c r="L99" s="14" t="str">
        <f aca="false">IF(A99="","",IF(N(Journal!$C$4)&lt;=0,"no limit set",IF(COUNTIFS(Journal!$A$7:$A$1006,A99,Journal!$U$7:$U$1006,"&lt;="&amp;-Journal!$C$4)&gt;0,"Yes","No")))</f>
        <v/>
      </c>
      <c r="M99" s="14" t="str">
        <f aca="false">IF(A99="","",COUNTIFS(Journal!$A$7:$A$1006,A99,Journal!$V$7:$V$1006,"After loss limit"))</f>
        <v/>
      </c>
      <c r="N99" s="14" t="str">
        <f aca="false">IF(A99="","",IF(N(Journal!$C$5)&lt;=0,"no cap set",IF(B99&gt;Journal!$C$5,"Yes","No")))</f>
        <v/>
      </c>
      <c r="O99" s="15" t="str">
        <f aca="false">IF(A99="","",N(Journal!$C$3)+SUM($H$7:H99))</f>
        <v/>
      </c>
      <c r="P99" s="15" t="str">
        <f aca="false">IF(A99="","",O99-MAX(N(Journal!$C$3),MAX($O$7:O99)))</f>
        <v/>
      </c>
      <c r="Q99" s="21" t="e">
        <f aca="false">IF(A99="",NA(),O99)</f>
        <v>#N/A</v>
      </c>
    </row>
    <row r="100" customFormat="false" ht="15" hidden="false" customHeight="false" outlineLevel="0" collapsed="false">
      <c r="A100" s="18" t="str">
        <f aca="false">IF(A99="","",IF(COUNTIF(Journal!$A$7:$A$1006,"&gt;"&amp;A99)=0,"",SMALL(Journal!$A$7:$A$1006,COUNTIF(Journal!$A$7:$A$1006,"&lt;="&amp;A99)+1)))</f>
        <v/>
      </c>
      <c r="B100" s="14" t="str">
        <f aca="false">IF(A100="","",COUNTIF(Journal!$A$7:$A$1006,A100))</f>
        <v/>
      </c>
      <c r="C100" s="14" t="str">
        <f aca="false">IF(A100="","",COUNTIFS(Journal!$A$7:$A$1006,A100,Journal!$S$7:$S$1006,"&gt;0"))</f>
        <v/>
      </c>
      <c r="D100" s="14" t="str">
        <f aca="false">IF(A100="","",COUNTIFS(Journal!$A$7:$A$1006,A100,Journal!$S$7:$S$1006,"&lt;0"))</f>
        <v/>
      </c>
      <c r="E100" s="19" t="str">
        <f aca="false">IF(OR(A100="",N(B100)=0),"",C100/B100)</f>
        <v/>
      </c>
      <c r="F100" s="15" t="str">
        <f aca="false">IF(A100="","",SUMIFS(Journal!$S$7:$S$1006,Journal!$A$7:$A$1006,A100,Journal!$S$7:$S$1006,"&gt;0"))</f>
        <v/>
      </c>
      <c r="G100" s="15" t="str">
        <f aca="false">IF(A100="","",-SUMIFS(Journal!$S$7:$S$1006,Journal!$A$7:$A$1006,A100,Journal!$S$7:$S$1006,"&lt;0"))</f>
        <v/>
      </c>
      <c r="H100" s="15" t="str">
        <f aca="false">IF(A100="","",SUMIFS(Journal!$S$7:$S$1006,Journal!$A$7:$A$1006,A100))</f>
        <v/>
      </c>
      <c r="I100" s="20" t="str">
        <f aca="false">IF(A100="","",IF(G100=0,IF(F100&gt;0,"no losses",""),F100/G100))</f>
        <v/>
      </c>
      <c r="J100" s="16" t="str">
        <f aca="false">IF(A100="","",IF(COUNTIFS(Journal!$A$7:$A$1006,A100,Journal!$R$7:$R$1006,"&gt;0")=0,"",SUMIFS(Journal!$T$7:$T$1006,Journal!$A$7:$A$1006,A100)/COUNTIFS(Journal!$A$7:$A$1006,A100,Journal!$R$7:$R$1006,"&gt;0")))</f>
        <v/>
      </c>
      <c r="K100" s="15" t="str">
        <f aca="false">IF(A100="","",SUMIFS(Journal!$L$7:$L$1006,Journal!$A$7:$A$1006,A100))</f>
        <v/>
      </c>
      <c r="L100" s="14" t="str">
        <f aca="false">IF(A100="","",IF(N(Journal!$C$4)&lt;=0,"no limit set",IF(COUNTIFS(Journal!$A$7:$A$1006,A100,Journal!$U$7:$U$1006,"&lt;="&amp;-Journal!$C$4)&gt;0,"Yes","No")))</f>
        <v/>
      </c>
      <c r="M100" s="14" t="str">
        <f aca="false">IF(A100="","",COUNTIFS(Journal!$A$7:$A$1006,A100,Journal!$V$7:$V$1006,"After loss limit"))</f>
        <v/>
      </c>
      <c r="N100" s="14" t="str">
        <f aca="false">IF(A100="","",IF(N(Journal!$C$5)&lt;=0,"no cap set",IF(B100&gt;Journal!$C$5,"Yes","No")))</f>
        <v/>
      </c>
      <c r="O100" s="15" t="str">
        <f aca="false">IF(A100="","",N(Journal!$C$3)+SUM($H$7:H100))</f>
        <v/>
      </c>
      <c r="P100" s="15" t="str">
        <f aca="false">IF(A100="","",O100-MAX(N(Journal!$C$3),MAX($O$7:O100)))</f>
        <v/>
      </c>
      <c r="Q100" s="21" t="e">
        <f aca="false">IF(A100="",NA(),O100)</f>
        <v>#N/A</v>
      </c>
    </row>
    <row r="101" customFormat="false" ht="15" hidden="false" customHeight="false" outlineLevel="0" collapsed="false">
      <c r="A101" s="18" t="str">
        <f aca="false">IF(A100="","",IF(COUNTIF(Journal!$A$7:$A$1006,"&gt;"&amp;A100)=0,"",SMALL(Journal!$A$7:$A$1006,COUNTIF(Journal!$A$7:$A$1006,"&lt;="&amp;A100)+1)))</f>
        <v/>
      </c>
      <c r="B101" s="14" t="str">
        <f aca="false">IF(A101="","",COUNTIF(Journal!$A$7:$A$1006,A101))</f>
        <v/>
      </c>
      <c r="C101" s="14" t="str">
        <f aca="false">IF(A101="","",COUNTIFS(Journal!$A$7:$A$1006,A101,Journal!$S$7:$S$1006,"&gt;0"))</f>
        <v/>
      </c>
      <c r="D101" s="14" t="str">
        <f aca="false">IF(A101="","",COUNTIFS(Journal!$A$7:$A$1006,A101,Journal!$S$7:$S$1006,"&lt;0"))</f>
        <v/>
      </c>
      <c r="E101" s="19" t="str">
        <f aca="false">IF(OR(A101="",N(B101)=0),"",C101/B101)</f>
        <v/>
      </c>
      <c r="F101" s="15" t="str">
        <f aca="false">IF(A101="","",SUMIFS(Journal!$S$7:$S$1006,Journal!$A$7:$A$1006,A101,Journal!$S$7:$S$1006,"&gt;0"))</f>
        <v/>
      </c>
      <c r="G101" s="15" t="str">
        <f aca="false">IF(A101="","",-SUMIFS(Journal!$S$7:$S$1006,Journal!$A$7:$A$1006,A101,Journal!$S$7:$S$1006,"&lt;0"))</f>
        <v/>
      </c>
      <c r="H101" s="15" t="str">
        <f aca="false">IF(A101="","",SUMIFS(Journal!$S$7:$S$1006,Journal!$A$7:$A$1006,A101))</f>
        <v/>
      </c>
      <c r="I101" s="20" t="str">
        <f aca="false">IF(A101="","",IF(G101=0,IF(F101&gt;0,"no losses",""),F101/G101))</f>
        <v/>
      </c>
      <c r="J101" s="16" t="str">
        <f aca="false">IF(A101="","",IF(COUNTIFS(Journal!$A$7:$A$1006,A101,Journal!$R$7:$R$1006,"&gt;0")=0,"",SUMIFS(Journal!$T$7:$T$1006,Journal!$A$7:$A$1006,A101)/COUNTIFS(Journal!$A$7:$A$1006,A101,Journal!$R$7:$R$1006,"&gt;0")))</f>
        <v/>
      </c>
      <c r="K101" s="15" t="str">
        <f aca="false">IF(A101="","",SUMIFS(Journal!$L$7:$L$1006,Journal!$A$7:$A$1006,A101))</f>
        <v/>
      </c>
      <c r="L101" s="14" t="str">
        <f aca="false">IF(A101="","",IF(N(Journal!$C$4)&lt;=0,"no limit set",IF(COUNTIFS(Journal!$A$7:$A$1006,A101,Journal!$U$7:$U$1006,"&lt;="&amp;-Journal!$C$4)&gt;0,"Yes","No")))</f>
        <v/>
      </c>
      <c r="M101" s="14" t="str">
        <f aca="false">IF(A101="","",COUNTIFS(Journal!$A$7:$A$1006,A101,Journal!$V$7:$V$1006,"After loss limit"))</f>
        <v/>
      </c>
      <c r="N101" s="14" t="str">
        <f aca="false">IF(A101="","",IF(N(Journal!$C$5)&lt;=0,"no cap set",IF(B101&gt;Journal!$C$5,"Yes","No")))</f>
        <v/>
      </c>
      <c r="O101" s="15" t="str">
        <f aca="false">IF(A101="","",N(Journal!$C$3)+SUM($H$7:H101))</f>
        <v/>
      </c>
      <c r="P101" s="15" t="str">
        <f aca="false">IF(A101="","",O101-MAX(N(Journal!$C$3),MAX($O$7:O101)))</f>
        <v/>
      </c>
      <c r="Q101" s="21" t="e">
        <f aca="false">IF(A101="",NA(),O101)</f>
        <v>#N/A</v>
      </c>
    </row>
    <row r="102" customFormat="false" ht="15" hidden="false" customHeight="false" outlineLevel="0" collapsed="false">
      <c r="A102" s="18" t="str">
        <f aca="false">IF(A101="","",IF(COUNTIF(Journal!$A$7:$A$1006,"&gt;"&amp;A101)=0,"",SMALL(Journal!$A$7:$A$1006,COUNTIF(Journal!$A$7:$A$1006,"&lt;="&amp;A101)+1)))</f>
        <v/>
      </c>
      <c r="B102" s="14" t="str">
        <f aca="false">IF(A102="","",COUNTIF(Journal!$A$7:$A$1006,A102))</f>
        <v/>
      </c>
      <c r="C102" s="14" t="str">
        <f aca="false">IF(A102="","",COUNTIFS(Journal!$A$7:$A$1006,A102,Journal!$S$7:$S$1006,"&gt;0"))</f>
        <v/>
      </c>
      <c r="D102" s="14" t="str">
        <f aca="false">IF(A102="","",COUNTIFS(Journal!$A$7:$A$1006,A102,Journal!$S$7:$S$1006,"&lt;0"))</f>
        <v/>
      </c>
      <c r="E102" s="19" t="str">
        <f aca="false">IF(OR(A102="",N(B102)=0),"",C102/B102)</f>
        <v/>
      </c>
      <c r="F102" s="15" t="str">
        <f aca="false">IF(A102="","",SUMIFS(Journal!$S$7:$S$1006,Journal!$A$7:$A$1006,A102,Journal!$S$7:$S$1006,"&gt;0"))</f>
        <v/>
      </c>
      <c r="G102" s="15" t="str">
        <f aca="false">IF(A102="","",-SUMIFS(Journal!$S$7:$S$1006,Journal!$A$7:$A$1006,A102,Journal!$S$7:$S$1006,"&lt;0"))</f>
        <v/>
      </c>
      <c r="H102" s="15" t="str">
        <f aca="false">IF(A102="","",SUMIFS(Journal!$S$7:$S$1006,Journal!$A$7:$A$1006,A102))</f>
        <v/>
      </c>
      <c r="I102" s="20" t="str">
        <f aca="false">IF(A102="","",IF(G102=0,IF(F102&gt;0,"no losses",""),F102/G102))</f>
        <v/>
      </c>
      <c r="J102" s="16" t="str">
        <f aca="false">IF(A102="","",IF(COUNTIFS(Journal!$A$7:$A$1006,A102,Journal!$R$7:$R$1006,"&gt;0")=0,"",SUMIFS(Journal!$T$7:$T$1006,Journal!$A$7:$A$1006,A102)/COUNTIFS(Journal!$A$7:$A$1006,A102,Journal!$R$7:$R$1006,"&gt;0")))</f>
        <v/>
      </c>
      <c r="K102" s="15" t="str">
        <f aca="false">IF(A102="","",SUMIFS(Journal!$L$7:$L$1006,Journal!$A$7:$A$1006,A102))</f>
        <v/>
      </c>
      <c r="L102" s="14" t="str">
        <f aca="false">IF(A102="","",IF(N(Journal!$C$4)&lt;=0,"no limit set",IF(COUNTIFS(Journal!$A$7:$A$1006,A102,Journal!$U$7:$U$1006,"&lt;="&amp;-Journal!$C$4)&gt;0,"Yes","No")))</f>
        <v/>
      </c>
      <c r="M102" s="14" t="str">
        <f aca="false">IF(A102="","",COUNTIFS(Journal!$A$7:$A$1006,A102,Journal!$V$7:$V$1006,"After loss limit"))</f>
        <v/>
      </c>
      <c r="N102" s="14" t="str">
        <f aca="false">IF(A102="","",IF(N(Journal!$C$5)&lt;=0,"no cap set",IF(B102&gt;Journal!$C$5,"Yes","No")))</f>
        <v/>
      </c>
      <c r="O102" s="15" t="str">
        <f aca="false">IF(A102="","",N(Journal!$C$3)+SUM($H$7:H102))</f>
        <v/>
      </c>
      <c r="P102" s="15" t="str">
        <f aca="false">IF(A102="","",O102-MAX(N(Journal!$C$3),MAX($O$7:O102)))</f>
        <v/>
      </c>
      <c r="Q102" s="21" t="e">
        <f aca="false">IF(A102="",NA(),O102)</f>
        <v>#N/A</v>
      </c>
    </row>
    <row r="103" customFormat="false" ht="15" hidden="false" customHeight="false" outlineLevel="0" collapsed="false">
      <c r="A103" s="18" t="str">
        <f aca="false">IF(A102="","",IF(COUNTIF(Journal!$A$7:$A$1006,"&gt;"&amp;A102)=0,"",SMALL(Journal!$A$7:$A$1006,COUNTIF(Journal!$A$7:$A$1006,"&lt;="&amp;A102)+1)))</f>
        <v/>
      </c>
      <c r="B103" s="14" t="str">
        <f aca="false">IF(A103="","",COUNTIF(Journal!$A$7:$A$1006,A103))</f>
        <v/>
      </c>
      <c r="C103" s="14" t="str">
        <f aca="false">IF(A103="","",COUNTIFS(Journal!$A$7:$A$1006,A103,Journal!$S$7:$S$1006,"&gt;0"))</f>
        <v/>
      </c>
      <c r="D103" s="14" t="str">
        <f aca="false">IF(A103="","",COUNTIFS(Journal!$A$7:$A$1006,A103,Journal!$S$7:$S$1006,"&lt;0"))</f>
        <v/>
      </c>
      <c r="E103" s="19" t="str">
        <f aca="false">IF(OR(A103="",N(B103)=0),"",C103/B103)</f>
        <v/>
      </c>
      <c r="F103" s="15" t="str">
        <f aca="false">IF(A103="","",SUMIFS(Journal!$S$7:$S$1006,Journal!$A$7:$A$1006,A103,Journal!$S$7:$S$1006,"&gt;0"))</f>
        <v/>
      </c>
      <c r="G103" s="15" t="str">
        <f aca="false">IF(A103="","",-SUMIFS(Journal!$S$7:$S$1006,Journal!$A$7:$A$1006,A103,Journal!$S$7:$S$1006,"&lt;0"))</f>
        <v/>
      </c>
      <c r="H103" s="15" t="str">
        <f aca="false">IF(A103="","",SUMIFS(Journal!$S$7:$S$1006,Journal!$A$7:$A$1006,A103))</f>
        <v/>
      </c>
      <c r="I103" s="20" t="str">
        <f aca="false">IF(A103="","",IF(G103=0,IF(F103&gt;0,"no losses",""),F103/G103))</f>
        <v/>
      </c>
      <c r="J103" s="16" t="str">
        <f aca="false">IF(A103="","",IF(COUNTIFS(Journal!$A$7:$A$1006,A103,Journal!$R$7:$R$1006,"&gt;0")=0,"",SUMIFS(Journal!$T$7:$T$1006,Journal!$A$7:$A$1006,A103)/COUNTIFS(Journal!$A$7:$A$1006,A103,Journal!$R$7:$R$1006,"&gt;0")))</f>
        <v/>
      </c>
      <c r="K103" s="15" t="str">
        <f aca="false">IF(A103="","",SUMIFS(Journal!$L$7:$L$1006,Journal!$A$7:$A$1006,A103))</f>
        <v/>
      </c>
      <c r="L103" s="14" t="str">
        <f aca="false">IF(A103="","",IF(N(Journal!$C$4)&lt;=0,"no limit set",IF(COUNTIFS(Journal!$A$7:$A$1006,A103,Journal!$U$7:$U$1006,"&lt;="&amp;-Journal!$C$4)&gt;0,"Yes","No")))</f>
        <v/>
      </c>
      <c r="M103" s="14" t="str">
        <f aca="false">IF(A103="","",COUNTIFS(Journal!$A$7:$A$1006,A103,Journal!$V$7:$V$1006,"After loss limit"))</f>
        <v/>
      </c>
      <c r="N103" s="14" t="str">
        <f aca="false">IF(A103="","",IF(N(Journal!$C$5)&lt;=0,"no cap set",IF(B103&gt;Journal!$C$5,"Yes","No")))</f>
        <v/>
      </c>
      <c r="O103" s="15" t="str">
        <f aca="false">IF(A103="","",N(Journal!$C$3)+SUM($H$7:H103))</f>
        <v/>
      </c>
      <c r="P103" s="15" t="str">
        <f aca="false">IF(A103="","",O103-MAX(N(Journal!$C$3),MAX($O$7:O103)))</f>
        <v/>
      </c>
      <c r="Q103" s="21" t="e">
        <f aca="false">IF(A103="",NA(),O103)</f>
        <v>#N/A</v>
      </c>
    </row>
    <row r="104" customFormat="false" ht="15" hidden="false" customHeight="false" outlineLevel="0" collapsed="false">
      <c r="A104" s="18" t="str">
        <f aca="false">IF(A103="","",IF(COUNTIF(Journal!$A$7:$A$1006,"&gt;"&amp;A103)=0,"",SMALL(Journal!$A$7:$A$1006,COUNTIF(Journal!$A$7:$A$1006,"&lt;="&amp;A103)+1)))</f>
        <v/>
      </c>
      <c r="B104" s="14" t="str">
        <f aca="false">IF(A104="","",COUNTIF(Journal!$A$7:$A$1006,A104))</f>
        <v/>
      </c>
      <c r="C104" s="14" t="str">
        <f aca="false">IF(A104="","",COUNTIFS(Journal!$A$7:$A$1006,A104,Journal!$S$7:$S$1006,"&gt;0"))</f>
        <v/>
      </c>
      <c r="D104" s="14" t="str">
        <f aca="false">IF(A104="","",COUNTIFS(Journal!$A$7:$A$1006,A104,Journal!$S$7:$S$1006,"&lt;0"))</f>
        <v/>
      </c>
      <c r="E104" s="19" t="str">
        <f aca="false">IF(OR(A104="",N(B104)=0),"",C104/B104)</f>
        <v/>
      </c>
      <c r="F104" s="15" t="str">
        <f aca="false">IF(A104="","",SUMIFS(Journal!$S$7:$S$1006,Journal!$A$7:$A$1006,A104,Journal!$S$7:$S$1006,"&gt;0"))</f>
        <v/>
      </c>
      <c r="G104" s="15" t="str">
        <f aca="false">IF(A104="","",-SUMIFS(Journal!$S$7:$S$1006,Journal!$A$7:$A$1006,A104,Journal!$S$7:$S$1006,"&lt;0"))</f>
        <v/>
      </c>
      <c r="H104" s="15" t="str">
        <f aca="false">IF(A104="","",SUMIFS(Journal!$S$7:$S$1006,Journal!$A$7:$A$1006,A104))</f>
        <v/>
      </c>
      <c r="I104" s="20" t="str">
        <f aca="false">IF(A104="","",IF(G104=0,IF(F104&gt;0,"no losses",""),F104/G104))</f>
        <v/>
      </c>
      <c r="J104" s="16" t="str">
        <f aca="false">IF(A104="","",IF(COUNTIFS(Journal!$A$7:$A$1006,A104,Journal!$R$7:$R$1006,"&gt;0")=0,"",SUMIFS(Journal!$T$7:$T$1006,Journal!$A$7:$A$1006,A104)/COUNTIFS(Journal!$A$7:$A$1006,A104,Journal!$R$7:$R$1006,"&gt;0")))</f>
        <v/>
      </c>
      <c r="K104" s="15" t="str">
        <f aca="false">IF(A104="","",SUMIFS(Journal!$L$7:$L$1006,Journal!$A$7:$A$1006,A104))</f>
        <v/>
      </c>
      <c r="L104" s="14" t="str">
        <f aca="false">IF(A104="","",IF(N(Journal!$C$4)&lt;=0,"no limit set",IF(COUNTIFS(Journal!$A$7:$A$1006,A104,Journal!$U$7:$U$1006,"&lt;="&amp;-Journal!$C$4)&gt;0,"Yes","No")))</f>
        <v/>
      </c>
      <c r="M104" s="14" t="str">
        <f aca="false">IF(A104="","",COUNTIFS(Journal!$A$7:$A$1006,A104,Journal!$V$7:$V$1006,"After loss limit"))</f>
        <v/>
      </c>
      <c r="N104" s="14" t="str">
        <f aca="false">IF(A104="","",IF(N(Journal!$C$5)&lt;=0,"no cap set",IF(B104&gt;Journal!$C$5,"Yes","No")))</f>
        <v/>
      </c>
      <c r="O104" s="15" t="str">
        <f aca="false">IF(A104="","",N(Journal!$C$3)+SUM($H$7:H104))</f>
        <v/>
      </c>
      <c r="P104" s="15" t="str">
        <f aca="false">IF(A104="","",O104-MAX(N(Journal!$C$3),MAX($O$7:O104)))</f>
        <v/>
      </c>
      <c r="Q104" s="21" t="e">
        <f aca="false">IF(A104="",NA(),O104)</f>
        <v>#N/A</v>
      </c>
    </row>
    <row r="105" customFormat="false" ht="15" hidden="false" customHeight="false" outlineLevel="0" collapsed="false">
      <c r="A105" s="18" t="str">
        <f aca="false">IF(A104="","",IF(COUNTIF(Journal!$A$7:$A$1006,"&gt;"&amp;A104)=0,"",SMALL(Journal!$A$7:$A$1006,COUNTIF(Journal!$A$7:$A$1006,"&lt;="&amp;A104)+1)))</f>
        <v/>
      </c>
      <c r="B105" s="14" t="str">
        <f aca="false">IF(A105="","",COUNTIF(Journal!$A$7:$A$1006,A105))</f>
        <v/>
      </c>
      <c r="C105" s="14" t="str">
        <f aca="false">IF(A105="","",COUNTIFS(Journal!$A$7:$A$1006,A105,Journal!$S$7:$S$1006,"&gt;0"))</f>
        <v/>
      </c>
      <c r="D105" s="14" t="str">
        <f aca="false">IF(A105="","",COUNTIFS(Journal!$A$7:$A$1006,A105,Journal!$S$7:$S$1006,"&lt;0"))</f>
        <v/>
      </c>
      <c r="E105" s="19" t="str">
        <f aca="false">IF(OR(A105="",N(B105)=0),"",C105/B105)</f>
        <v/>
      </c>
      <c r="F105" s="15" t="str">
        <f aca="false">IF(A105="","",SUMIFS(Journal!$S$7:$S$1006,Journal!$A$7:$A$1006,A105,Journal!$S$7:$S$1006,"&gt;0"))</f>
        <v/>
      </c>
      <c r="G105" s="15" t="str">
        <f aca="false">IF(A105="","",-SUMIFS(Journal!$S$7:$S$1006,Journal!$A$7:$A$1006,A105,Journal!$S$7:$S$1006,"&lt;0"))</f>
        <v/>
      </c>
      <c r="H105" s="15" t="str">
        <f aca="false">IF(A105="","",SUMIFS(Journal!$S$7:$S$1006,Journal!$A$7:$A$1006,A105))</f>
        <v/>
      </c>
      <c r="I105" s="20" t="str">
        <f aca="false">IF(A105="","",IF(G105=0,IF(F105&gt;0,"no losses",""),F105/G105))</f>
        <v/>
      </c>
      <c r="J105" s="16" t="str">
        <f aca="false">IF(A105="","",IF(COUNTIFS(Journal!$A$7:$A$1006,A105,Journal!$R$7:$R$1006,"&gt;0")=0,"",SUMIFS(Journal!$T$7:$T$1006,Journal!$A$7:$A$1006,A105)/COUNTIFS(Journal!$A$7:$A$1006,A105,Journal!$R$7:$R$1006,"&gt;0")))</f>
        <v/>
      </c>
      <c r="K105" s="15" t="str">
        <f aca="false">IF(A105="","",SUMIFS(Journal!$L$7:$L$1006,Journal!$A$7:$A$1006,A105))</f>
        <v/>
      </c>
      <c r="L105" s="14" t="str">
        <f aca="false">IF(A105="","",IF(N(Journal!$C$4)&lt;=0,"no limit set",IF(COUNTIFS(Journal!$A$7:$A$1006,A105,Journal!$U$7:$U$1006,"&lt;="&amp;-Journal!$C$4)&gt;0,"Yes","No")))</f>
        <v/>
      </c>
      <c r="M105" s="14" t="str">
        <f aca="false">IF(A105="","",COUNTIFS(Journal!$A$7:$A$1006,A105,Journal!$V$7:$V$1006,"After loss limit"))</f>
        <v/>
      </c>
      <c r="N105" s="14" t="str">
        <f aca="false">IF(A105="","",IF(N(Journal!$C$5)&lt;=0,"no cap set",IF(B105&gt;Journal!$C$5,"Yes","No")))</f>
        <v/>
      </c>
      <c r="O105" s="15" t="str">
        <f aca="false">IF(A105="","",N(Journal!$C$3)+SUM($H$7:H105))</f>
        <v/>
      </c>
      <c r="P105" s="15" t="str">
        <f aca="false">IF(A105="","",O105-MAX(N(Journal!$C$3),MAX($O$7:O105)))</f>
        <v/>
      </c>
      <c r="Q105" s="21" t="e">
        <f aca="false">IF(A105="",NA(),O105)</f>
        <v>#N/A</v>
      </c>
    </row>
    <row r="106" customFormat="false" ht="15" hidden="false" customHeight="false" outlineLevel="0" collapsed="false">
      <c r="A106" s="18" t="str">
        <f aca="false">IF(A105="","",IF(COUNTIF(Journal!$A$7:$A$1006,"&gt;"&amp;A105)=0,"",SMALL(Journal!$A$7:$A$1006,COUNTIF(Journal!$A$7:$A$1006,"&lt;="&amp;A105)+1)))</f>
        <v/>
      </c>
      <c r="B106" s="14" t="str">
        <f aca="false">IF(A106="","",COUNTIF(Journal!$A$7:$A$1006,A106))</f>
        <v/>
      </c>
      <c r="C106" s="14" t="str">
        <f aca="false">IF(A106="","",COUNTIFS(Journal!$A$7:$A$1006,A106,Journal!$S$7:$S$1006,"&gt;0"))</f>
        <v/>
      </c>
      <c r="D106" s="14" t="str">
        <f aca="false">IF(A106="","",COUNTIFS(Journal!$A$7:$A$1006,A106,Journal!$S$7:$S$1006,"&lt;0"))</f>
        <v/>
      </c>
      <c r="E106" s="19" t="str">
        <f aca="false">IF(OR(A106="",N(B106)=0),"",C106/B106)</f>
        <v/>
      </c>
      <c r="F106" s="15" t="str">
        <f aca="false">IF(A106="","",SUMIFS(Journal!$S$7:$S$1006,Journal!$A$7:$A$1006,A106,Journal!$S$7:$S$1006,"&gt;0"))</f>
        <v/>
      </c>
      <c r="G106" s="15" t="str">
        <f aca="false">IF(A106="","",-SUMIFS(Journal!$S$7:$S$1006,Journal!$A$7:$A$1006,A106,Journal!$S$7:$S$1006,"&lt;0"))</f>
        <v/>
      </c>
      <c r="H106" s="15" t="str">
        <f aca="false">IF(A106="","",SUMIFS(Journal!$S$7:$S$1006,Journal!$A$7:$A$1006,A106))</f>
        <v/>
      </c>
      <c r="I106" s="20" t="str">
        <f aca="false">IF(A106="","",IF(G106=0,IF(F106&gt;0,"no losses",""),F106/G106))</f>
        <v/>
      </c>
      <c r="J106" s="16" t="str">
        <f aca="false">IF(A106="","",IF(COUNTIFS(Journal!$A$7:$A$1006,A106,Journal!$R$7:$R$1006,"&gt;0")=0,"",SUMIFS(Journal!$T$7:$T$1006,Journal!$A$7:$A$1006,A106)/COUNTIFS(Journal!$A$7:$A$1006,A106,Journal!$R$7:$R$1006,"&gt;0")))</f>
        <v/>
      </c>
      <c r="K106" s="15" t="str">
        <f aca="false">IF(A106="","",SUMIFS(Journal!$L$7:$L$1006,Journal!$A$7:$A$1006,A106))</f>
        <v/>
      </c>
      <c r="L106" s="14" t="str">
        <f aca="false">IF(A106="","",IF(N(Journal!$C$4)&lt;=0,"no limit set",IF(COUNTIFS(Journal!$A$7:$A$1006,A106,Journal!$U$7:$U$1006,"&lt;="&amp;-Journal!$C$4)&gt;0,"Yes","No")))</f>
        <v/>
      </c>
      <c r="M106" s="14" t="str">
        <f aca="false">IF(A106="","",COUNTIFS(Journal!$A$7:$A$1006,A106,Journal!$V$7:$V$1006,"After loss limit"))</f>
        <v/>
      </c>
      <c r="N106" s="14" t="str">
        <f aca="false">IF(A106="","",IF(N(Journal!$C$5)&lt;=0,"no cap set",IF(B106&gt;Journal!$C$5,"Yes","No")))</f>
        <v/>
      </c>
      <c r="O106" s="15" t="str">
        <f aca="false">IF(A106="","",N(Journal!$C$3)+SUM($H$7:H106))</f>
        <v/>
      </c>
      <c r="P106" s="15" t="str">
        <f aca="false">IF(A106="","",O106-MAX(N(Journal!$C$3),MAX($O$7:O106)))</f>
        <v/>
      </c>
      <c r="Q106" s="21" t="e">
        <f aca="false">IF(A106="",NA(),O106)</f>
        <v>#N/A</v>
      </c>
    </row>
    <row r="107" customFormat="false" ht="15" hidden="false" customHeight="false" outlineLevel="0" collapsed="false">
      <c r="A107" s="18" t="str">
        <f aca="false">IF(A106="","",IF(COUNTIF(Journal!$A$7:$A$1006,"&gt;"&amp;A106)=0,"",SMALL(Journal!$A$7:$A$1006,COUNTIF(Journal!$A$7:$A$1006,"&lt;="&amp;A106)+1)))</f>
        <v/>
      </c>
      <c r="B107" s="14" t="str">
        <f aca="false">IF(A107="","",COUNTIF(Journal!$A$7:$A$1006,A107))</f>
        <v/>
      </c>
      <c r="C107" s="14" t="str">
        <f aca="false">IF(A107="","",COUNTIFS(Journal!$A$7:$A$1006,A107,Journal!$S$7:$S$1006,"&gt;0"))</f>
        <v/>
      </c>
      <c r="D107" s="14" t="str">
        <f aca="false">IF(A107="","",COUNTIFS(Journal!$A$7:$A$1006,A107,Journal!$S$7:$S$1006,"&lt;0"))</f>
        <v/>
      </c>
      <c r="E107" s="19" t="str">
        <f aca="false">IF(OR(A107="",N(B107)=0),"",C107/B107)</f>
        <v/>
      </c>
      <c r="F107" s="15" t="str">
        <f aca="false">IF(A107="","",SUMIFS(Journal!$S$7:$S$1006,Journal!$A$7:$A$1006,A107,Journal!$S$7:$S$1006,"&gt;0"))</f>
        <v/>
      </c>
      <c r="G107" s="15" t="str">
        <f aca="false">IF(A107="","",-SUMIFS(Journal!$S$7:$S$1006,Journal!$A$7:$A$1006,A107,Journal!$S$7:$S$1006,"&lt;0"))</f>
        <v/>
      </c>
      <c r="H107" s="15" t="str">
        <f aca="false">IF(A107="","",SUMIFS(Journal!$S$7:$S$1006,Journal!$A$7:$A$1006,A107))</f>
        <v/>
      </c>
      <c r="I107" s="20" t="str">
        <f aca="false">IF(A107="","",IF(G107=0,IF(F107&gt;0,"no losses",""),F107/G107))</f>
        <v/>
      </c>
      <c r="J107" s="16" t="str">
        <f aca="false">IF(A107="","",IF(COUNTIFS(Journal!$A$7:$A$1006,A107,Journal!$R$7:$R$1006,"&gt;0")=0,"",SUMIFS(Journal!$T$7:$T$1006,Journal!$A$7:$A$1006,A107)/COUNTIFS(Journal!$A$7:$A$1006,A107,Journal!$R$7:$R$1006,"&gt;0")))</f>
        <v/>
      </c>
      <c r="K107" s="15" t="str">
        <f aca="false">IF(A107="","",SUMIFS(Journal!$L$7:$L$1006,Journal!$A$7:$A$1006,A107))</f>
        <v/>
      </c>
      <c r="L107" s="14" t="str">
        <f aca="false">IF(A107="","",IF(N(Journal!$C$4)&lt;=0,"no limit set",IF(COUNTIFS(Journal!$A$7:$A$1006,A107,Journal!$U$7:$U$1006,"&lt;="&amp;-Journal!$C$4)&gt;0,"Yes","No")))</f>
        <v/>
      </c>
      <c r="M107" s="14" t="str">
        <f aca="false">IF(A107="","",COUNTIFS(Journal!$A$7:$A$1006,A107,Journal!$V$7:$V$1006,"After loss limit"))</f>
        <v/>
      </c>
      <c r="N107" s="14" t="str">
        <f aca="false">IF(A107="","",IF(N(Journal!$C$5)&lt;=0,"no cap set",IF(B107&gt;Journal!$C$5,"Yes","No")))</f>
        <v/>
      </c>
      <c r="O107" s="15" t="str">
        <f aca="false">IF(A107="","",N(Journal!$C$3)+SUM($H$7:H107))</f>
        <v/>
      </c>
      <c r="P107" s="15" t="str">
        <f aca="false">IF(A107="","",O107-MAX(N(Journal!$C$3),MAX($O$7:O107)))</f>
        <v/>
      </c>
      <c r="Q107" s="21" t="e">
        <f aca="false">IF(A107="",NA(),O107)</f>
        <v>#N/A</v>
      </c>
    </row>
    <row r="108" customFormat="false" ht="15" hidden="false" customHeight="false" outlineLevel="0" collapsed="false">
      <c r="A108" s="18" t="str">
        <f aca="false">IF(A107="","",IF(COUNTIF(Journal!$A$7:$A$1006,"&gt;"&amp;A107)=0,"",SMALL(Journal!$A$7:$A$1006,COUNTIF(Journal!$A$7:$A$1006,"&lt;="&amp;A107)+1)))</f>
        <v/>
      </c>
      <c r="B108" s="14" t="str">
        <f aca="false">IF(A108="","",COUNTIF(Journal!$A$7:$A$1006,A108))</f>
        <v/>
      </c>
      <c r="C108" s="14" t="str">
        <f aca="false">IF(A108="","",COUNTIFS(Journal!$A$7:$A$1006,A108,Journal!$S$7:$S$1006,"&gt;0"))</f>
        <v/>
      </c>
      <c r="D108" s="14" t="str">
        <f aca="false">IF(A108="","",COUNTIFS(Journal!$A$7:$A$1006,A108,Journal!$S$7:$S$1006,"&lt;0"))</f>
        <v/>
      </c>
      <c r="E108" s="19" t="str">
        <f aca="false">IF(OR(A108="",N(B108)=0),"",C108/B108)</f>
        <v/>
      </c>
      <c r="F108" s="15" t="str">
        <f aca="false">IF(A108="","",SUMIFS(Journal!$S$7:$S$1006,Journal!$A$7:$A$1006,A108,Journal!$S$7:$S$1006,"&gt;0"))</f>
        <v/>
      </c>
      <c r="G108" s="15" t="str">
        <f aca="false">IF(A108="","",-SUMIFS(Journal!$S$7:$S$1006,Journal!$A$7:$A$1006,A108,Journal!$S$7:$S$1006,"&lt;0"))</f>
        <v/>
      </c>
      <c r="H108" s="15" t="str">
        <f aca="false">IF(A108="","",SUMIFS(Journal!$S$7:$S$1006,Journal!$A$7:$A$1006,A108))</f>
        <v/>
      </c>
      <c r="I108" s="20" t="str">
        <f aca="false">IF(A108="","",IF(G108=0,IF(F108&gt;0,"no losses",""),F108/G108))</f>
        <v/>
      </c>
      <c r="J108" s="16" t="str">
        <f aca="false">IF(A108="","",IF(COUNTIFS(Journal!$A$7:$A$1006,A108,Journal!$R$7:$R$1006,"&gt;0")=0,"",SUMIFS(Journal!$T$7:$T$1006,Journal!$A$7:$A$1006,A108)/COUNTIFS(Journal!$A$7:$A$1006,A108,Journal!$R$7:$R$1006,"&gt;0")))</f>
        <v/>
      </c>
      <c r="K108" s="15" t="str">
        <f aca="false">IF(A108="","",SUMIFS(Journal!$L$7:$L$1006,Journal!$A$7:$A$1006,A108))</f>
        <v/>
      </c>
      <c r="L108" s="14" t="str">
        <f aca="false">IF(A108="","",IF(N(Journal!$C$4)&lt;=0,"no limit set",IF(COUNTIFS(Journal!$A$7:$A$1006,A108,Journal!$U$7:$U$1006,"&lt;="&amp;-Journal!$C$4)&gt;0,"Yes","No")))</f>
        <v/>
      </c>
      <c r="M108" s="14" t="str">
        <f aca="false">IF(A108="","",COUNTIFS(Journal!$A$7:$A$1006,A108,Journal!$V$7:$V$1006,"After loss limit"))</f>
        <v/>
      </c>
      <c r="N108" s="14" t="str">
        <f aca="false">IF(A108="","",IF(N(Journal!$C$5)&lt;=0,"no cap set",IF(B108&gt;Journal!$C$5,"Yes","No")))</f>
        <v/>
      </c>
      <c r="O108" s="15" t="str">
        <f aca="false">IF(A108="","",N(Journal!$C$3)+SUM($H$7:H108))</f>
        <v/>
      </c>
      <c r="P108" s="15" t="str">
        <f aca="false">IF(A108="","",O108-MAX(N(Journal!$C$3),MAX($O$7:O108)))</f>
        <v/>
      </c>
      <c r="Q108" s="21" t="e">
        <f aca="false">IF(A108="",NA(),O108)</f>
        <v>#N/A</v>
      </c>
    </row>
    <row r="109" customFormat="false" ht="15" hidden="false" customHeight="false" outlineLevel="0" collapsed="false">
      <c r="A109" s="18" t="str">
        <f aca="false">IF(A108="","",IF(COUNTIF(Journal!$A$7:$A$1006,"&gt;"&amp;A108)=0,"",SMALL(Journal!$A$7:$A$1006,COUNTIF(Journal!$A$7:$A$1006,"&lt;="&amp;A108)+1)))</f>
        <v/>
      </c>
      <c r="B109" s="14" t="str">
        <f aca="false">IF(A109="","",COUNTIF(Journal!$A$7:$A$1006,A109))</f>
        <v/>
      </c>
      <c r="C109" s="14" t="str">
        <f aca="false">IF(A109="","",COUNTIFS(Journal!$A$7:$A$1006,A109,Journal!$S$7:$S$1006,"&gt;0"))</f>
        <v/>
      </c>
      <c r="D109" s="14" t="str">
        <f aca="false">IF(A109="","",COUNTIFS(Journal!$A$7:$A$1006,A109,Journal!$S$7:$S$1006,"&lt;0"))</f>
        <v/>
      </c>
      <c r="E109" s="19" t="str">
        <f aca="false">IF(OR(A109="",N(B109)=0),"",C109/B109)</f>
        <v/>
      </c>
      <c r="F109" s="15" t="str">
        <f aca="false">IF(A109="","",SUMIFS(Journal!$S$7:$S$1006,Journal!$A$7:$A$1006,A109,Journal!$S$7:$S$1006,"&gt;0"))</f>
        <v/>
      </c>
      <c r="G109" s="15" t="str">
        <f aca="false">IF(A109="","",-SUMIFS(Journal!$S$7:$S$1006,Journal!$A$7:$A$1006,A109,Journal!$S$7:$S$1006,"&lt;0"))</f>
        <v/>
      </c>
      <c r="H109" s="15" t="str">
        <f aca="false">IF(A109="","",SUMIFS(Journal!$S$7:$S$1006,Journal!$A$7:$A$1006,A109))</f>
        <v/>
      </c>
      <c r="I109" s="20" t="str">
        <f aca="false">IF(A109="","",IF(G109=0,IF(F109&gt;0,"no losses",""),F109/G109))</f>
        <v/>
      </c>
      <c r="J109" s="16" t="str">
        <f aca="false">IF(A109="","",IF(COUNTIFS(Journal!$A$7:$A$1006,A109,Journal!$R$7:$R$1006,"&gt;0")=0,"",SUMIFS(Journal!$T$7:$T$1006,Journal!$A$7:$A$1006,A109)/COUNTIFS(Journal!$A$7:$A$1006,A109,Journal!$R$7:$R$1006,"&gt;0")))</f>
        <v/>
      </c>
      <c r="K109" s="15" t="str">
        <f aca="false">IF(A109="","",SUMIFS(Journal!$L$7:$L$1006,Journal!$A$7:$A$1006,A109))</f>
        <v/>
      </c>
      <c r="L109" s="14" t="str">
        <f aca="false">IF(A109="","",IF(N(Journal!$C$4)&lt;=0,"no limit set",IF(COUNTIFS(Journal!$A$7:$A$1006,A109,Journal!$U$7:$U$1006,"&lt;="&amp;-Journal!$C$4)&gt;0,"Yes","No")))</f>
        <v/>
      </c>
      <c r="M109" s="14" t="str">
        <f aca="false">IF(A109="","",COUNTIFS(Journal!$A$7:$A$1006,A109,Journal!$V$7:$V$1006,"After loss limit"))</f>
        <v/>
      </c>
      <c r="N109" s="14" t="str">
        <f aca="false">IF(A109="","",IF(N(Journal!$C$5)&lt;=0,"no cap set",IF(B109&gt;Journal!$C$5,"Yes","No")))</f>
        <v/>
      </c>
      <c r="O109" s="15" t="str">
        <f aca="false">IF(A109="","",N(Journal!$C$3)+SUM($H$7:H109))</f>
        <v/>
      </c>
      <c r="P109" s="15" t="str">
        <f aca="false">IF(A109="","",O109-MAX(N(Journal!$C$3),MAX($O$7:O109)))</f>
        <v/>
      </c>
      <c r="Q109" s="21" t="e">
        <f aca="false">IF(A109="",NA(),O109)</f>
        <v>#N/A</v>
      </c>
    </row>
    <row r="110" customFormat="false" ht="15" hidden="false" customHeight="false" outlineLevel="0" collapsed="false">
      <c r="A110" s="18" t="str">
        <f aca="false">IF(A109="","",IF(COUNTIF(Journal!$A$7:$A$1006,"&gt;"&amp;A109)=0,"",SMALL(Journal!$A$7:$A$1006,COUNTIF(Journal!$A$7:$A$1006,"&lt;="&amp;A109)+1)))</f>
        <v/>
      </c>
      <c r="B110" s="14" t="str">
        <f aca="false">IF(A110="","",COUNTIF(Journal!$A$7:$A$1006,A110))</f>
        <v/>
      </c>
      <c r="C110" s="14" t="str">
        <f aca="false">IF(A110="","",COUNTIFS(Journal!$A$7:$A$1006,A110,Journal!$S$7:$S$1006,"&gt;0"))</f>
        <v/>
      </c>
      <c r="D110" s="14" t="str">
        <f aca="false">IF(A110="","",COUNTIFS(Journal!$A$7:$A$1006,A110,Journal!$S$7:$S$1006,"&lt;0"))</f>
        <v/>
      </c>
      <c r="E110" s="19" t="str">
        <f aca="false">IF(OR(A110="",N(B110)=0),"",C110/B110)</f>
        <v/>
      </c>
      <c r="F110" s="15" t="str">
        <f aca="false">IF(A110="","",SUMIFS(Journal!$S$7:$S$1006,Journal!$A$7:$A$1006,A110,Journal!$S$7:$S$1006,"&gt;0"))</f>
        <v/>
      </c>
      <c r="G110" s="15" t="str">
        <f aca="false">IF(A110="","",-SUMIFS(Journal!$S$7:$S$1006,Journal!$A$7:$A$1006,A110,Journal!$S$7:$S$1006,"&lt;0"))</f>
        <v/>
      </c>
      <c r="H110" s="15" t="str">
        <f aca="false">IF(A110="","",SUMIFS(Journal!$S$7:$S$1006,Journal!$A$7:$A$1006,A110))</f>
        <v/>
      </c>
      <c r="I110" s="20" t="str">
        <f aca="false">IF(A110="","",IF(G110=0,IF(F110&gt;0,"no losses",""),F110/G110))</f>
        <v/>
      </c>
      <c r="J110" s="16" t="str">
        <f aca="false">IF(A110="","",IF(COUNTIFS(Journal!$A$7:$A$1006,A110,Journal!$R$7:$R$1006,"&gt;0")=0,"",SUMIFS(Journal!$T$7:$T$1006,Journal!$A$7:$A$1006,A110)/COUNTIFS(Journal!$A$7:$A$1006,A110,Journal!$R$7:$R$1006,"&gt;0")))</f>
        <v/>
      </c>
      <c r="K110" s="15" t="str">
        <f aca="false">IF(A110="","",SUMIFS(Journal!$L$7:$L$1006,Journal!$A$7:$A$1006,A110))</f>
        <v/>
      </c>
      <c r="L110" s="14" t="str">
        <f aca="false">IF(A110="","",IF(N(Journal!$C$4)&lt;=0,"no limit set",IF(COUNTIFS(Journal!$A$7:$A$1006,A110,Journal!$U$7:$U$1006,"&lt;="&amp;-Journal!$C$4)&gt;0,"Yes","No")))</f>
        <v/>
      </c>
      <c r="M110" s="14" t="str">
        <f aca="false">IF(A110="","",COUNTIFS(Journal!$A$7:$A$1006,A110,Journal!$V$7:$V$1006,"After loss limit"))</f>
        <v/>
      </c>
      <c r="N110" s="14" t="str">
        <f aca="false">IF(A110="","",IF(N(Journal!$C$5)&lt;=0,"no cap set",IF(B110&gt;Journal!$C$5,"Yes","No")))</f>
        <v/>
      </c>
      <c r="O110" s="15" t="str">
        <f aca="false">IF(A110="","",N(Journal!$C$3)+SUM($H$7:H110))</f>
        <v/>
      </c>
      <c r="P110" s="15" t="str">
        <f aca="false">IF(A110="","",O110-MAX(N(Journal!$C$3),MAX($O$7:O110)))</f>
        <v/>
      </c>
      <c r="Q110" s="21" t="e">
        <f aca="false">IF(A110="",NA(),O110)</f>
        <v>#N/A</v>
      </c>
    </row>
    <row r="111" customFormat="false" ht="15" hidden="false" customHeight="false" outlineLevel="0" collapsed="false">
      <c r="A111" s="18" t="str">
        <f aca="false">IF(A110="","",IF(COUNTIF(Journal!$A$7:$A$1006,"&gt;"&amp;A110)=0,"",SMALL(Journal!$A$7:$A$1006,COUNTIF(Journal!$A$7:$A$1006,"&lt;="&amp;A110)+1)))</f>
        <v/>
      </c>
      <c r="B111" s="14" t="str">
        <f aca="false">IF(A111="","",COUNTIF(Journal!$A$7:$A$1006,A111))</f>
        <v/>
      </c>
      <c r="C111" s="14" t="str">
        <f aca="false">IF(A111="","",COUNTIFS(Journal!$A$7:$A$1006,A111,Journal!$S$7:$S$1006,"&gt;0"))</f>
        <v/>
      </c>
      <c r="D111" s="14" t="str">
        <f aca="false">IF(A111="","",COUNTIFS(Journal!$A$7:$A$1006,A111,Journal!$S$7:$S$1006,"&lt;0"))</f>
        <v/>
      </c>
      <c r="E111" s="19" t="str">
        <f aca="false">IF(OR(A111="",N(B111)=0),"",C111/B111)</f>
        <v/>
      </c>
      <c r="F111" s="15" t="str">
        <f aca="false">IF(A111="","",SUMIFS(Journal!$S$7:$S$1006,Journal!$A$7:$A$1006,A111,Journal!$S$7:$S$1006,"&gt;0"))</f>
        <v/>
      </c>
      <c r="G111" s="15" t="str">
        <f aca="false">IF(A111="","",-SUMIFS(Journal!$S$7:$S$1006,Journal!$A$7:$A$1006,A111,Journal!$S$7:$S$1006,"&lt;0"))</f>
        <v/>
      </c>
      <c r="H111" s="15" t="str">
        <f aca="false">IF(A111="","",SUMIFS(Journal!$S$7:$S$1006,Journal!$A$7:$A$1006,A111))</f>
        <v/>
      </c>
      <c r="I111" s="20" t="str">
        <f aca="false">IF(A111="","",IF(G111=0,IF(F111&gt;0,"no losses",""),F111/G111))</f>
        <v/>
      </c>
      <c r="J111" s="16" t="str">
        <f aca="false">IF(A111="","",IF(COUNTIFS(Journal!$A$7:$A$1006,A111,Journal!$R$7:$R$1006,"&gt;0")=0,"",SUMIFS(Journal!$T$7:$T$1006,Journal!$A$7:$A$1006,A111)/COUNTIFS(Journal!$A$7:$A$1006,A111,Journal!$R$7:$R$1006,"&gt;0")))</f>
        <v/>
      </c>
      <c r="K111" s="15" t="str">
        <f aca="false">IF(A111="","",SUMIFS(Journal!$L$7:$L$1006,Journal!$A$7:$A$1006,A111))</f>
        <v/>
      </c>
      <c r="L111" s="14" t="str">
        <f aca="false">IF(A111="","",IF(N(Journal!$C$4)&lt;=0,"no limit set",IF(COUNTIFS(Journal!$A$7:$A$1006,A111,Journal!$U$7:$U$1006,"&lt;="&amp;-Journal!$C$4)&gt;0,"Yes","No")))</f>
        <v/>
      </c>
      <c r="M111" s="14" t="str">
        <f aca="false">IF(A111="","",COUNTIFS(Journal!$A$7:$A$1006,A111,Journal!$V$7:$V$1006,"After loss limit"))</f>
        <v/>
      </c>
      <c r="N111" s="14" t="str">
        <f aca="false">IF(A111="","",IF(N(Journal!$C$5)&lt;=0,"no cap set",IF(B111&gt;Journal!$C$5,"Yes","No")))</f>
        <v/>
      </c>
      <c r="O111" s="15" t="str">
        <f aca="false">IF(A111="","",N(Journal!$C$3)+SUM($H$7:H111))</f>
        <v/>
      </c>
      <c r="P111" s="15" t="str">
        <f aca="false">IF(A111="","",O111-MAX(N(Journal!$C$3),MAX($O$7:O111)))</f>
        <v/>
      </c>
      <c r="Q111" s="21" t="e">
        <f aca="false">IF(A111="",NA(),O111)</f>
        <v>#N/A</v>
      </c>
    </row>
    <row r="112" customFormat="false" ht="15" hidden="false" customHeight="false" outlineLevel="0" collapsed="false">
      <c r="A112" s="18" t="str">
        <f aca="false">IF(A111="","",IF(COUNTIF(Journal!$A$7:$A$1006,"&gt;"&amp;A111)=0,"",SMALL(Journal!$A$7:$A$1006,COUNTIF(Journal!$A$7:$A$1006,"&lt;="&amp;A111)+1)))</f>
        <v/>
      </c>
      <c r="B112" s="14" t="str">
        <f aca="false">IF(A112="","",COUNTIF(Journal!$A$7:$A$1006,A112))</f>
        <v/>
      </c>
      <c r="C112" s="14" t="str">
        <f aca="false">IF(A112="","",COUNTIFS(Journal!$A$7:$A$1006,A112,Journal!$S$7:$S$1006,"&gt;0"))</f>
        <v/>
      </c>
      <c r="D112" s="14" t="str">
        <f aca="false">IF(A112="","",COUNTIFS(Journal!$A$7:$A$1006,A112,Journal!$S$7:$S$1006,"&lt;0"))</f>
        <v/>
      </c>
      <c r="E112" s="19" t="str">
        <f aca="false">IF(OR(A112="",N(B112)=0),"",C112/B112)</f>
        <v/>
      </c>
      <c r="F112" s="15" t="str">
        <f aca="false">IF(A112="","",SUMIFS(Journal!$S$7:$S$1006,Journal!$A$7:$A$1006,A112,Journal!$S$7:$S$1006,"&gt;0"))</f>
        <v/>
      </c>
      <c r="G112" s="15" t="str">
        <f aca="false">IF(A112="","",-SUMIFS(Journal!$S$7:$S$1006,Journal!$A$7:$A$1006,A112,Journal!$S$7:$S$1006,"&lt;0"))</f>
        <v/>
      </c>
      <c r="H112" s="15" t="str">
        <f aca="false">IF(A112="","",SUMIFS(Journal!$S$7:$S$1006,Journal!$A$7:$A$1006,A112))</f>
        <v/>
      </c>
      <c r="I112" s="20" t="str">
        <f aca="false">IF(A112="","",IF(G112=0,IF(F112&gt;0,"no losses",""),F112/G112))</f>
        <v/>
      </c>
      <c r="J112" s="16" t="str">
        <f aca="false">IF(A112="","",IF(COUNTIFS(Journal!$A$7:$A$1006,A112,Journal!$R$7:$R$1006,"&gt;0")=0,"",SUMIFS(Journal!$T$7:$T$1006,Journal!$A$7:$A$1006,A112)/COUNTIFS(Journal!$A$7:$A$1006,A112,Journal!$R$7:$R$1006,"&gt;0")))</f>
        <v/>
      </c>
      <c r="K112" s="15" t="str">
        <f aca="false">IF(A112="","",SUMIFS(Journal!$L$7:$L$1006,Journal!$A$7:$A$1006,A112))</f>
        <v/>
      </c>
      <c r="L112" s="14" t="str">
        <f aca="false">IF(A112="","",IF(N(Journal!$C$4)&lt;=0,"no limit set",IF(COUNTIFS(Journal!$A$7:$A$1006,A112,Journal!$U$7:$U$1006,"&lt;="&amp;-Journal!$C$4)&gt;0,"Yes","No")))</f>
        <v/>
      </c>
      <c r="M112" s="14" t="str">
        <f aca="false">IF(A112="","",COUNTIFS(Journal!$A$7:$A$1006,A112,Journal!$V$7:$V$1006,"After loss limit"))</f>
        <v/>
      </c>
      <c r="N112" s="14" t="str">
        <f aca="false">IF(A112="","",IF(N(Journal!$C$5)&lt;=0,"no cap set",IF(B112&gt;Journal!$C$5,"Yes","No")))</f>
        <v/>
      </c>
      <c r="O112" s="15" t="str">
        <f aca="false">IF(A112="","",N(Journal!$C$3)+SUM($H$7:H112))</f>
        <v/>
      </c>
      <c r="P112" s="15" t="str">
        <f aca="false">IF(A112="","",O112-MAX(N(Journal!$C$3),MAX($O$7:O112)))</f>
        <v/>
      </c>
      <c r="Q112" s="21" t="e">
        <f aca="false">IF(A112="",NA(),O112)</f>
        <v>#N/A</v>
      </c>
    </row>
    <row r="113" customFormat="false" ht="15" hidden="false" customHeight="false" outlineLevel="0" collapsed="false">
      <c r="A113" s="18" t="str">
        <f aca="false">IF(A112="","",IF(COUNTIF(Journal!$A$7:$A$1006,"&gt;"&amp;A112)=0,"",SMALL(Journal!$A$7:$A$1006,COUNTIF(Journal!$A$7:$A$1006,"&lt;="&amp;A112)+1)))</f>
        <v/>
      </c>
      <c r="B113" s="14" t="str">
        <f aca="false">IF(A113="","",COUNTIF(Journal!$A$7:$A$1006,A113))</f>
        <v/>
      </c>
      <c r="C113" s="14" t="str">
        <f aca="false">IF(A113="","",COUNTIFS(Journal!$A$7:$A$1006,A113,Journal!$S$7:$S$1006,"&gt;0"))</f>
        <v/>
      </c>
      <c r="D113" s="14" t="str">
        <f aca="false">IF(A113="","",COUNTIFS(Journal!$A$7:$A$1006,A113,Journal!$S$7:$S$1006,"&lt;0"))</f>
        <v/>
      </c>
      <c r="E113" s="19" t="str">
        <f aca="false">IF(OR(A113="",N(B113)=0),"",C113/B113)</f>
        <v/>
      </c>
      <c r="F113" s="15" t="str">
        <f aca="false">IF(A113="","",SUMIFS(Journal!$S$7:$S$1006,Journal!$A$7:$A$1006,A113,Journal!$S$7:$S$1006,"&gt;0"))</f>
        <v/>
      </c>
      <c r="G113" s="15" t="str">
        <f aca="false">IF(A113="","",-SUMIFS(Journal!$S$7:$S$1006,Journal!$A$7:$A$1006,A113,Journal!$S$7:$S$1006,"&lt;0"))</f>
        <v/>
      </c>
      <c r="H113" s="15" t="str">
        <f aca="false">IF(A113="","",SUMIFS(Journal!$S$7:$S$1006,Journal!$A$7:$A$1006,A113))</f>
        <v/>
      </c>
      <c r="I113" s="20" t="str">
        <f aca="false">IF(A113="","",IF(G113=0,IF(F113&gt;0,"no losses",""),F113/G113))</f>
        <v/>
      </c>
      <c r="J113" s="16" t="str">
        <f aca="false">IF(A113="","",IF(COUNTIFS(Journal!$A$7:$A$1006,A113,Journal!$R$7:$R$1006,"&gt;0")=0,"",SUMIFS(Journal!$T$7:$T$1006,Journal!$A$7:$A$1006,A113)/COUNTIFS(Journal!$A$7:$A$1006,A113,Journal!$R$7:$R$1006,"&gt;0")))</f>
        <v/>
      </c>
      <c r="K113" s="15" t="str">
        <f aca="false">IF(A113="","",SUMIFS(Journal!$L$7:$L$1006,Journal!$A$7:$A$1006,A113))</f>
        <v/>
      </c>
      <c r="L113" s="14" t="str">
        <f aca="false">IF(A113="","",IF(N(Journal!$C$4)&lt;=0,"no limit set",IF(COUNTIFS(Journal!$A$7:$A$1006,A113,Journal!$U$7:$U$1006,"&lt;="&amp;-Journal!$C$4)&gt;0,"Yes","No")))</f>
        <v/>
      </c>
      <c r="M113" s="14" t="str">
        <f aca="false">IF(A113="","",COUNTIFS(Journal!$A$7:$A$1006,A113,Journal!$V$7:$V$1006,"After loss limit"))</f>
        <v/>
      </c>
      <c r="N113" s="14" t="str">
        <f aca="false">IF(A113="","",IF(N(Journal!$C$5)&lt;=0,"no cap set",IF(B113&gt;Journal!$C$5,"Yes","No")))</f>
        <v/>
      </c>
      <c r="O113" s="15" t="str">
        <f aca="false">IF(A113="","",N(Journal!$C$3)+SUM($H$7:H113))</f>
        <v/>
      </c>
      <c r="P113" s="15" t="str">
        <f aca="false">IF(A113="","",O113-MAX(N(Journal!$C$3),MAX($O$7:O113)))</f>
        <v/>
      </c>
      <c r="Q113" s="21" t="e">
        <f aca="false">IF(A113="",NA(),O113)</f>
        <v>#N/A</v>
      </c>
    </row>
    <row r="114" customFormat="false" ht="15" hidden="false" customHeight="false" outlineLevel="0" collapsed="false">
      <c r="A114" s="18" t="str">
        <f aca="false">IF(A113="","",IF(COUNTIF(Journal!$A$7:$A$1006,"&gt;"&amp;A113)=0,"",SMALL(Journal!$A$7:$A$1006,COUNTIF(Journal!$A$7:$A$1006,"&lt;="&amp;A113)+1)))</f>
        <v/>
      </c>
      <c r="B114" s="14" t="str">
        <f aca="false">IF(A114="","",COUNTIF(Journal!$A$7:$A$1006,A114))</f>
        <v/>
      </c>
      <c r="C114" s="14" t="str">
        <f aca="false">IF(A114="","",COUNTIFS(Journal!$A$7:$A$1006,A114,Journal!$S$7:$S$1006,"&gt;0"))</f>
        <v/>
      </c>
      <c r="D114" s="14" t="str">
        <f aca="false">IF(A114="","",COUNTIFS(Journal!$A$7:$A$1006,A114,Journal!$S$7:$S$1006,"&lt;0"))</f>
        <v/>
      </c>
      <c r="E114" s="19" t="str">
        <f aca="false">IF(OR(A114="",N(B114)=0),"",C114/B114)</f>
        <v/>
      </c>
      <c r="F114" s="15" t="str">
        <f aca="false">IF(A114="","",SUMIFS(Journal!$S$7:$S$1006,Journal!$A$7:$A$1006,A114,Journal!$S$7:$S$1006,"&gt;0"))</f>
        <v/>
      </c>
      <c r="G114" s="15" t="str">
        <f aca="false">IF(A114="","",-SUMIFS(Journal!$S$7:$S$1006,Journal!$A$7:$A$1006,A114,Journal!$S$7:$S$1006,"&lt;0"))</f>
        <v/>
      </c>
      <c r="H114" s="15" t="str">
        <f aca="false">IF(A114="","",SUMIFS(Journal!$S$7:$S$1006,Journal!$A$7:$A$1006,A114))</f>
        <v/>
      </c>
      <c r="I114" s="20" t="str">
        <f aca="false">IF(A114="","",IF(G114=0,IF(F114&gt;0,"no losses",""),F114/G114))</f>
        <v/>
      </c>
      <c r="J114" s="16" t="str">
        <f aca="false">IF(A114="","",IF(COUNTIFS(Journal!$A$7:$A$1006,A114,Journal!$R$7:$R$1006,"&gt;0")=0,"",SUMIFS(Journal!$T$7:$T$1006,Journal!$A$7:$A$1006,A114)/COUNTIFS(Journal!$A$7:$A$1006,A114,Journal!$R$7:$R$1006,"&gt;0")))</f>
        <v/>
      </c>
      <c r="K114" s="15" t="str">
        <f aca="false">IF(A114="","",SUMIFS(Journal!$L$7:$L$1006,Journal!$A$7:$A$1006,A114))</f>
        <v/>
      </c>
      <c r="L114" s="14" t="str">
        <f aca="false">IF(A114="","",IF(N(Journal!$C$4)&lt;=0,"no limit set",IF(COUNTIFS(Journal!$A$7:$A$1006,A114,Journal!$U$7:$U$1006,"&lt;="&amp;-Journal!$C$4)&gt;0,"Yes","No")))</f>
        <v/>
      </c>
      <c r="M114" s="14" t="str">
        <f aca="false">IF(A114="","",COUNTIFS(Journal!$A$7:$A$1006,A114,Journal!$V$7:$V$1006,"After loss limit"))</f>
        <v/>
      </c>
      <c r="N114" s="14" t="str">
        <f aca="false">IF(A114="","",IF(N(Journal!$C$5)&lt;=0,"no cap set",IF(B114&gt;Journal!$C$5,"Yes","No")))</f>
        <v/>
      </c>
      <c r="O114" s="15" t="str">
        <f aca="false">IF(A114="","",N(Journal!$C$3)+SUM($H$7:H114))</f>
        <v/>
      </c>
      <c r="P114" s="15" t="str">
        <f aca="false">IF(A114="","",O114-MAX(N(Journal!$C$3),MAX($O$7:O114)))</f>
        <v/>
      </c>
      <c r="Q114" s="21" t="e">
        <f aca="false">IF(A114="",NA(),O114)</f>
        <v>#N/A</v>
      </c>
    </row>
    <row r="115" customFormat="false" ht="15" hidden="false" customHeight="false" outlineLevel="0" collapsed="false">
      <c r="A115" s="18" t="str">
        <f aca="false">IF(A114="","",IF(COUNTIF(Journal!$A$7:$A$1006,"&gt;"&amp;A114)=0,"",SMALL(Journal!$A$7:$A$1006,COUNTIF(Journal!$A$7:$A$1006,"&lt;="&amp;A114)+1)))</f>
        <v/>
      </c>
      <c r="B115" s="14" t="str">
        <f aca="false">IF(A115="","",COUNTIF(Journal!$A$7:$A$1006,A115))</f>
        <v/>
      </c>
      <c r="C115" s="14" t="str">
        <f aca="false">IF(A115="","",COUNTIFS(Journal!$A$7:$A$1006,A115,Journal!$S$7:$S$1006,"&gt;0"))</f>
        <v/>
      </c>
      <c r="D115" s="14" t="str">
        <f aca="false">IF(A115="","",COUNTIFS(Journal!$A$7:$A$1006,A115,Journal!$S$7:$S$1006,"&lt;0"))</f>
        <v/>
      </c>
      <c r="E115" s="19" t="str">
        <f aca="false">IF(OR(A115="",N(B115)=0),"",C115/B115)</f>
        <v/>
      </c>
      <c r="F115" s="15" t="str">
        <f aca="false">IF(A115="","",SUMIFS(Journal!$S$7:$S$1006,Journal!$A$7:$A$1006,A115,Journal!$S$7:$S$1006,"&gt;0"))</f>
        <v/>
      </c>
      <c r="G115" s="15" t="str">
        <f aca="false">IF(A115="","",-SUMIFS(Journal!$S$7:$S$1006,Journal!$A$7:$A$1006,A115,Journal!$S$7:$S$1006,"&lt;0"))</f>
        <v/>
      </c>
      <c r="H115" s="15" t="str">
        <f aca="false">IF(A115="","",SUMIFS(Journal!$S$7:$S$1006,Journal!$A$7:$A$1006,A115))</f>
        <v/>
      </c>
      <c r="I115" s="20" t="str">
        <f aca="false">IF(A115="","",IF(G115=0,IF(F115&gt;0,"no losses",""),F115/G115))</f>
        <v/>
      </c>
      <c r="J115" s="16" t="str">
        <f aca="false">IF(A115="","",IF(COUNTIFS(Journal!$A$7:$A$1006,A115,Journal!$R$7:$R$1006,"&gt;0")=0,"",SUMIFS(Journal!$T$7:$T$1006,Journal!$A$7:$A$1006,A115)/COUNTIFS(Journal!$A$7:$A$1006,A115,Journal!$R$7:$R$1006,"&gt;0")))</f>
        <v/>
      </c>
      <c r="K115" s="15" t="str">
        <f aca="false">IF(A115="","",SUMIFS(Journal!$L$7:$L$1006,Journal!$A$7:$A$1006,A115))</f>
        <v/>
      </c>
      <c r="L115" s="14" t="str">
        <f aca="false">IF(A115="","",IF(N(Journal!$C$4)&lt;=0,"no limit set",IF(COUNTIFS(Journal!$A$7:$A$1006,A115,Journal!$U$7:$U$1006,"&lt;="&amp;-Journal!$C$4)&gt;0,"Yes","No")))</f>
        <v/>
      </c>
      <c r="M115" s="14" t="str">
        <f aca="false">IF(A115="","",COUNTIFS(Journal!$A$7:$A$1006,A115,Journal!$V$7:$V$1006,"After loss limit"))</f>
        <v/>
      </c>
      <c r="N115" s="14" t="str">
        <f aca="false">IF(A115="","",IF(N(Journal!$C$5)&lt;=0,"no cap set",IF(B115&gt;Journal!$C$5,"Yes","No")))</f>
        <v/>
      </c>
      <c r="O115" s="15" t="str">
        <f aca="false">IF(A115="","",N(Journal!$C$3)+SUM($H$7:H115))</f>
        <v/>
      </c>
      <c r="P115" s="15" t="str">
        <f aca="false">IF(A115="","",O115-MAX(N(Journal!$C$3),MAX($O$7:O115)))</f>
        <v/>
      </c>
      <c r="Q115" s="21" t="e">
        <f aca="false">IF(A115="",NA(),O115)</f>
        <v>#N/A</v>
      </c>
    </row>
    <row r="116" customFormat="false" ht="15" hidden="false" customHeight="false" outlineLevel="0" collapsed="false">
      <c r="A116" s="18" t="str">
        <f aca="false">IF(A115="","",IF(COUNTIF(Journal!$A$7:$A$1006,"&gt;"&amp;A115)=0,"",SMALL(Journal!$A$7:$A$1006,COUNTIF(Journal!$A$7:$A$1006,"&lt;="&amp;A115)+1)))</f>
        <v/>
      </c>
      <c r="B116" s="14" t="str">
        <f aca="false">IF(A116="","",COUNTIF(Journal!$A$7:$A$1006,A116))</f>
        <v/>
      </c>
      <c r="C116" s="14" t="str">
        <f aca="false">IF(A116="","",COUNTIFS(Journal!$A$7:$A$1006,A116,Journal!$S$7:$S$1006,"&gt;0"))</f>
        <v/>
      </c>
      <c r="D116" s="14" t="str">
        <f aca="false">IF(A116="","",COUNTIFS(Journal!$A$7:$A$1006,A116,Journal!$S$7:$S$1006,"&lt;0"))</f>
        <v/>
      </c>
      <c r="E116" s="19" t="str">
        <f aca="false">IF(OR(A116="",N(B116)=0),"",C116/B116)</f>
        <v/>
      </c>
      <c r="F116" s="15" t="str">
        <f aca="false">IF(A116="","",SUMIFS(Journal!$S$7:$S$1006,Journal!$A$7:$A$1006,A116,Journal!$S$7:$S$1006,"&gt;0"))</f>
        <v/>
      </c>
      <c r="G116" s="15" t="str">
        <f aca="false">IF(A116="","",-SUMIFS(Journal!$S$7:$S$1006,Journal!$A$7:$A$1006,A116,Journal!$S$7:$S$1006,"&lt;0"))</f>
        <v/>
      </c>
      <c r="H116" s="15" t="str">
        <f aca="false">IF(A116="","",SUMIFS(Journal!$S$7:$S$1006,Journal!$A$7:$A$1006,A116))</f>
        <v/>
      </c>
      <c r="I116" s="20" t="str">
        <f aca="false">IF(A116="","",IF(G116=0,IF(F116&gt;0,"no losses",""),F116/G116))</f>
        <v/>
      </c>
      <c r="J116" s="16" t="str">
        <f aca="false">IF(A116="","",IF(COUNTIFS(Journal!$A$7:$A$1006,A116,Journal!$R$7:$R$1006,"&gt;0")=0,"",SUMIFS(Journal!$T$7:$T$1006,Journal!$A$7:$A$1006,A116)/COUNTIFS(Journal!$A$7:$A$1006,A116,Journal!$R$7:$R$1006,"&gt;0")))</f>
        <v/>
      </c>
      <c r="K116" s="15" t="str">
        <f aca="false">IF(A116="","",SUMIFS(Journal!$L$7:$L$1006,Journal!$A$7:$A$1006,A116))</f>
        <v/>
      </c>
      <c r="L116" s="14" t="str">
        <f aca="false">IF(A116="","",IF(N(Journal!$C$4)&lt;=0,"no limit set",IF(COUNTIFS(Journal!$A$7:$A$1006,A116,Journal!$U$7:$U$1006,"&lt;="&amp;-Journal!$C$4)&gt;0,"Yes","No")))</f>
        <v/>
      </c>
      <c r="M116" s="14" t="str">
        <f aca="false">IF(A116="","",COUNTIFS(Journal!$A$7:$A$1006,A116,Journal!$V$7:$V$1006,"After loss limit"))</f>
        <v/>
      </c>
      <c r="N116" s="14" t="str">
        <f aca="false">IF(A116="","",IF(N(Journal!$C$5)&lt;=0,"no cap set",IF(B116&gt;Journal!$C$5,"Yes","No")))</f>
        <v/>
      </c>
      <c r="O116" s="15" t="str">
        <f aca="false">IF(A116="","",N(Journal!$C$3)+SUM($H$7:H116))</f>
        <v/>
      </c>
      <c r="P116" s="15" t="str">
        <f aca="false">IF(A116="","",O116-MAX(N(Journal!$C$3),MAX($O$7:O116)))</f>
        <v/>
      </c>
      <c r="Q116" s="21" t="e">
        <f aca="false">IF(A116="",NA(),O116)</f>
        <v>#N/A</v>
      </c>
    </row>
    <row r="117" customFormat="false" ht="15" hidden="false" customHeight="false" outlineLevel="0" collapsed="false">
      <c r="A117" s="18" t="str">
        <f aca="false">IF(A116="","",IF(COUNTIF(Journal!$A$7:$A$1006,"&gt;"&amp;A116)=0,"",SMALL(Journal!$A$7:$A$1006,COUNTIF(Journal!$A$7:$A$1006,"&lt;="&amp;A116)+1)))</f>
        <v/>
      </c>
      <c r="B117" s="14" t="str">
        <f aca="false">IF(A117="","",COUNTIF(Journal!$A$7:$A$1006,A117))</f>
        <v/>
      </c>
      <c r="C117" s="14" t="str">
        <f aca="false">IF(A117="","",COUNTIFS(Journal!$A$7:$A$1006,A117,Journal!$S$7:$S$1006,"&gt;0"))</f>
        <v/>
      </c>
      <c r="D117" s="14" t="str">
        <f aca="false">IF(A117="","",COUNTIFS(Journal!$A$7:$A$1006,A117,Journal!$S$7:$S$1006,"&lt;0"))</f>
        <v/>
      </c>
      <c r="E117" s="19" t="str">
        <f aca="false">IF(OR(A117="",N(B117)=0),"",C117/B117)</f>
        <v/>
      </c>
      <c r="F117" s="15" t="str">
        <f aca="false">IF(A117="","",SUMIFS(Journal!$S$7:$S$1006,Journal!$A$7:$A$1006,A117,Journal!$S$7:$S$1006,"&gt;0"))</f>
        <v/>
      </c>
      <c r="G117" s="15" t="str">
        <f aca="false">IF(A117="","",-SUMIFS(Journal!$S$7:$S$1006,Journal!$A$7:$A$1006,A117,Journal!$S$7:$S$1006,"&lt;0"))</f>
        <v/>
      </c>
      <c r="H117" s="15" t="str">
        <f aca="false">IF(A117="","",SUMIFS(Journal!$S$7:$S$1006,Journal!$A$7:$A$1006,A117))</f>
        <v/>
      </c>
      <c r="I117" s="20" t="str">
        <f aca="false">IF(A117="","",IF(G117=0,IF(F117&gt;0,"no losses",""),F117/G117))</f>
        <v/>
      </c>
      <c r="J117" s="16" t="str">
        <f aca="false">IF(A117="","",IF(COUNTIFS(Journal!$A$7:$A$1006,A117,Journal!$R$7:$R$1006,"&gt;0")=0,"",SUMIFS(Journal!$T$7:$T$1006,Journal!$A$7:$A$1006,A117)/COUNTIFS(Journal!$A$7:$A$1006,A117,Journal!$R$7:$R$1006,"&gt;0")))</f>
        <v/>
      </c>
      <c r="K117" s="15" t="str">
        <f aca="false">IF(A117="","",SUMIFS(Journal!$L$7:$L$1006,Journal!$A$7:$A$1006,A117))</f>
        <v/>
      </c>
      <c r="L117" s="14" t="str">
        <f aca="false">IF(A117="","",IF(N(Journal!$C$4)&lt;=0,"no limit set",IF(COUNTIFS(Journal!$A$7:$A$1006,A117,Journal!$U$7:$U$1006,"&lt;="&amp;-Journal!$C$4)&gt;0,"Yes","No")))</f>
        <v/>
      </c>
      <c r="M117" s="14" t="str">
        <f aca="false">IF(A117="","",COUNTIFS(Journal!$A$7:$A$1006,A117,Journal!$V$7:$V$1006,"After loss limit"))</f>
        <v/>
      </c>
      <c r="N117" s="14" t="str">
        <f aca="false">IF(A117="","",IF(N(Journal!$C$5)&lt;=0,"no cap set",IF(B117&gt;Journal!$C$5,"Yes","No")))</f>
        <v/>
      </c>
      <c r="O117" s="15" t="str">
        <f aca="false">IF(A117="","",N(Journal!$C$3)+SUM($H$7:H117))</f>
        <v/>
      </c>
      <c r="P117" s="15" t="str">
        <f aca="false">IF(A117="","",O117-MAX(N(Journal!$C$3),MAX($O$7:O117)))</f>
        <v/>
      </c>
      <c r="Q117" s="21" t="e">
        <f aca="false">IF(A117="",NA(),O117)</f>
        <v>#N/A</v>
      </c>
    </row>
    <row r="118" customFormat="false" ht="15" hidden="false" customHeight="false" outlineLevel="0" collapsed="false">
      <c r="A118" s="18" t="str">
        <f aca="false">IF(A117="","",IF(COUNTIF(Journal!$A$7:$A$1006,"&gt;"&amp;A117)=0,"",SMALL(Journal!$A$7:$A$1006,COUNTIF(Journal!$A$7:$A$1006,"&lt;="&amp;A117)+1)))</f>
        <v/>
      </c>
      <c r="B118" s="14" t="str">
        <f aca="false">IF(A118="","",COUNTIF(Journal!$A$7:$A$1006,A118))</f>
        <v/>
      </c>
      <c r="C118" s="14" t="str">
        <f aca="false">IF(A118="","",COUNTIFS(Journal!$A$7:$A$1006,A118,Journal!$S$7:$S$1006,"&gt;0"))</f>
        <v/>
      </c>
      <c r="D118" s="14" t="str">
        <f aca="false">IF(A118="","",COUNTIFS(Journal!$A$7:$A$1006,A118,Journal!$S$7:$S$1006,"&lt;0"))</f>
        <v/>
      </c>
      <c r="E118" s="19" t="str">
        <f aca="false">IF(OR(A118="",N(B118)=0),"",C118/B118)</f>
        <v/>
      </c>
      <c r="F118" s="15" t="str">
        <f aca="false">IF(A118="","",SUMIFS(Journal!$S$7:$S$1006,Journal!$A$7:$A$1006,A118,Journal!$S$7:$S$1006,"&gt;0"))</f>
        <v/>
      </c>
      <c r="G118" s="15" t="str">
        <f aca="false">IF(A118="","",-SUMIFS(Journal!$S$7:$S$1006,Journal!$A$7:$A$1006,A118,Journal!$S$7:$S$1006,"&lt;0"))</f>
        <v/>
      </c>
      <c r="H118" s="15" t="str">
        <f aca="false">IF(A118="","",SUMIFS(Journal!$S$7:$S$1006,Journal!$A$7:$A$1006,A118))</f>
        <v/>
      </c>
      <c r="I118" s="20" t="str">
        <f aca="false">IF(A118="","",IF(G118=0,IF(F118&gt;0,"no losses",""),F118/G118))</f>
        <v/>
      </c>
      <c r="J118" s="16" t="str">
        <f aca="false">IF(A118="","",IF(COUNTIFS(Journal!$A$7:$A$1006,A118,Journal!$R$7:$R$1006,"&gt;0")=0,"",SUMIFS(Journal!$T$7:$T$1006,Journal!$A$7:$A$1006,A118)/COUNTIFS(Journal!$A$7:$A$1006,A118,Journal!$R$7:$R$1006,"&gt;0")))</f>
        <v/>
      </c>
      <c r="K118" s="15" t="str">
        <f aca="false">IF(A118="","",SUMIFS(Journal!$L$7:$L$1006,Journal!$A$7:$A$1006,A118))</f>
        <v/>
      </c>
      <c r="L118" s="14" t="str">
        <f aca="false">IF(A118="","",IF(N(Journal!$C$4)&lt;=0,"no limit set",IF(COUNTIFS(Journal!$A$7:$A$1006,A118,Journal!$U$7:$U$1006,"&lt;="&amp;-Journal!$C$4)&gt;0,"Yes","No")))</f>
        <v/>
      </c>
      <c r="M118" s="14" t="str">
        <f aca="false">IF(A118="","",COUNTIFS(Journal!$A$7:$A$1006,A118,Journal!$V$7:$V$1006,"After loss limit"))</f>
        <v/>
      </c>
      <c r="N118" s="14" t="str">
        <f aca="false">IF(A118="","",IF(N(Journal!$C$5)&lt;=0,"no cap set",IF(B118&gt;Journal!$C$5,"Yes","No")))</f>
        <v/>
      </c>
      <c r="O118" s="15" t="str">
        <f aca="false">IF(A118="","",N(Journal!$C$3)+SUM($H$7:H118))</f>
        <v/>
      </c>
      <c r="P118" s="15" t="str">
        <f aca="false">IF(A118="","",O118-MAX(N(Journal!$C$3),MAX($O$7:O118)))</f>
        <v/>
      </c>
      <c r="Q118" s="21" t="e">
        <f aca="false">IF(A118="",NA(),O118)</f>
        <v>#N/A</v>
      </c>
    </row>
    <row r="119" customFormat="false" ht="15" hidden="false" customHeight="false" outlineLevel="0" collapsed="false">
      <c r="A119" s="18" t="str">
        <f aca="false">IF(A118="","",IF(COUNTIF(Journal!$A$7:$A$1006,"&gt;"&amp;A118)=0,"",SMALL(Journal!$A$7:$A$1006,COUNTIF(Journal!$A$7:$A$1006,"&lt;="&amp;A118)+1)))</f>
        <v/>
      </c>
      <c r="B119" s="14" t="str">
        <f aca="false">IF(A119="","",COUNTIF(Journal!$A$7:$A$1006,A119))</f>
        <v/>
      </c>
      <c r="C119" s="14" t="str">
        <f aca="false">IF(A119="","",COUNTIFS(Journal!$A$7:$A$1006,A119,Journal!$S$7:$S$1006,"&gt;0"))</f>
        <v/>
      </c>
      <c r="D119" s="14" t="str">
        <f aca="false">IF(A119="","",COUNTIFS(Journal!$A$7:$A$1006,A119,Journal!$S$7:$S$1006,"&lt;0"))</f>
        <v/>
      </c>
      <c r="E119" s="19" t="str">
        <f aca="false">IF(OR(A119="",N(B119)=0),"",C119/B119)</f>
        <v/>
      </c>
      <c r="F119" s="15" t="str">
        <f aca="false">IF(A119="","",SUMIFS(Journal!$S$7:$S$1006,Journal!$A$7:$A$1006,A119,Journal!$S$7:$S$1006,"&gt;0"))</f>
        <v/>
      </c>
      <c r="G119" s="15" t="str">
        <f aca="false">IF(A119="","",-SUMIFS(Journal!$S$7:$S$1006,Journal!$A$7:$A$1006,A119,Journal!$S$7:$S$1006,"&lt;0"))</f>
        <v/>
      </c>
      <c r="H119" s="15" t="str">
        <f aca="false">IF(A119="","",SUMIFS(Journal!$S$7:$S$1006,Journal!$A$7:$A$1006,A119))</f>
        <v/>
      </c>
      <c r="I119" s="20" t="str">
        <f aca="false">IF(A119="","",IF(G119=0,IF(F119&gt;0,"no losses",""),F119/G119))</f>
        <v/>
      </c>
      <c r="J119" s="16" t="str">
        <f aca="false">IF(A119="","",IF(COUNTIFS(Journal!$A$7:$A$1006,A119,Journal!$R$7:$R$1006,"&gt;0")=0,"",SUMIFS(Journal!$T$7:$T$1006,Journal!$A$7:$A$1006,A119)/COUNTIFS(Journal!$A$7:$A$1006,A119,Journal!$R$7:$R$1006,"&gt;0")))</f>
        <v/>
      </c>
      <c r="K119" s="15" t="str">
        <f aca="false">IF(A119="","",SUMIFS(Journal!$L$7:$L$1006,Journal!$A$7:$A$1006,A119))</f>
        <v/>
      </c>
      <c r="L119" s="14" t="str">
        <f aca="false">IF(A119="","",IF(N(Journal!$C$4)&lt;=0,"no limit set",IF(COUNTIFS(Journal!$A$7:$A$1006,A119,Journal!$U$7:$U$1006,"&lt;="&amp;-Journal!$C$4)&gt;0,"Yes","No")))</f>
        <v/>
      </c>
      <c r="M119" s="14" t="str">
        <f aca="false">IF(A119="","",COUNTIFS(Journal!$A$7:$A$1006,A119,Journal!$V$7:$V$1006,"After loss limit"))</f>
        <v/>
      </c>
      <c r="N119" s="14" t="str">
        <f aca="false">IF(A119="","",IF(N(Journal!$C$5)&lt;=0,"no cap set",IF(B119&gt;Journal!$C$5,"Yes","No")))</f>
        <v/>
      </c>
      <c r="O119" s="15" t="str">
        <f aca="false">IF(A119="","",N(Journal!$C$3)+SUM($H$7:H119))</f>
        <v/>
      </c>
      <c r="P119" s="15" t="str">
        <f aca="false">IF(A119="","",O119-MAX(N(Journal!$C$3),MAX($O$7:O119)))</f>
        <v/>
      </c>
      <c r="Q119" s="21" t="e">
        <f aca="false">IF(A119="",NA(),O119)</f>
        <v>#N/A</v>
      </c>
    </row>
    <row r="120" customFormat="false" ht="15" hidden="false" customHeight="false" outlineLevel="0" collapsed="false">
      <c r="A120" s="18" t="str">
        <f aca="false">IF(A119="","",IF(COUNTIF(Journal!$A$7:$A$1006,"&gt;"&amp;A119)=0,"",SMALL(Journal!$A$7:$A$1006,COUNTIF(Journal!$A$7:$A$1006,"&lt;="&amp;A119)+1)))</f>
        <v/>
      </c>
      <c r="B120" s="14" t="str">
        <f aca="false">IF(A120="","",COUNTIF(Journal!$A$7:$A$1006,A120))</f>
        <v/>
      </c>
      <c r="C120" s="14" t="str">
        <f aca="false">IF(A120="","",COUNTIFS(Journal!$A$7:$A$1006,A120,Journal!$S$7:$S$1006,"&gt;0"))</f>
        <v/>
      </c>
      <c r="D120" s="14" t="str">
        <f aca="false">IF(A120="","",COUNTIFS(Journal!$A$7:$A$1006,A120,Journal!$S$7:$S$1006,"&lt;0"))</f>
        <v/>
      </c>
      <c r="E120" s="19" t="str">
        <f aca="false">IF(OR(A120="",N(B120)=0),"",C120/B120)</f>
        <v/>
      </c>
      <c r="F120" s="15" t="str">
        <f aca="false">IF(A120="","",SUMIFS(Journal!$S$7:$S$1006,Journal!$A$7:$A$1006,A120,Journal!$S$7:$S$1006,"&gt;0"))</f>
        <v/>
      </c>
      <c r="G120" s="15" t="str">
        <f aca="false">IF(A120="","",-SUMIFS(Journal!$S$7:$S$1006,Journal!$A$7:$A$1006,A120,Journal!$S$7:$S$1006,"&lt;0"))</f>
        <v/>
      </c>
      <c r="H120" s="15" t="str">
        <f aca="false">IF(A120="","",SUMIFS(Journal!$S$7:$S$1006,Journal!$A$7:$A$1006,A120))</f>
        <v/>
      </c>
      <c r="I120" s="20" t="str">
        <f aca="false">IF(A120="","",IF(G120=0,IF(F120&gt;0,"no losses",""),F120/G120))</f>
        <v/>
      </c>
      <c r="J120" s="16" t="str">
        <f aca="false">IF(A120="","",IF(COUNTIFS(Journal!$A$7:$A$1006,A120,Journal!$R$7:$R$1006,"&gt;0")=0,"",SUMIFS(Journal!$T$7:$T$1006,Journal!$A$7:$A$1006,A120)/COUNTIFS(Journal!$A$7:$A$1006,A120,Journal!$R$7:$R$1006,"&gt;0")))</f>
        <v/>
      </c>
      <c r="K120" s="15" t="str">
        <f aca="false">IF(A120="","",SUMIFS(Journal!$L$7:$L$1006,Journal!$A$7:$A$1006,A120))</f>
        <v/>
      </c>
      <c r="L120" s="14" t="str">
        <f aca="false">IF(A120="","",IF(N(Journal!$C$4)&lt;=0,"no limit set",IF(COUNTIFS(Journal!$A$7:$A$1006,A120,Journal!$U$7:$U$1006,"&lt;="&amp;-Journal!$C$4)&gt;0,"Yes","No")))</f>
        <v/>
      </c>
      <c r="M120" s="14" t="str">
        <f aca="false">IF(A120="","",COUNTIFS(Journal!$A$7:$A$1006,A120,Journal!$V$7:$V$1006,"After loss limit"))</f>
        <v/>
      </c>
      <c r="N120" s="14" t="str">
        <f aca="false">IF(A120="","",IF(N(Journal!$C$5)&lt;=0,"no cap set",IF(B120&gt;Journal!$C$5,"Yes","No")))</f>
        <v/>
      </c>
      <c r="O120" s="15" t="str">
        <f aca="false">IF(A120="","",N(Journal!$C$3)+SUM($H$7:H120))</f>
        <v/>
      </c>
      <c r="P120" s="15" t="str">
        <f aca="false">IF(A120="","",O120-MAX(N(Journal!$C$3),MAX($O$7:O120)))</f>
        <v/>
      </c>
      <c r="Q120" s="21" t="e">
        <f aca="false">IF(A120="",NA(),O120)</f>
        <v>#N/A</v>
      </c>
    </row>
    <row r="121" customFormat="false" ht="15" hidden="false" customHeight="false" outlineLevel="0" collapsed="false">
      <c r="A121" s="18" t="str">
        <f aca="false">IF(A120="","",IF(COUNTIF(Journal!$A$7:$A$1006,"&gt;"&amp;A120)=0,"",SMALL(Journal!$A$7:$A$1006,COUNTIF(Journal!$A$7:$A$1006,"&lt;="&amp;A120)+1)))</f>
        <v/>
      </c>
      <c r="B121" s="14" t="str">
        <f aca="false">IF(A121="","",COUNTIF(Journal!$A$7:$A$1006,A121))</f>
        <v/>
      </c>
      <c r="C121" s="14" t="str">
        <f aca="false">IF(A121="","",COUNTIFS(Journal!$A$7:$A$1006,A121,Journal!$S$7:$S$1006,"&gt;0"))</f>
        <v/>
      </c>
      <c r="D121" s="14" t="str">
        <f aca="false">IF(A121="","",COUNTIFS(Journal!$A$7:$A$1006,A121,Journal!$S$7:$S$1006,"&lt;0"))</f>
        <v/>
      </c>
      <c r="E121" s="19" t="str">
        <f aca="false">IF(OR(A121="",N(B121)=0),"",C121/B121)</f>
        <v/>
      </c>
      <c r="F121" s="15" t="str">
        <f aca="false">IF(A121="","",SUMIFS(Journal!$S$7:$S$1006,Journal!$A$7:$A$1006,A121,Journal!$S$7:$S$1006,"&gt;0"))</f>
        <v/>
      </c>
      <c r="G121" s="15" t="str">
        <f aca="false">IF(A121="","",-SUMIFS(Journal!$S$7:$S$1006,Journal!$A$7:$A$1006,A121,Journal!$S$7:$S$1006,"&lt;0"))</f>
        <v/>
      </c>
      <c r="H121" s="15" t="str">
        <f aca="false">IF(A121="","",SUMIFS(Journal!$S$7:$S$1006,Journal!$A$7:$A$1006,A121))</f>
        <v/>
      </c>
      <c r="I121" s="20" t="str">
        <f aca="false">IF(A121="","",IF(G121=0,IF(F121&gt;0,"no losses",""),F121/G121))</f>
        <v/>
      </c>
      <c r="J121" s="16" t="str">
        <f aca="false">IF(A121="","",IF(COUNTIFS(Journal!$A$7:$A$1006,A121,Journal!$R$7:$R$1006,"&gt;0")=0,"",SUMIFS(Journal!$T$7:$T$1006,Journal!$A$7:$A$1006,A121)/COUNTIFS(Journal!$A$7:$A$1006,A121,Journal!$R$7:$R$1006,"&gt;0")))</f>
        <v/>
      </c>
      <c r="K121" s="15" t="str">
        <f aca="false">IF(A121="","",SUMIFS(Journal!$L$7:$L$1006,Journal!$A$7:$A$1006,A121))</f>
        <v/>
      </c>
      <c r="L121" s="14" t="str">
        <f aca="false">IF(A121="","",IF(N(Journal!$C$4)&lt;=0,"no limit set",IF(COUNTIFS(Journal!$A$7:$A$1006,A121,Journal!$U$7:$U$1006,"&lt;="&amp;-Journal!$C$4)&gt;0,"Yes","No")))</f>
        <v/>
      </c>
      <c r="M121" s="14" t="str">
        <f aca="false">IF(A121="","",COUNTIFS(Journal!$A$7:$A$1006,A121,Journal!$V$7:$V$1006,"After loss limit"))</f>
        <v/>
      </c>
      <c r="N121" s="14" t="str">
        <f aca="false">IF(A121="","",IF(N(Journal!$C$5)&lt;=0,"no cap set",IF(B121&gt;Journal!$C$5,"Yes","No")))</f>
        <v/>
      </c>
      <c r="O121" s="15" t="str">
        <f aca="false">IF(A121="","",N(Journal!$C$3)+SUM($H$7:H121))</f>
        <v/>
      </c>
      <c r="P121" s="15" t="str">
        <f aca="false">IF(A121="","",O121-MAX(N(Journal!$C$3),MAX($O$7:O121)))</f>
        <v/>
      </c>
      <c r="Q121" s="21" t="e">
        <f aca="false">IF(A121="",NA(),O121)</f>
        <v>#N/A</v>
      </c>
    </row>
    <row r="122" customFormat="false" ht="15" hidden="false" customHeight="false" outlineLevel="0" collapsed="false">
      <c r="A122" s="18" t="str">
        <f aca="false">IF(A121="","",IF(COUNTIF(Journal!$A$7:$A$1006,"&gt;"&amp;A121)=0,"",SMALL(Journal!$A$7:$A$1006,COUNTIF(Journal!$A$7:$A$1006,"&lt;="&amp;A121)+1)))</f>
        <v/>
      </c>
      <c r="B122" s="14" t="str">
        <f aca="false">IF(A122="","",COUNTIF(Journal!$A$7:$A$1006,A122))</f>
        <v/>
      </c>
      <c r="C122" s="14" t="str">
        <f aca="false">IF(A122="","",COUNTIFS(Journal!$A$7:$A$1006,A122,Journal!$S$7:$S$1006,"&gt;0"))</f>
        <v/>
      </c>
      <c r="D122" s="14" t="str">
        <f aca="false">IF(A122="","",COUNTIFS(Journal!$A$7:$A$1006,A122,Journal!$S$7:$S$1006,"&lt;0"))</f>
        <v/>
      </c>
      <c r="E122" s="19" t="str">
        <f aca="false">IF(OR(A122="",N(B122)=0),"",C122/B122)</f>
        <v/>
      </c>
      <c r="F122" s="15" t="str">
        <f aca="false">IF(A122="","",SUMIFS(Journal!$S$7:$S$1006,Journal!$A$7:$A$1006,A122,Journal!$S$7:$S$1006,"&gt;0"))</f>
        <v/>
      </c>
      <c r="G122" s="15" t="str">
        <f aca="false">IF(A122="","",-SUMIFS(Journal!$S$7:$S$1006,Journal!$A$7:$A$1006,A122,Journal!$S$7:$S$1006,"&lt;0"))</f>
        <v/>
      </c>
      <c r="H122" s="15" t="str">
        <f aca="false">IF(A122="","",SUMIFS(Journal!$S$7:$S$1006,Journal!$A$7:$A$1006,A122))</f>
        <v/>
      </c>
      <c r="I122" s="20" t="str">
        <f aca="false">IF(A122="","",IF(G122=0,IF(F122&gt;0,"no losses",""),F122/G122))</f>
        <v/>
      </c>
      <c r="J122" s="16" t="str">
        <f aca="false">IF(A122="","",IF(COUNTIFS(Journal!$A$7:$A$1006,A122,Journal!$R$7:$R$1006,"&gt;0")=0,"",SUMIFS(Journal!$T$7:$T$1006,Journal!$A$7:$A$1006,A122)/COUNTIFS(Journal!$A$7:$A$1006,A122,Journal!$R$7:$R$1006,"&gt;0")))</f>
        <v/>
      </c>
      <c r="K122" s="15" t="str">
        <f aca="false">IF(A122="","",SUMIFS(Journal!$L$7:$L$1006,Journal!$A$7:$A$1006,A122))</f>
        <v/>
      </c>
      <c r="L122" s="14" t="str">
        <f aca="false">IF(A122="","",IF(N(Journal!$C$4)&lt;=0,"no limit set",IF(COUNTIFS(Journal!$A$7:$A$1006,A122,Journal!$U$7:$U$1006,"&lt;="&amp;-Journal!$C$4)&gt;0,"Yes","No")))</f>
        <v/>
      </c>
      <c r="M122" s="14" t="str">
        <f aca="false">IF(A122="","",COUNTIFS(Journal!$A$7:$A$1006,A122,Journal!$V$7:$V$1006,"After loss limit"))</f>
        <v/>
      </c>
      <c r="N122" s="14" t="str">
        <f aca="false">IF(A122="","",IF(N(Journal!$C$5)&lt;=0,"no cap set",IF(B122&gt;Journal!$C$5,"Yes","No")))</f>
        <v/>
      </c>
      <c r="O122" s="15" t="str">
        <f aca="false">IF(A122="","",N(Journal!$C$3)+SUM($H$7:H122))</f>
        <v/>
      </c>
      <c r="P122" s="15" t="str">
        <f aca="false">IF(A122="","",O122-MAX(N(Journal!$C$3),MAX($O$7:O122)))</f>
        <v/>
      </c>
      <c r="Q122" s="21" t="e">
        <f aca="false">IF(A122="",NA(),O122)</f>
        <v>#N/A</v>
      </c>
    </row>
    <row r="123" customFormat="false" ht="15" hidden="false" customHeight="false" outlineLevel="0" collapsed="false">
      <c r="A123" s="18" t="str">
        <f aca="false">IF(A122="","",IF(COUNTIF(Journal!$A$7:$A$1006,"&gt;"&amp;A122)=0,"",SMALL(Journal!$A$7:$A$1006,COUNTIF(Journal!$A$7:$A$1006,"&lt;="&amp;A122)+1)))</f>
        <v/>
      </c>
      <c r="B123" s="14" t="str">
        <f aca="false">IF(A123="","",COUNTIF(Journal!$A$7:$A$1006,A123))</f>
        <v/>
      </c>
      <c r="C123" s="14" t="str">
        <f aca="false">IF(A123="","",COUNTIFS(Journal!$A$7:$A$1006,A123,Journal!$S$7:$S$1006,"&gt;0"))</f>
        <v/>
      </c>
      <c r="D123" s="14" t="str">
        <f aca="false">IF(A123="","",COUNTIFS(Journal!$A$7:$A$1006,A123,Journal!$S$7:$S$1006,"&lt;0"))</f>
        <v/>
      </c>
      <c r="E123" s="19" t="str">
        <f aca="false">IF(OR(A123="",N(B123)=0),"",C123/B123)</f>
        <v/>
      </c>
      <c r="F123" s="15" t="str">
        <f aca="false">IF(A123="","",SUMIFS(Journal!$S$7:$S$1006,Journal!$A$7:$A$1006,A123,Journal!$S$7:$S$1006,"&gt;0"))</f>
        <v/>
      </c>
      <c r="G123" s="15" t="str">
        <f aca="false">IF(A123="","",-SUMIFS(Journal!$S$7:$S$1006,Journal!$A$7:$A$1006,A123,Journal!$S$7:$S$1006,"&lt;0"))</f>
        <v/>
      </c>
      <c r="H123" s="15" t="str">
        <f aca="false">IF(A123="","",SUMIFS(Journal!$S$7:$S$1006,Journal!$A$7:$A$1006,A123))</f>
        <v/>
      </c>
      <c r="I123" s="20" t="str">
        <f aca="false">IF(A123="","",IF(G123=0,IF(F123&gt;0,"no losses",""),F123/G123))</f>
        <v/>
      </c>
      <c r="J123" s="16" t="str">
        <f aca="false">IF(A123="","",IF(COUNTIFS(Journal!$A$7:$A$1006,A123,Journal!$R$7:$R$1006,"&gt;0")=0,"",SUMIFS(Journal!$T$7:$T$1006,Journal!$A$7:$A$1006,A123)/COUNTIFS(Journal!$A$7:$A$1006,A123,Journal!$R$7:$R$1006,"&gt;0")))</f>
        <v/>
      </c>
      <c r="K123" s="15" t="str">
        <f aca="false">IF(A123="","",SUMIFS(Journal!$L$7:$L$1006,Journal!$A$7:$A$1006,A123))</f>
        <v/>
      </c>
      <c r="L123" s="14" t="str">
        <f aca="false">IF(A123="","",IF(N(Journal!$C$4)&lt;=0,"no limit set",IF(COUNTIFS(Journal!$A$7:$A$1006,A123,Journal!$U$7:$U$1006,"&lt;="&amp;-Journal!$C$4)&gt;0,"Yes","No")))</f>
        <v/>
      </c>
      <c r="M123" s="14" t="str">
        <f aca="false">IF(A123="","",COUNTIFS(Journal!$A$7:$A$1006,A123,Journal!$V$7:$V$1006,"After loss limit"))</f>
        <v/>
      </c>
      <c r="N123" s="14" t="str">
        <f aca="false">IF(A123="","",IF(N(Journal!$C$5)&lt;=0,"no cap set",IF(B123&gt;Journal!$C$5,"Yes","No")))</f>
        <v/>
      </c>
      <c r="O123" s="15" t="str">
        <f aca="false">IF(A123="","",N(Journal!$C$3)+SUM($H$7:H123))</f>
        <v/>
      </c>
      <c r="P123" s="15" t="str">
        <f aca="false">IF(A123="","",O123-MAX(N(Journal!$C$3),MAX($O$7:O123)))</f>
        <v/>
      </c>
      <c r="Q123" s="21" t="e">
        <f aca="false">IF(A123="",NA(),O123)</f>
        <v>#N/A</v>
      </c>
    </row>
    <row r="124" customFormat="false" ht="15" hidden="false" customHeight="false" outlineLevel="0" collapsed="false">
      <c r="A124" s="18" t="str">
        <f aca="false">IF(A123="","",IF(COUNTIF(Journal!$A$7:$A$1006,"&gt;"&amp;A123)=0,"",SMALL(Journal!$A$7:$A$1006,COUNTIF(Journal!$A$7:$A$1006,"&lt;="&amp;A123)+1)))</f>
        <v/>
      </c>
      <c r="B124" s="14" t="str">
        <f aca="false">IF(A124="","",COUNTIF(Journal!$A$7:$A$1006,A124))</f>
        <v/>
      </c>
      <c r="C124" s="14" t="str">
        <f aca="false">IF(A124="","",COUNTIFS(Journal!$A$7:$A$1006,A124,Journal!$S$7:$S$1006,"&gt;0"))</f>
        <v/>
      </c>
      <c r="D124" s="14" t="str">
        <f aca="false">IF(A124="","",COUNTIFS(Journal!$A$7:$A$1006,A124,Journal!$S$7:$S$1006,"&lt;0"))</f>
        <v/>
      </c>
      <c r="E124" s="19" t="str">
        <f aca="false">IF(OR(A124="",N(B124)=0),"",C124/B124)</f>
        <v/>
      </c>
      <c r="F124" s="15" t="str">
        <f aca="false">IF(A124="","",SUMIFS(Journal!$S$7:$S$1006,Journal!$A$7:$A$1006,A124,Journal!$S$7:$S$1006,"&gt;0"))</f>
        <v/>
      </c>
      <c r="G124" s="15" t="str">
        <f aca="false">IF(A124="","",-SUMIFS(Journal!$S$7:$S$1006,Journal!$A$7:$A$1006,A124,Journal!$S$7:$S$1006,"&lt;0"))</f>
        <v/>
      </c>
      <c r="H124" s="15" t="str">
        <f aca="false">IF(A124="","",SUMIFS(Journal!$S$7:$S$1006,Journal!$A$7:$A$1006,A124))</f>
        <v/>
      </c>
      <c r="I124" s="20" t="str">
        <f aca="false">IF(A124="","",IF(G124=0,IF(F124&gt;0,"no losses",""),F124/G124))</f>
        <v/>
      </c>
      <c r="J124" s="16" t="str">
        <f aca="false">IF(A124="","",IF(COUNTIFS(Journal!$A$7:$A$1006,A124,Journal!$R$7:$R$1006,"&gt;0")=0,"",SUMIFS(Journal!$T$7:$T$1006,Journal!$A$7:$A$1006,A124)/COUNTIFS(Journal!$A$7:$A$1006,A124,Journal!$R$7:$R$1006,"&gt;0")))</f>
        <v/>
      </c>
      <c r="K124" s="15" t="str">
        <f aca="false">IF(A124="","",SUMIFS(Journal!$L$7:$L$1006,Journal!$A$7:$A$1006,A124))</f>
        <v/>
      </c>
      <c r="L124" s="14" t="str">
        <f aca="false">IF(A124="","",IF(N(Journal!$C$4)&lt;=0,"no limit set",IF(COUNTIFS(Journal!$A$7:$A$1006,A124,Journal!$U$7:$U$1006,"&lt;="&amp;-Journal!$C$4)&gt;0,"Yes","No")))</f>
        <v/>
      </c>
      <c r="M124" s="14" t="str">
        <f aca="false">IF(A124="","",COUNTIFS(Journal!$A$7:$A$1006,A124,Journal!$V$7:$V$1006,"After loss limit"))</f>
        <v/>
      </c>
      <c r="N124" s="14" t="str">
        <f aca="false">IF(A124="","",IF(N(Journal!$C$5)&lt;=0,"no cap set",IF(B124&gt;Journal!$C$5,"Yes","No")))</f>
        <v/>
      </c>
      <c r="O124" s="15" t="str">
        <f aca="false">IF(A124="","",N(Journal!$C$3)+SUM($H$7:H124))</f>
        <v/>
      </c>
      <c r="P124" s="15" t="str">
        <f aca="false">IF(A124="","",O124-MAX(N(Journal!$C$3),MAX($O$7:O124)))</f>
        <v/>
      </c>
      <c r="Q124" s="21" t="e">
        <f aca="false">IF(A124="",NA(),O124)</f>
        <v>#N/A</v>
      </c>
    </row>
    <row r="125" customFormat="false" ht="15" hidden="false" customHeight="false" outlineLevel="0" collapsed="false">
      <c r="A125" s="18" t="str">
        <f aca="false">IF(A124="","",IF(COUNTIF(Journal!$A$7:$A$1006,"&gt;"&amp;A124)=0,"",SMALL(Journal!$A$7:$A$1006,COUNTIF(Journal!$A$7:$A$1006,"&lt;="&amp;A124)+1)))</f>
        <v/>
      </c>
      <c r="B125" s="14" t="str">
        <f aca="false">IF(A125="","",COUNTIF(Journal!$A$7:$A$1006,A125))</f>
        <v/>
      </c>
      <c r="C125" s="14" t="str">
        <f aca="false">IF(A125="","",COUNTIFS(Journal!$A$7:$A$1006,A125,Journal!$S$7:$S$1006,"&gt;0"))</f>
        <v/>
      </c>
      <c r="D125" s="14" t="str">
        <f aca="false">IF(A125="","",COUNTIFS(Journal!$A$7:$A$1006,A125,Journal!$S$7:$S$1006,"&lt;0"))</f>
        <v/>
      </c>
      <c r="E125" s="19" t="str">
        <f aca="false">IF(OR(A125="",N(B125)=0),"",C125/B125)</f>
        <v/>
      </c>
      <c r="F125" s="15" t="str">
        <f aca="false">IF(A125="","",SUMIFS(Journal!$S$7:$S$1006,Journal!$A$7:$A$1006,A125,Journal!$S$7:$S$1006,"&gt;0"))</f>
        <v/>
      </c>
      <c r="G125" s="15" t="str">
        <f aca="false">IF(A125="","",-SUMIFS(Journal!$S$7:$S$1006,Journal!$A$7:$A$1006,A125,Journal!$S$7:$S$1006,"&lt;0"))</f>
        <v/>
      </c>
      <c r="H125" s="15" t="str">
        <f aca="false">IF(A125="","",SUMIFS(Journal!$S$7:$S$1006,Journal!$A$7:$A$1006,A125))</f>
        <v/>
      </c>
      <c r="I125" s="20" t="str">
        <f aca="false">IF(A125="","",IF(G125=0,IF(F125&gt;0,"no losses",""),F125/G125))</f>
        <v/>
      </c>
      <c r="J125" s="16" t="str">
        <f aca="false">IF(A125="","",IF(COUNTIFS(Journal!$A$7:$A$1006,A125,Journal!$R$7:$R$1006,"&gt;0")=0,"",SUMIFS(Journal!$T$7:$T$1006,Journal!$A$7:$A$1006,A125)/COUNTIFS(Journal!$A$7:$A$1006,A125,Journal!$R$7:$R$1006,"&gt;0")))</f>
        <v/>
      </c>
      <c r="K125" s="15" t="str">
        <f aca="false">IF(A125="","",SUMIFS(Journal!$L$7:$L$1006,Journal!$A$7:$A$1006,A125))</f>
        <v/>
      </c>
      <c r="L125" s="14" t="str">
        <f aca="false">IF(A125="","",IF(N(Journal!$C$4)&lt;=0,"no limit set",IF(COUNTIFS(Journal!$A$7:$A$1006,A125,Journal!$U$7:$U$1006,"&lt;="&amp;-Journal!$C$4)&gt;0,"Yes","No")))</f>
        <v/>
      </c>
      <c r="M125" s="14" t="str">
        <f aca="false">IF(A125="","",COUNTIFS(Journal!$A$7:$A$1006,A125,Journal!$V$7:$V$1006,"After loss limit"))</f>
        <v/>
      </c>
      <c r="N125" s="14" t="str">
        <f aca="false">IF(A125="","",IF(N(Journal!$C$5)&lt;=0,"no cap set",IF(B125&gt;Journal!$C$5,"Yes","No")))</f>
        <v/>
      </c>
      <c r="O125" s="15" t="str">
        <f aca="false">IF(A125="","",N(Journal!$C$3)+SUM($H$7:H125))</f>
        <v/>
      </c>
      <c r="P125" s="15" t="str">
        <f aca="false">IF(A125="","",O125-MAX(N(Journal!$C$3),MAX($O$7:O125)))</f>
        <v/>
      </c>
      <c r="Q125" s="21" t="e">
        <f aca="false">IF(A125="",NA(),O125)</f>
        <v>#N/A</v>
      </c>
    </row>
    <row r="126" customFormat="false" ht="15" hidden="false" customHeight="false" outlineLevel="0" collapsed="false">
      <c r="A126" s="18" t="str">
        <f aca="false">IF(A125="","",IF(COUNTIF(Journal!$A$7:$A$1006,"&gt;"&amp;A125)=0,"",SMALL(Journal!$A$7:$A$1006,COUNTIF(Journal!$A$7:$A$1006,"&lt;="&amp;A125)+1)))</f>
        <v/>
      </c>
      <c r="B126" s="14" t="str">
        <f aca="false">IF(A126="","",COUNTIF(Journal!$A$7:$A$1006,A126))</f>
        <v/>
      </c>
      <c r="C126" s="14" t="str">
        <f aca="false">IF(A126="","",COUNTIFS(Journal!$A$7:$A$1006,A126,Journal!$S$7:$S$1006,"&gt;0"))</f>
        <v/>
      </c>
      <c r="D126" s="14" t="str">
        <f aca="false">IF(A126="","",COUNTIFS(Journal!$A$7:$A$1006,A126,Journal!$S$7:$S$1006,"&lt;0"))</f>
        <v/>
      </c>
      <c r="E126" s="19" t="str">
        <f aca="false">IF(OR(A126="",N(B126)=0),"",C126/B126)</f>
        <v/>
      </c>
      <c r="F126" s="15" t="str">
        <f aca="false">IF(A126="","",SUMIFS(Journal!$S$7:$S$1006,Journal!$A$7:$A$1006,A126,Journal!$S$7:$S$1006,"&gt;0"))</f>
        <v/>
      </c>
      <c r="G126" s="15" t="str">
        <f aca="false">IF(A126="","",-SUMIFS(Journal!$S$7:$S$1006,Journal!$A$7:$A$1006,A126,Journal!$S$7:$S$1006,"&lt;0"))</f>
        <v/>
      </c>
      <c r="H126" s="15" t="str">
        <f aca="false">IF(A126="","",SUMIFS(Journal!$S$7:$S$1006,Journal!$A$7:$A$1006,A126))</f>
        <v/>
      </c>
      <c r="I126" s="20" t="str">
        <f aca="false">IF(A126="","",IF(G126=0,IF(F126&gt;0,"no losses",""),F126/G126))</f>
        <v/>
      </c>
      <c r="J126" s="16" t="str">
        <f aca="false">IF(A126="","",IF(COUNTIFS(Journal!$A$7:$A$1006,A126,Journal!$R$7:$R$1006,"&gt;0")=0,"",SUMIFS(Journal!$T$7:$T$1006,Journal!$A$7:$A$1006,A126)/COUNTIFS(Journal!$A$7:$A$1006,A126,Journal!$R$7:$R$1006,"&gt;0")))</f>
        <v/>
      </c>
      <c r="K126" s="15" t="str">
        <f aca="false">IF(A126="","",SUMIFS(Journal!$L$7:$L$1006,Journal!$A$7:$A$1006,A126))</f>
        <v/>
      </c>
      <c r="L126" s="14" t="str">
        <f aca="false">IF(A126="","",IF(N(Journal!$C$4)&lt;=0,"no limit set",IF(COUNTIFS(Journal!$A$7:$A$1006,A126,Journal!$U$7:$U$1006,"&lt;="&amp;-Journal!$C$4)&gt;0,"Yes","No")))</f>
        <v/>
      </c>
      <c r="M126" s="14" t="str">
        <f aca="false">IF(A126="","",COUNTIFS(Journal!$A$7:$A$1006,A126,Journal!$V$7:$V$1006,"After loss limit"))</f>
        <v/>
      </c>
      <c r="N126" s="14" t="str">
        <f aca="false">IF(A126="","",IF(N(Journal!$C$5)&lt;=0,"no cap set",IF(B126&gt;Journal!$C$5,"Yes","No")))</f>
        <v/>
      </c>
      <c r="O126" s="15" t="str">
        <f aca="false">IF(A126="","",N(Journal!$C$3)+SUM($H$7:H126))</f>
        <v/>
      </c>
      <c r="P126" s="15" t="str">
        <f aca="false">IF(A126="","",O126-MAX(N(Journal!$C$3),MAX($O$7:O126)))</f>
        <v/>
      </c>
      <c r="Q126" s="21" t="e">
        <f aca="false">IF(A126="",NA(),O126)</f>
        <v>#N/A</v>
      </c>
    </row>
    <row r="127" customFormat="false" ht="15" hidden="false" customHeight="false" outlineLevel="0" collapsed="false">
      <c r="A127" s="18" t="str">
        <f aca="false">IF(A126="","",IF(COUNTIF(Journal!$A$7:$A$1006,"&gt;"&amp;A126)=0,"",SMALL(Journal!$A$7:$A$1006,COUNTIF(Journal!$A$7:$A$1006,"&lt;="&amp;A126)+1)))</f>
        <v/>
      </c>
      <c r="B127" s="14" t="str">
        <f aca="false">IF(A127="","",COUNTIF(Journal!$A$7:$A$1006,A127))</f>
        <v/>
      </c>
      <c r="C127" s="14" t="str">
        <f aca="false">IF(A127="","",COUNTIFS(Journal!$A$7:$A$1006,A127,Journal!$S$7:$S$1006,"&gt;0"))</f>
        <v/>
      </c>
      <c r="D127" s="14" t="str">
        <f aca="false">IF(A127="","",COUNTIFS(Journal!$A$7:$A$1006,A127,Journal!$S$7:$S$1006,"&lt;0"))</f>
        <v/>
      </c>
      <c r="E127" s="19" t="str">
        <f aca="false">IF(OR(A127="",N(B127)=0),"",C127/B127)</f>
        <v/>
      </c>
      <c r="F127" s="15" t="str">
        <f aca="false">IF(A127="","",SUMIFS(Journal!$S$7:$S$1006,Journal!$A$7:$A$1006,A127,Journal!$S$7:$S$1006,"&gt;0"))</f>
        <v/>
      </c>
      <c r="G127" s="15" t="str">
        <f aca="false">IF(A127="","",-SUMIFS(Journal!$S$7:$S$1006,Journal!$A$7:$A$1006,A127,Journal!$S$7:$S$1006,"&lt;0"))</f>
        <v/>
      </c>
      <c r="H127" s="15" t="str">
        <f aca="false">IF(A127="","",SUMIFS(Journal!$S$7:$S$1006,Journal!$A$7:$A$1006,A127))</f>
        <v/>
      </c>
      <c r="I127" s="20" t="str">
        <f aca="false">IF(A127="","",IF(G127=0,IF(F127&gt;0,"no losses",""),F127/G127))</f>
        <v/>
      </c>
      <c r="J127" s="16" t="str">
        <f aca="false">IF(A127="","",IF(COUNTIFS(Journal!$A$7:$A$1006,A127,Journal!$R$7:$R$1006,"&gt;0")=0,"",SUMIFS(Journal!$T$7:$T$1006,Journal!$A$7:$A$1006,A127)/COUNTIFS(Journal!$A$7:$A$1006,A127,Journal!$R$7:$R$1006,"&gt;0")))</f>
        <v/>
      </c>
      <c r="K127" s="15" t="str">
        <f aca="false">IF(A127="","",SUMIFS(Journal!$L$7:$L$1006,Journal!$A$7:$A$1006,A127))</f>
        <v/>
      </c>
      <c r="L127" s="14" t="str">
        <f aca="false">IF(A127="","",IF(N(Journal!$C$4)&lt;=0,"no limit set",IF(COUNTIFS(Journal!$A$7:$A$1006,A127,Journal!$U$7:$U$1006,"&lt;="&amp;-Journal!$C$4)&gt;0,"Yes","No")))</f>
        <v/>
      </c>
      <c r="M127" s="14" t="str">
        <f aca="false">IF(A127="","",COUNTIFS(Journal!$A$7:$A$1006,A127,Journal!$V$7:$V$1006,"After loss limit"))</f>
        <v/>
      </c>
      <c r="N127" s="14" t="str">
        <f aca="false">IF(A127="","",IF(N(Journal!$C$5)&lt;=0,"no cap set",IF(B127&gt;Journal!$C$5,"Yes","No")))</f>
        <v/>
      </c>
      <c r="O127" s="15" t="str">
        <f aca="false">IF(A127="","",N(Journal!$C$3)+SUM($H$7:H127))</f>
        <v/>
      </c>
      <c r="P127" s="15" t="str">
        <f aca="false">IF(A127="","",O127-MAX(N(Journal!$C$3),MAX($O$7:O127)))</f>
        <v/>
      </c>
      <c r="Q127" s="21" t="e">
        <f aca="false">IF(A127="",NA(),O127)</f>
        <v>#N/A</v>
      </c>
    </row>
    <row r="128" customFormat="false" ht="15" hidden="false" customHeight="false" outlineLevel="0" collapsed="false">
      <c r="A128" s="18" t="str">
        <f aca="false">IF(A127="","",IF(COUNTIF(Journal!$A$7:$A$1006,"&gt;"&amp;A127)=0,"",SMALL(Journal!$A$7:$A$1006,COUNTIF(Journal!$A$7:$A$1006,"&lt;="&amp;A127)+1)))</f>
        <v/>
      </c>
      <c r="B128" s="14" t="str">
        <f aca="false">IF(A128="","",COUNTIF(Journal!$A$7:$A$1006,A128))</f>
        <v/>
      </c>
      <c r="C128" s="14" t="str">
        <f aca="false">IF(A128="","",COUNTIFS(Journal!$A$7:$A$1006,A128,Journal!$S$7:$S$1006,"&gt;0"))</f>
        <v/>
      </c>
      <c r="D128" s="14" t="str">
        <f aca="false">IF(A128="","",COUNTIFS(Journal!$A$7:$A$1006,A128,Journal!$S$7:$S$1006,"&lt;0"))</f>
        <v/>
      </c>
      <c r="E128" s="19" t="str">
        <f aca="false">IF(OR(A128="",N(B128)=0),"",C128/B128)</f>
        <v/>
      </c>
      <c r="F128" s="15" t="str">
        <f aca="false">IF(A128="","",SUMIFS(Journal!$S$7:$S$1006,Journal!$A$7:$A$1006,A128,Journal!$S$7:$S$1006,"&gt;0"))</f>
        <v/>
      </c>
      <c r="G128" s="15" t="str">
        <f aca="false">IF(A128="","",-SUMIFS(Journal!$S$7:$S$1006,Journal!$A$7:$A$1006,A128,Journal!$S$7:$S$1006,"&lt;0"))</f>
        <v/>
      </c>
      <c r="H128" s="15" t="str">
        <f aca="false">IF(A128="","",SUMIFS(Journal!$S$7:$S$1006,Journal!$A$7:$A$1006,A128))</f>
        <v/>
      </c>
      <c r="I128" s="20" t="str">
        <f aca="false">IF(A128="","",IF(G128=0,IF(F128&gt;0,"no losses",""),F128/G128))</f>
        <v/>
      </c>
      <c r="J128" s="16" t="str">
        <f aca="false">IF(A128="","",IF(COUNTIFS(Journal!$A$7:$A$1006,A128,Journal!$R$7:$R$1006,"&gt;0")=0,"",SUMIFS(Journal!$T$7:$T$1006,Journal!$A$7:$A$1006,A128)/COUNTIFS(Journal!$A$7:$A$1006,A128,Journal!$R$7:$R$1006,"&gt;0")))</f>
        <v/>
      </c>
      <c r="K128" s="15" t="str">
        <f aca="false">IF(A128="","",SUMIFS(Journal!$L$7:$L$1006,Journal!$A$7:$A$1006,A128))</f>
        <v/>
      </c>
      <c r="L128" s="14" t="str">
        <f aca="false">IF(A128="","",IF(N(Journal!$C$4)&lt;=0,"no limit set",IF(COUNTIFS(Journal!$A$7:$A$1006,A128,Journal!$U$7:$U$1006,"&lt;="&amp;-Journal!$C$4)&gt;0,"Yes","No")))</f>
        <v/>
      </c>
      <c r="M128" s="14" t="str">
        <f aca="false">IF(A128="","",COUNTIFS(Journal!$A$7:$A$1006,A128,Journal!$V$7:$V$1006,"After loss limit"))</f>
        <v/>
      </c>
      <c r="N128" s="14" t="str">
        <f aca="false">IF(A128="","",IF(N(Journal!$C$5)&lt;=0,"no cap set",IF(B128&gt;Journal!$C$5,"Yes","No")))</f>
        <v/>
      </c>
      <c r="O128" s="15" t="str">
        <f aca="false">IF(A128="","",N(Journal!$C$3)+SUM($H$7:H128))</f>
        <v/>
      </c>
      <c r="P128" s="15" t="str">
        <f aca="false">IF(A128="","",O128-MAX(N(Journal!$C$3),MAX($O$7:O128)))</f>
        <v/>
      </c>
      <c r="Q128" s="21" t="e">
        <f aca="false">IF(A128="",NA(),O128)</f>
        <v>#N/A</v>
      </c>
    </row>
    <row r="129" customFormat="false" ht="15" hidden="false" customHeight="false" outlineLevel="0" collapsed="false">
      <c r="A129" s="18" t="str">
        <f aca="false">IF(A128="","",IF(COUNTIF(Journal!$A$7:$A$1006,"&gt;"&amp;A128)=0,"",SMALL(Journal!$A$7:$A$1006,COUNTIF(Journal!$A$7:$A$1006,"&lt;="&amp;A128)+1)))</f>
        <v/>
      </c>
      <c r="B129" s="14" t="str">
        <f aca="false">IF(A129="","",COUNTIF(Journal!$A$7:$A$1006,A129))</f>
        <v/>
      </c>
      <c r="C129" s="14" t="str">
        <f aca="false">IF(A129="","",COUNTIFS(Journal!$A$7:$A$1006,A129,Journal!$S$7:$S$1006,"&gt;0"))</f>
        <v/>
      </c>
      <c r="D129" s="14" t="str">
        <f aca="false">IF(A129="","",COUNTIFS(Journal!$A$7:$A$1006,A129,Journal!$S$7:$S$1006,"&lt;0"))</f>
        <v/>
      </c>
      <c r="E129" s="19" t="str">
        <f aca="false">IF(OR(A129="",N(B129)=0),"",C129/B129)</f>
        <v/>
      </c>
      <c r="F129" s="15" t="str">
        <f aca="false">IF(A129="","",SUMIFS(Journal!$S$7:$S$1006,Journal!$A$7:$A$1006,A129,Journal!$S$7:$S$1006,"&gt;0"))</f>
        <v/>
      </c>
      <c r="G129" s="15" t="str">
        <f aca="false">IF(A129="","",-SUMIFS(Journal!$S$7:$S$1006,Journal!$A$7:$A$1006,A129,Journal!$S$7:$S$1006,"&lt;0"))</f>
        <v/>
      </c>
      <c r="H129" s="15" t="str">
        <f aca="false">IF(A129="","",SUMIFS(Journal!$S$7:$S$1006,Journal!$A$7:$A$1006,A129))</f>
        <v/>
      </c>
      <c r="I129" s="20" t="str">
        <f aca="false">IF(A129="","",IF(G129=0,IF(F129&gt;0,"no losses",""),F129/G129))</f>
        <v/>
      </c>
      <c r="J129" s="16" t="str">
        <f aca="false">IF(A129="","",IF(COUNTIFS(Journal!$A$7:$A$1006,A129,Journal!$R$7:$R$1006,"&gt;0")=0,"",SUMIFS(Journal!$T$7:$T$1006,Journal!$A$7:$A$1006,A129)/COUNTIFS(Journal!$A$7:$A$1006,A129,Journal!$R$7:$R$1006,"&gt;0")))</f>
        <v/>
      </c>
      <c r="K129" s="15" t="str">
        <f aca="false">IF(A129="","",SUMIFS(Journal!$L$7:$L$1006,Journal!$A$7:$A$1006,A129))</f>
        <v/>
      </c>
      <c r="L129" s="14" t="str">
        <f aca="false">IF(A129="","",IF(N(Journal!$C$4)&lt;=0,"no limit set",IF(COUNTIFS(Journal!$A$7:$A$1006,A129,Journal!$U$7:$U$1006,"&lt;="&amp;-Journal!$C$4)&gt;0,"Yes","No")))</f>
        <v/>
      </c>
      <c r="M129" s="14" t="str">
        <f aca="false">IF(A129="","",COUNTIFS(Journal!$A$7:$A$1006,A129,Journal!$V$7:$V$1006,"After loss limit"))</f>
        <v/>
      </c>
      <c r="N129" s="14" t="str">
        <f aca="false">IF(A129="","",IF(N(Journal!$C$5)&lt;=0,"no cap set",IF(B129&gt;Journal!$C$5,"Yes","No")))</f>
        <v/>
      </c>
      <c r="O129" s="15" t="str">
        <f aca="false">IF(A129="","",N(Journal!$C$3)+SUM($H$7:H129))</f>
        <v/>
      </c>
      <c r="P129" s="15" t="str">
        <f aca="false">IF(A129="","",O129-MAX(N(Journal!$C$3),MAX($O$7:O129)))</f>
        <v/>
      </c>
      <c r="Q129" s="21" t="e">
        <f aca="false">IF(A129="",NA(),O129)</f>
        <v>#N/A</v>
      </c>
    </row>
    <row r="130" customFormat="false" ht="15" hidden="false" customHeight="false" outlineLevel="0" collapsed="false">
      <c r="A130" s="18" t="str">
        <f aca="false">IF(A129="","",IF(COUNTIF(Journal!$A$7:$A$1006,"&gt;"&amp;A129)=0,"",SMALL(Journal!$A$7:$A$1006,COUNTIF(Journal!$A$7:$A$1006,"&lt;="&amp;A129)+1)))</f>
        <v/>
      </c>
      <c r="B130" s="14" t="str">
        <f aca="false">IF(A130="","",COUNTIF(Journal!$A$7:$A$1006,A130))</f>
        <v/>
      </c>
      <c r="C130" s="14" t="str">
        <f aca="false">IF(A130="","",COUNTIFS(Journal!$A$7:$A$1006,A130,Journal!$S$7:$S$1006,"&gt;0"))</f>
        <v/>
      </c>
      <c r="D130" s="14" t="str">
        <f aca="false">IF(A130="","",COUNTIFS(Journal!$A$7:$A$1006,A130,Journal!$S$7:$S$1006,"&lt;0"))</f>
        <v/>
      </c>
      <c r="E130" s="19" t="str">
        <f aca="false">IF(OR(A130="",N(B130)=0),"",C130/B130)</f>
        <v/>
      </c>
      <c r="F130" s="15" t="str">
        <f aca="false">IF(A130="","",SUMIFS(Journal!$S$7:$S$1006,Journal!$A$7:$A$1006,A130,Journal!$S$7:$S$1006,"&gt;0"))</f>
        <v/>
      </c>
      <c r="G130" s="15" t="str">
        <f aca="false">IF(A130="","",-SUMIFS(Journal!$S$7:$S$1006,Journal!$A$7:$A$1006,A130,Journal!$S$7:$S$1006,"&lt;0"))</f>
        <v/>
      </c>
      <c r="H130" s="15" t="str">
        <f aca="false">IF(A130="","",SUMIFS(Journal!$S$7:$S$1006,Journal!$A$7:$A$1006,A130))</f>
        <v/>
      </c>
      <c r="I130" s="20" t="str">
        <f aca="false">IF(A130="","",IF(G130=0,IF(F130&gt;0,"no losses",""),F130/G130))</f>
        <v/>
      </c>
      <c r="J130" s="16" t="str">
        <f aca="false">IF(A130="","",IF(COUNTIFS(Journal!$A$7:$A$1006,A130,Journal!$R$7:$R$1006,"&gt;0")=0,"",SUMIFS(Journal!$T$7:$T$1006,Journal!$A$7:$A$1006,A130)/COUNTIFS(Journal!$A$7:$A$1006,A130,Journal!$R$7:$R$1006,"&gt;0")))</f>
        <v/>
      </c>
      <c r="K130" s="15" t="str">
        <f aca="false">IF(A130="","",SUMIFS(Journal!$L$7:$L$1006,Journal!$A$7:$A$1006,A130))</f>
        <v/>
      </c>
      <c r="L130" s="14" t="str">
        <f aca="false">IF(A130="","",IF(N(Journal!$C$4)&lt;=0,"no limit set",IF(COUNTIFS(Journal!$A$7:$A$1006,A130,Journal!$U$7:$U$1006,"&lt;="&amp;-Journal!$C$4)&gt;0,"Yes","No")))</f>
        <v/>
      </c>
      <c r="M130" s="14" t="str">
        <f aca="false">IF(A130="","",COUNTIFS(Journal!$A$7:$A$1006,A130,Journal!$V$7:$V$1006,"After loss limit"))</f>
        <v/>
      </c>
      <c r="N130" s="14" t="str">
        <f aca="false">IF(A130="","",IF(N(Journal!$C$5)&lt;=0,"no cap set",IF(B130&gt;Journal!$C$5,"Yes","No")))</f>
        <v/>
      </c>
      <c r="O130" s="15" t="str">
        <f aca="false">IF(A130="","",N(Journal!$C$3)+SUM($H$7:H130))</f>
        <v/>
      </c>
      <c r="P130" s="15" t="str">
        <f aca="false">IF(A130="","",O130-MAX(N(Journal!$C$3),MAX($O$7:O130)))</f>
        <v/>
      </c>
      <c r="Q130" s="21" t="e">
        <f aca="false">IF(A130="",NA(),O130)</f>
        <v>#N/A</v>
      </c>
    </row>
    <row r="131" customFormat="false" ht="15" hidden="false" customHeight="false" outlineLevel="0" collapsed="false">
      <c r="A131" s="18" t="str">
        <f aca="false">IF(A130="","",IF(COUNTIF(Journal!$A$7:$A$1006,"&gt;"&amp;A130)=0,"",SMALL(Journal!$A$7:$A$1006,COUNTIF(Journal!$A$7:$A$1006,"&lt;="&amp;A130)+1)))</f>
        <v/>
      </c>
      <c r="B131" s="14" t="str">
        <f aca="false">IF(A131="","",COUNTIF(Journal!$A$7:$A$1006,A131))</f>
        <v/>
      </c>
      <c r="C131" s="14" t="str">
        <f aca="false">IF(A131="","",COUNTIFS(Journal!$A$7:$A$1006,A131,Journal!$S$7:$S$1006,"&gt;0"))</f>
        <v/>
      </c>
      <c r="D131" s="14" t="str">
        <f aca="false">IF(A131="","",COUNTIFS(Journal!$A$7:$A$1006,A131,Journal!$S$7:$S$1006,"&lt;0"))</f>
        <v/>
      </c>
      <c r="E131" s="19" t="str">
        <f aca="false">IF(OR(A131="",N(B131)=0),"",C131/B131)</f>
        <v/>
      </c>
      <c r="F131" s="15" t="str">
        <f aca="false">IF(A131="","",SUMIFS(Journal!$S$7:$S$1006,Journal!$A$7:$A$1006,A131,Journal!$S$7:$S$1006,"&gt;0"))</f>
        <v/>
      </c>
      <c r="G131" s="15" t="str">
        <f aca="false">IF(A131="","",-SUMIFS(Journal!$S$7:$S$1006,Journal!$A$7:$A$1006,A131,Journal!$S$7:$S$1006,"&lt;0"))</f>
        <v/>
      </c>
      <c r="H131" s="15" t="str">
        <f aca="false">IF(A131="","",SUMIFS(Journal!$S$7:$S$1006,Journal!$A$7:$A$1006,A131))</f>
        <v/>
      </c>
      <c r="I131" s="20" t="str">
        <f aca="false">IF(A131="","",IF(G131=0,IF(F131&gt;0,"no losses",""),F131/G131))</f>
        <v/>
      </c>
      <c r="J131" s="16" t="str">
        <f aca="false">IF(A131="","",IF(COUNTIFS(Journal!$A$7:$A$1006,A131,Journal!$R$7:$R$1006,"&gt;0")=0,"",SUMIFS(Journal!$T$7:$T$1006,Journal!$A$7:$A$1006,A131)/COUNTIFS(Journal!$A$7:$A$1006,A131,Journal!$R$7:$R$1006,"&gt;0")))</f>
        <v/>
      </c>
      <c r="K131" s="15" t="str">
        <f aca="false">IF(A131="","",SUMIFS(Journal!$L$7:$L$1006,Journal!$A$7:$A$1006,A131))</f>
        <v/>
      </c>
      <c r="L131" s="14" t="str">
        <f aca="false">IF(A131="","",IF(N(Journal!$C$4)&lt;=0,"no limit set",IF(COUNTIFS(Journal!$A$7:$A$1006,A131,Journal!$U$7:$U$1006,"&lt;="&amp;-Journal!$C$4)&gt;0,"Yes","No")))</f>
        <v/>
      </c>
      <c r="M131" s="14" t="str">
        <f aca="false">IF(A131="","",COUNTIFS(Journal!$A$7:$A$1006,A131,Journal!$V$7:$V$1006,"After loss limit"))</f>
        <v/>
      </c>
      <c r="N131" s="14" t="str">
        <f aca="false">IF(A131="","",IF(N(Journal!$C$5)&lt;=0,"no cap set",IF(B131&gt;Journal!$C$5,"Yes","No")))</f>
        <v/>
      </c>
      <c r="O131" s="15" t="str">
        <f aca="false">IF(A131="","",N(Journal!$C$3)+SUM($H$7:H131))</f>
        <v/>
      </c>
      <c r="P131" s="15" t="str">
        <f aca="false">IF(A131="","",O131-MAX(N(Journal!$C$3),MAX($O$7:O131)))</f>
        <v/>
      </c>
      <c r="Q131" s="21" t="e">
        <f aca="false">IF(A131="",NA(),O131)</f>
        <v>#N/A</v>
      </c>
    </row>
    <row r="132" customFormat="false" ht="15" hidden="false" customHeight="false" outlineLevel="0" collapsed="false">
      <c r="A132" s="18" t="str">
        <f aca="false">IF(A131="","",IF(COUNTIF(Journal!$A$7:$A$1006,"&gt;"&amp;A131)=0,"",SMALL(Journal!$A$7:$A$1006,COUNTIF(Journal!$A$7:$A$1006,"&lt;="&amp;A131)+1)))</f>
        <v/>
      </c>
      <c r="B132" s="14" t="str">
        <f aca="false">IF(A132="","",COUNTIF(Journal!$A$7:$A$1006,A132))</f>
        <v/>
      </c>
      <c r="C132" s="14" t="str">
        <f aca="false">IF(A132="","",COUNTIFS(Journal!$A$7:$A$1006,A132,Journal!$S$7:$S$1006,"&gt;0"))</f>
        <v/>
      </c>
      <c r="D132" s="14" t="str">
        <f aca="false">IF(A132="","",COUNTIFS(Journal!$A$7:$A$1006,A132,Journal!$S$7:$S$1006,"&lt;0"))</f>
        <v/>
      </c>
      <c r="E132" s="19" t="str">
        <f aca="false">IF(OR(A132="",N(B132)=0),"",C132/B132)</f>
        <v/>
      </c>
      <c r="F132" s="15" t="str">
        <f aca="false">IF(A132="","",SUMIFS(Journal!$S$7:$S$1006,Journal!$A$7:$A$1006,A132,Journal!$S$7:$S$1006,"&gt;0"))</f>
        <v/>
      </c>
      <c r="G132" s="15" t="str">
        <f aca="false">IF(A132="","",-SUMIFS(Journal!$S$7:$S$1006,Journal!$A$7:$A$1006,A132,Journal!$S$7:$S$1006,"&lt;0"))</f>
        <v/>
      </c>
      <c r="H132" s="15" t="str">
        <f aca="false">IF(A132="","",SUMIFS(Journal!$S$7:$S$1006,Journal!$A$7:$A$1006,A132))</f>
        <v/>
      </c>
      <c r="I132" s="20" t="str">
        <f aca="false">IF(A132="","",IF(G132=0,IF(F132&gt;0,"no losses",""),F132/G132))</f>
        <v/>
      </c>
      <c r="J132" s="16" t="str">
        <f aca="false">IF(A132="","",IF(COUNTIFS(Journal!$A$7:$A$1006,A132,Journal!$R$7:$R$1006,"&gt;0")=0,"",SUMIFS(Journal!$T$7:$T$1006,Journal!$A$7:$A$1006,A132)/COUNTIFS(Journal!$A$7:$A$1006,A132,Journal!$R$7:$R$1006,"&gt;0")))</f>
        <v/>
      </c>
      <c r="K132" s="15" t="str">
        <f aca="false">IF(A132="","",SUMIFS(Journal!$L$7:$L$1006,Journal!$A$7:$A$1006,A132))</f>
        <v/>
      </c>
      <c r="L132" s="14" t="str">
        <f aca="false">IF(A132="","",IF(N(Journal!$C$4)&lt;=0,"no limit set",IF(COUNTIFS(Journal!$A$7:$A$1006,A132,Journal!$U$7:$U$1006,"&lt;="&amp;-Journal!$C$4)&gt;0,"Yes","No")))</f>
        <v/>
      </c>
      <c r="M132" s="14" t="str">
        <f aca="false">IF(A132="","",COUNTIFS(Journal!$A$7:$A$1006,A132,Journal!$V$7:$V$1006,"After loss limit"))</f>
        <v/>
      </c>
      <c r="N132" s="14" t="str">
        <f aca="false">IF(A132="","",IF(N(Journal!$C$5)&lt;=0,"no cap set",IF(B132&gt;Journal!$C$5,"Yes","No")))</f>
        <v/>
      </c>
      <c r="O132" s="15" t="str">
        <f aca="false">IF(A132="","",N(Journal!$C$3)+SUM($H$7:H132))</f>
        <v/>
      </c>
      <c r="P132" s="15" t="str">
        <f aca="false">IF(A132="","",O132-MAX(N(Journal!$C$3),MAX($O$7:O132)))</f>
        <v/>
      </c>
      <c r="Q132" s="21" t="e">
        <f aca="false">IF(A132="",NA(),O132)</f>
        <v>#N/A</v>
      </c>
    </row>
    <row r="133" customFormat="false" ht="15" hidden="false" customHeight="false" outlineLevel="0" collapsed="false">
      <c r="A133" s="18" t="str">
        <f aca="false">IF(A132="","",IF(COUNTIF(Journal!$A$7:$A$1006,"&gt;"&amp;A132)=0,"",SMALL(Journal!$A$7:$A$1006,COUNTIF(Journal!$A$7:$A$1006,"&lt;="&amp;A132)+1)))</f>
        <v/>
      </c>
      <c r="B133" s="14" t="str">
        <f aca="false">IF(A133="","",COUNTIF(Journal!$A$7:$A$1006,A133))</f>
        <v/>
      </c>
      <c r="C133" s="14" t="str">
        <f aca="false">IF(A133="","",COUNTIFS(Journal!$A$7:$A$1006,A133,Journal!$S$7:$S$1006,"&gt;0"))</f>
        <v/>
      </c>
      <c r="D133" s="14" t="str">
        <f aca="false">IF(A133="","",COUNTIFS(Journal!$A$7:$A$1006,A133,Journal!$S$7:$S$1006,"&lt;0"))</f>
        <v/>
      </c>
      <c r="E133" s="19" t="str">
        <f aca="false">IF(OR(A133="",N(B133)=0),"",C133/B133)</f>
        <v/>
      </c>
      <c r="F133" s="15" t="str">
        <f aca="false">IF(A133="","",SUMIFS(Journal!$S$7:$S$1006,Journal!$A$7:$A$1006,A133,Journal!$S$7:$S$1006,"&gt;0"))</f>
        <v/>
      </c>
      <c r="G133" s="15" t="str">
        <f aca="false">IF(A133="","",-SUMIFS(Journal!$S$7:$S$1006,Journal!$A$7:$A$1006,A133,Journal!$S$7:$S$1006,"&lt;0"))</f>
        <v/>
      </c>
      <c r="H133" s="15" t="str">
        <f aca="false">IF(A133="","",SUMIFS(Journal!$S$7:$S$1006,Journal!$A$7:$A$1006,A133))</f>
        <v/>
      </c>
      <c r="I133" s="20" t="str">
        <f aca="false">IF(A133="","",IF(G133=0,IF(F133&gt;0,"no losses",""),F133/G133))</f>
        <v/>
      </c>
      <c r="J133" s="16" t="str">
        <f aca="false">IF(A133="","",IF(COUNTIFS(Journal!$A$7:$A$1006,A133,Journal!$R$7:$R$1006,"&gt;0")=0,"",SUMIFS(Journal!$T$7:$T$1006,Journal!$A$7:$A$1006,A133)/COUNTIFS(Journal!$A$7:$A$1006,A133,Journal!$R$7:$R$1006,"&gt;0")))</f>
        <v/>
      </c>
      <c r="K133" s="15" t="str">
        <f aca="false">IF(A133="","",SUMIFS(Journal!$L$7:$L$1006,Journal!$A$7:$A$1006,A133))</f>
        <v/>
      </c>
      <c r="L133" s="14" t="str">
        <f aca="false">IF(A133="","",IF(N(Journal!$C$4)&lt;=0,"no limit set",IF(COUNTIFS(Journal!$A$7:$A$1006,A133,Journal!$U$7:$U$1006,"&lt;="&amp;-Journal!$C$4)&gt;0,"Yes","No")))</f>
        <v/>
      </c>
      <c r="M133" s="14" t="str">
        <f aca="false">IF(A133="","",COUNTIFS(Journal!$A$7:$A$1006,A133,Journal!$V$7:$V$1006,"After loss limit"))</f>
        <v/>
      </c>
      <c r="N133" s="14" t="str">
        <f aca="false">IF(A133="","",IF(N(Journal!$C$5)&lt;=0,"no cap set",IF(B133&gt;Journal!$C$5,"Yes","No")))</f>
        <v/>
      </c>
      <c r="O133" s="15" t="str">
        <f aca="false">IF(A133="","",N(Journal!$C$3)+SUM($H$7:H133))</f>
        <v/>
      </c>
      <c r="P133" s="15" t="str">
        <f aca="false">IF(A133="","",O133-MAX(N(Journal!$C$3),MAX($O$7:O133)))</f>
        <v/>
      </c>
      <c r="Q133" s="21" t="e">
        <f aca="false">IF(A133="",NA(),O133)</f>
        <v>#N/A</v>
      </c>
    </row>
    <row r="134" customFormat="false" ht="15" hidden="false" customHeight="false" outlineLevel="0" collapsed="false">
      <c r="A134" s="18" t="str">
        <f aca="false">IF(A133="","",IF(COUNTIF(Journal!$A$7:$A$1006,"&gt;"&amp;A133)=0,"",SMALL(Journal!$A$7:$A$1006,COUNTIF(Journal!$A$7:$A$1006,"&lt;="&amp;A133)+1)))</f>
        <v/>
      </c>
      <c r="B134" s="14" t="str">
        <f aca="false">IF(A134="","",COUNTIF(Journal!$A$7:$A$1006,A134))</f>
        <v/>
      </c>
      <c r="C134" s="14" t="str">
        <f aca="false">IF(A134="","",COUNTIFS(Journal!$A$7:$A$1006,A134,Journal!$S$7:$S$1006,"&gt;0"))</f>
        <v/>
      </c>
      <c r="D134" s="14" t="str">
        <f aca="false">IF(A134="","",COUNTIFS(Journal!$A$7:$A$1006,A134,Journal!$S$7:$S$1006,"&lt;0"))</f>
        <v/>
      </c>
      <c r="E134" s="19" t="str">
        <f aca="false">IF(OR(A134="",N(B134)=0),"",C134/B134)</f>
        <v/>
      </c>
      <c r="F134" s="15" t="str">
        <f aca="false">IF(A134="","",SUMIFS(Journal!$S$7:$S$1006,Journal!$A$7:$A$1006,A134,Journal!$S$7:$S$1006,"&gt;0"))</f>
        <v/>
      </c>
      <c r="G134" s="15" t="str">
        <f aca="false">IF(A134="","",-SUMIFS(Journal!$S$7:$S$1006,Journal!$A$7:$A$1006,A134,Journal!$S$7:$S$1006,"&lt;0"))</f>
        <v/>
      </c>
      <c r="H134" s="15" t="str">
        <f aca="false">IF(A134="","",SUMIFS(Journal!$S$7:$S$1006,Journal!$A$7:$A$1006,A134))</f>
        <v/>
      </c>
      <c r="I134" s="20" t="str">
        <f aca="false">IF(A134="","",IF(G134=0,IF(F134&gt;0,"no losses",""),F134/G134))</f>
        <v/>
      </c>
      <c r="J134" s="16" t="str">
        <f aca="false">IF(A134="","",IF(COUNTIFS(Journal!$A$7:$A$1006,A134,Journal!$R$7:$R$1006,"&gt;0")=0,"",SUMIFS(Journal!$T$7:$T$1006,Journal!$A$7:$A$1006,A134)/COUNTIFS(Journal!$A$7:$A$1006,A134,Journal!$R$7:$R$1006,"&gt;0")))</f>
        <v/>
      </c>
      <c r="K134" s="15" t="str">
        <f aca="false">IF(A134="","",SUMIFS(Journal!$L$7:$L$1006,Journal!$A$7:$A$1006,A134))</f>
        <v/>
      </c>
      <c r="L134" s="14" t="str">
        <f aca="false">IF(A134="","",IF(N(Journal!$C$4)&lt;=0,"no limit set",IF(COUNTIFS(Journal!$A$7:$A$1006,A134,Journal!$U$7:$U$1006,"&lt;="&amp;-Journal!$C$4)&gt;0,"Yes","No")))</f>
        <v/>
      </c>
      <c r="M134" s="14" t="str">
        <f aca="false">IF(A134="","",COUNTIFS(Journal!$A$7:$A$1006,A134,Journal!$V$7:$V$1006,"After loss limit"))</f>
        <v/>
      </c>
      <c r="N134" s="14" t="str">
        <f aca="false">IF(A134="","",IF(N(Journal!$C$5)&lt;=0,"no cap set",IF(B134&gt;Journal!$C$5,"Yes","No")))</f>
        <v/>
      </c>
      <c r="O134" s="15" t="str">
        <f aca="false">IF(A134="","",N(Journal!$C$3)+SUM($H$7:H134))</f>
        <v/>
      </c>
      <c r="P134" s="15" t="str">
        <f aca="false">IF(A134="","",O134-MAX(N(Journal!$C$3),MAX($O$7:O134)))</f>
        <v/>
      </c>
      <c r="Q134" s="21" t="e">
        <f aca="false">IF(A134="",NA(),O134)</f>
        <v>#N/A</v>
      </c>
    </row>
    <row r="135" customFormat="false" ht="15" hidden="false" customHeight="false" outlineLevel="0" collapsed="false">
      <c r="A135" s="18" t="str">
        <f aca="false">IF(A134="","",IF(COUNTIF(Journal!$A$7:$A$1006,"&gt;"&amp;A134)=0,"",SMALL(Journal!$A$7:$A$1006,COUNTIF(Journal!$A$7:$A$1006,"&lt;="&amp;A134)+1)))</f>
        <v/>
      </c>
      <c r="B135" s="14" t="str">
        <f aca="false">IF(A135="","",COUNTIF(Journal!$A$7:$A$1006,A135))</f>
        <v/>
      </c>
      <c r="C135" s="14" t="str">
        <f aca="false">IF(A135="","",COUNTIFS(Journal!$A$7:$A$1006,A135,Journal!$S$7:$S$1006,"&gt;0"))</f>
        <v/>
      </c>
      <c r="D135" s="14" t="str">
        <f aca="false">IF(A135="","",COUNTIFS(Journal!$A$7:$A$1006,A135,Journal!$S$7:$S$1006,"&lt;0"))</f>
        <v/>
      </c>
      <c r="E135" s="19" t="str">
        <f aca="false">IF(OR(A135="",N(B135)=0),"",C135/B135)</f>
        <v/>
      </c>
      <c r="F135" s="15" t="str">
        <f aca="false">IF(A135="","",SUMIFS(Journal!$S$7:$S$1006,Journal!$A$7:$A$1006,A135,Journal!$S$7:$S$1006,"&gt;0"))</f>
        <v/>
      </c>
      <c r="G135" s="15" t="str">
        <f aca="false">IF(A135="","",-SUMIFS(Journal!$S$7:$S$1006,Journal!$A$7:$A$1006,A135,Journal!$S$7:$S$1006,"&lt;0"))</f>
        <v/>
      </c>
      <c r="H135" s="15" t="str">
        <f aca="false">IF(A135="","",SUMIFS(Journal!$S$7:$S$1006,Journal!$A$7:$A$1006,A135))</f>
        <v/>
      </c>
      <c r="I135" s="20" t="str">
        <f aca="false">IF(A135="","",IF(G135=0,IF(F135&gt;0,"no losses",""),F135/G135))</f>
        <v/>
      </c>
      <c r="J135" s="16" t="str">
        <f aca="false">IF(A135="","",IF(COUNTIFS(Journal!$A$7:$A$1006,A135,Journal!$R$7:$R$1006,"&gt;0")=0,"",SUMIFS(Journal!$T$7:$T$1006,Journal!$A$7:$A$1006,A135)/COUNTIFS(Journal!$A$7:$A$1006,A135,Journal!$R$7:$R$1006,"&gt;0")))</f>
        <v/>
      </c>
      <c r="K135" s="15" t="str">
        <f aca="false">IF(A135="","",SUMIFS(Journal!$L$7:$L$1006,Journal!$A$7:$A$1006,A135))</f>
        <v/>
      </c>
      <c r="L135" s="14" t="str">
        <f aca="false">IF(A135="","",IF(N(Journal!$C$4)&lt;=0,"no limit set",IF(COUNTIFS(Journal!$A$7:$A$1006,A135,Journal!$U$7:$U$1006,"&lt;="&amp;-Journal!$C$4)&gt;0,"Yes","No")))</f>
        <v/>
      </c>
      <c r="M135" s="14" t="str">
        <f aca="false">IF(A135="","",COUNTIFS(Journal!$A$7:$A$1006,A135,Journal!$V$7:$V$1006,"After loss limit"))</f>
        <v/>
      </c>
      <c r="N135" s="14" t="str">
        <f aca="false">IF(A135="","",IF(N(Journal!$C$5)&lt;=0,"no cap set",IF(B135&gt;Journal!$C$5,"Yes","No")))</f>
        <v/>
      </c>
      <c r="O135" s="15" t="str">
        <f aca="false">IF(A135="","",N(Journal!$C$3)+SUM($H$7:H135))</f>
        <v/>
      </c>
      <c r="P135" s="15" t="str">
        <f aca="false">IF(A135="","",O135-MAX(N(Journal!$C$3),MAX($O$7:O135)))</f>
        <v/>
      </c>
      <c r="Q135" s="21" t="e">
        <f aca="false">IF(A135="",NA(),O135)</f>
        <v>#N/A</v>
      </c>
    </row>
    <row r="136" customFormat="false" ht="15" hidden="false" customHeight="false" outlineLevel="0" collapsed="false">
      <c r="A136" s="18" t="str">
        <f aca="false">IF(A135="","",IF(COUNTIF(Journal!$A$7:$A$1006,"&gt;"&amp;A135)=0,"",SMALL(Journal!$A$7:$A$1006,COUNTIF(Journal!$A$7:$A$1006,"&lt;="&amp;A135)+1)))</f>
        <v/>
      </c>
      <c r="B136" s="14" t="str">
        <f aca="false">IF(A136="","",COUNTIF(Journal!$A$7:$A$1006,A136))</f>
        <v/>
      </c>
      <c r="C136" s="14" t="str">
        <f aca="false">IF(A136="","",COUNTIFS(Journal!$A$7:$A$1006,A136,Journal!$S$7:$S$1006,"&gt;0"))</f>
        <v/>
      </c>
      <c r="D136" s="14" t="str">
        <f aca="false">IF(A136="","",COUNTIFS(Journal!$A$7:$A$1006,A136,Journal!$S$7:$S$1006,"&lt;0"))</f>
        <v/>
      </c>
      <c r="E136" s="19" t="str">
        <f aca="false">IF(OR(A136="",N(B136)=0),"",C136/B136)</f>
        <v/>
      </c>
      <c r="F136" s="15" t="str">
        <f aca="false">IF(A136="","",SUMIFS(Journal!$S$7:$S$1006,Journal!$A$7:$A$1006,A136,Journal!$S$7:$S$1006,"&gt;0"))</f>
        <v/>
      </c>
      <c r="G136" s="15" t="str">
        <f aca="false">IF(A136="","",-SUMIFS(Journal!$S$7:$S$1006,Journal!$A$7:$A$1006,A136,Journal!$S$7:$S$1006,"&lt;0"))</f>
        <v/>
      </c>
      <c r="H136" s="15" t="str">
        <f aca="false">IF(A136="","",SUMIFS(Journal!$S$7:$S$1006,Journal!$A$7:$A$1006,A136))</f>
        <v/>
      </c>
      <c r="I136" s="20" t="str">
        <f aca="false">IF(A136="","",IF(G136=0,IF(F136&gt;0,"no losses",""),F136/G136))</f>
        <v/>
      </c>
      <c r="J136" s="16" t="str">
        <f aca="false">IF(A136="","",IF(COUNTIFS(Journal!$A$7:$A$1006,A136,Journal!$R$7:$R$1006,"&gt;0")=0,"",SUMIFS(Journal!$T$7:$T$1006,Journal!$A$7:$A$1006,A136)/COUNTIFS(Journal!$A$7:$A$1006,A136,Journal!$R$7:$R$1006,"&gt;0")))</f>
        <v/>
      </c>
      <c r="K136" s="15" t="str">
        <f aca="false">IF(A136="","",SUMIFS(Journal!$L$7:$L$1006,Journal!$A$7:$A$1006,A136))</f>
        <v/>
      </c>
      <c r="L136" s="14" t="str">
        <f aca="false">IF(A136="","",IF(N(Journal!$C$4)&lt;=0,"no limit set",IF(COUNTIFS(Journal!$A$7:$A$1006,A136,Journal!$U$7:$U$1006,"&lt;="&amp;-Journal!$C$4)&gt;0,"Yes","No")))</f>
        <v/>
      </c>
      <c r="M136" s="14" t="str">
        <f aca="false">IF(A136="","",COUNTIFS(Journal!$A$7:$A$1006,A136,Journal!$V$7:$V$1006,"After loss limit"))</f>
        <v/>
      </c>
      <c r="N136" s="14" t="str">
        <f aca="false">IF(A136="","",IF(N(Journal!$C$5)&lt;=0,"no cap set",IF(B136&gt;Journal!$C$5,"Yes","No")))</f>
        <v/>
      </c>
      <c r="O136" s="15" t="str">
        <f aca="false">IF(A136="","",N(Journal!$C$3)+SUM($H$7:H136))</f>
        <v/>
      </c>
      <c r="P136" s="15" t="str">
        <f aca="false">IF(A136="","",O136-MAX(N(Journal!$C$3),MAX($O$7:O136)))</f>
        <v/>
      </c>
      <c r="Q136" s="21" t="e">
        <f aca="false">IF(A136="",NA(),O136)</f>
        <v>#N/A</v>
      </c>
    </row>
    <row r="137" customFormat="false" ht="15" hidden="false" customHeight="false" outlineLevel="0" collapsed="false">
      <c r="A137" s="18" t="str">
        <f aca="false">IF(A136="","",IF(COUNTIF(Journal!$A$7:$A$1006,"&gt;"&amp;A136)=0,"",SMALL(Journal!$A$7:$A$1006,COUNTIF(Journal!$A$7:$A$1006,"&lt;="&amp;A136)+1)))</f>
        <v/>
      </c>
      <c r="B137" s="14" t="str">
        <f aca="false">IF(A137="","",COUNTIF(Journal!$A$7:$A$1006,A137))</f>
        <v/>
      </c>
      <c r="C137" s="14" t="str">
        <f aca="false">IF(A137="","",COUNTIFS(Journal!$A$7:$A$1006,A137,Journal!$S$7:$S$1006,"&gt;0"))</f>
        <v/>
      </c>
      <c r="D137" s="14" t="str">
        <f aca="false">IF(A137="","",COUNTIFS(Journal!$A$7:$A$1006,A137,Journal!$S$7:$S$1006,"&lt;0"))</f>
        <v/>
      </c>
      <c r="E137" s="19" t="str">
        <f aca="false">IF(OR(A137="",N(B137)=0),"",C137/B137)</f>
        <v/>
      </c>
      <c r="F137" s="15" t="str">
        <f aca="false">IF(A137="","",SUMIFS(Journal!$S$7:$S$1006,Journal!$A$7:$A$1006,A137,Journal!$S$7:$S$1006,"&gt;0"))</f>
        <v/>
      </c>
      <c r="G137" s="15" t="str">
        <f aca="false">IF(A137="","",-SUMIFS(Journal!$S$7:$S$1006,Journal!$A$7:$A$1006,A137,Journal!$S$7:$S$1006,"&lt;0"))</f>
        <v/>
      </c>
      <c r="H137" s="15" t="str">
        <f aca="false">IF(A137="","",SUMIFS(Journal!$S$7:$S$1006,Journal!$A$7:$A$1006,A137))</f>
        <v/>
      </c>
      <c r="I137" s="20" t="str">
        <f aca="false">IF(A137="","",IF(G137=0,IF(F137&gt;0,"no losses",""),F137/G137))</f>
        <v/>
      </c>
      <c r="J137" s="16" t="str">
        <f aca="false">IF(A137="","",IF(COUNTIFS(Journal!$A$7:$A$1006,A137,Journal!$R$7:$R$1006,"&gt;0")=0,"",SUMIFS(Journal!$T$7:$T$1006,Journal!$A$7:$A$1006,A137)/COUNTIFS(Journal!$A$7:$A$1006,A137,Journal!$R$7:$R$1006,"&gt;0")))</f>
        <v/>
      </c>
      <c r="K137" s="15" t="str">
        <f aca="false">IF(A137="","",SUMIFS(Journal!$L$7:$L$1006,Journal!$A$7:$A$1006,A137))</f>
        <v/>
      </c>
      <c r="L137" s="14" t="str">
        <f aca="false">IF(A137="","",IF(N(Journal!$C$4)&lt;=0,"no limit set",IF(COUNTIFS(Journal!$A$7:$A$1006,A137,Journal!$U$7:$U$1006,"&lt;="&amp;-Journal!$C$4)&gt;0,"Yes","No")))</f>
        <v/>
      </c>
      <c r="M137" s="14" t="str">
        <f aca="false">IF(A137="","",COUNTIFS(Journal!$A$7:$A$1006,A137,Journal!$V$7:$V$1006,"After loss limit"))</f>
        <v/>
      </c>
      <c r="N137" s="14" t="str">
        <f aca="false">IF(A137="","",IF(N(Journal!$C$5)&lt;=0,"no cap set",IF(B137&gt;Journal!$C$5,"Yes","No")))</f>
        <v/>
      </c>
      <c r="O137" s="15" t="str">
        <f aca="false">IF(A137="","",N(Journal!$C$3)+SUM($H$7:H137))</f>
        <v/>
      </c>
      <c r="P137" s="15" t="str">
        <f aca="false">IF(A137="","",O137-MAX(N(Journal!$C$3),MAX($O$7:O137)))</f>
        <v/>
      </c>
      <c r="Q137" s="21" t="e">
        <f aca="false">IF(A137="",NA(),O137)</f>
        <v>#N/A</v>
      </c>
    </row>
    <row r="138" customFormat="false" ht="15" hidden="false" customHeight="false" outlineLevel="0" collapsed="false">
      <c r="A138" s="18" t="str">
        <f aca="false">IF(A137="","",IF(COUNTIF(Journal!$A$7:$A$1006,"&gt;"&amp;A137)=0,"",SMALL(Journal!$A$7:$A$1006,COUNTIF(Journal!$A$7:$A$1006,"&lt;="&amp;A137)+1)))</f>
        <v/>
      </c>
      <c r="B138" s="14" t="str">
        <f aca="false">IF(A138="","",COUNTIF(Journal!$A$7:$A$1006,A138))</f>
        <v/>
      </c>
      <c r="C138" s="14" t="str">
        <f aca="false">IF(A138="","",COUNTIFS(Journal!$A$7:$A$1006,A138,Journal!$S$7:$S$1006,"&gt;0"))</f>
        <v/>
      </c>
      <c r="D138" s="14" t="str">
        <f aca="false">IF(A138="","",COUNTIFS(Journal!$A$7:$A$1006,A138,Journal!$S$7:$S$1006,"&lt;0"))</f>
        <v/>
      </c>
      <c r="E138" s="19" t="str">
        <f aca="false">IF(OR(A138="",N(B138)=0),"",C138/B138)</f>
        <v/>
      </c>
      <c r="F138" s="15" t="str">
        <f aca="false">IF(A138="","",SUMIFS(Journal!$S$7:$S$1006,Journal!$A$7:$A$1006,A138,Journal!$S$7:$S$1006,"&gt;0"))</f>
        <v/>
      </c>
      <c r="G138" s="15" t="str">
        <f aca="false">IF(A138="","",-SUMIFS(Journal!$S$7:$S$1006,Journal!$A$7:$A$1006,A138,Journal!$S$7:$S$1006,"&lt;0"))</f>
        <v/>
      </c>
      <c r="H138" s="15" t="str">
        <f aca="false">IF(A138="","",SUMIFS(Journal!$S$7:$S$1006,Journal!$A$7:$A$1006,A138))</f>
        <v/>
      </c>
      <c r="I138" s="20" t="str">
        <f aca="false">IF(A138="","",IF(G138=0,IF(F138&gt;0,"no losses",""),F138/G138))</f>
        <v/>
      </c>
      <c r="J138" s="16" t="str">
        <f aca="false">IF(A138="","",IF(COUNTIFS(Journal!$A$7:$A$1006,A138,Journal!$R$7:$R$1006,"&gt;0")=0,"",SUMIFS(Journal!$T$7:$T$1006,Journal!$A$7:$A$1006,A138)/COUNTIFS(Journal!$A$7:$A$1006,A138,Journal!$R$7:$R$1006,"&gt;0")))</f>
        <v/>
      </c>
      <c r="K138" s="15" t="str">
        <f aca="false">IF(A138="","",SUMIFS(Journal!$L$7:$L$1006,Journal!$A$7:$A$1006,A138))</f>
        <v/>
      </c>
      <c r="L138" s="14" t="str">
        <f aca="false">IF(A138="","",IF(N(Journal!$C$4)&lt;=0,"no limit set",IF(COUNTIFS(Journal!$A$7:$A$1006,A138,Journal!$U$7:$U$1006,"&lt;="&amp;-Journal!$C$4)&gt;0,"Yes","No")))</f>
        <v/>
      </c>
      <c r="M138" s="14" t="str">
        <f aca="false">IF(A138="","",COUNTIFS(Journal!$A$7:$A$1006,A138,Journal!$V$7:$V$1006,"After loss limit"))</f>
        <v/>
      </c>
      <c r="N138" s="14" t="str">
        <f aca="false">IF(A138="","",IF(N(Journal!$C$5)&lt;=0,"no cap set",IF(B138&gt;Journal!$C$5,"Yes","No")))</f>
        <v/>
      </c>
      <c r="O138" s="15" t="str">
        <f aca="false">IF(A138="","",N(Journal!$C$3)+SUM($H$7:H138))</f>
        <v/>
      </c>
      <c r="P138" s="15" t="str">
        <f aca="false">IF(A138="","",O138-MAX(N(Journal!$C$3),MAX($O$7:O138)))</f>
        <v/>
      </c>
      <c r="Q138" s="21" t="e">
        <f aca="false">IF(A138="",NA(),O138)</f>
        <v>#N/A</v>
      </c>
    </row>
    <row r="139" customFormat="false" ht="15" hidden="false" customHeight="false" outlineLevel="0" collapsed="false">
      <c r="A139" s="18" t="str">
        <f aca="false">IF(A138="","",IF(COUNTIF(Journal!$A$7:$A$1006,"&gt;"&amp;A138)=0,"",SMALL(Journal!$A$7:$A$1006,COUNTIF(Journal!$A$7:$A$1006,"&lt;="&amp;A138)+1)))</f>
        <v/>
      </c>
      <c r="B139" s="14" t="str">
        <f aca="false">IF(A139="","",COUNTIF(Journal!$A$7:$A$1006,A139))</f>
        <v/>
      </c>
      <c r="C139" s="14" t="str">
        <f aca="false">IF(A139="","",COUNTIFS(Journal!$A$7:$A$1006,A139,Journal!$S$7:$S$1006,"&gt;0"))</f>
        <v/>
      </c>
      <c r="D139" s="14" t="str">
        <f aca="false">IF(A139="","",COUNTIFS(Journal!$A$7:$A$1006,A139,Journal!$S$7:$S$1006,"&lt;0"))</f>
        <v/>
      </c>
      <c r="E139" s="19" t="str">
        <f aca="false">IF(OR(A139="",N(B139)=0),"",C139/B139)</f>
        <v/>
      </c>
      <c r="F139" s="15" t="str">
        <f aca="false">IF(A139="","",SUMIFS(Journal!$S$7:$S$1006,Journal!$A$7:$A$1006,A139,Journal!$S$7:$S$1006,"&gt;0"))</f>
        <v/>
      </c>
      <c r="G139" s="15" t="str">
        <f aca="false">IF(A139="","",-SUMIFS(Journal!$S$7:$S$1006,Journal!$A$7:$A$1006,A139,Journal!$S$7:$S$1006,"&lt;0"))</f>
        <v/>
      </c>
      <c r="H139" s="15" t="str">
        <f aca="false">IF(A139="","",SUMIFS(Journal!$S$7:$S$1006,Journal!$A$7:$A$1006,A139))</f>
        <v/>
      </c>
      <c r="I139" s="20" t="str">
        <f aca="false">IF(A139="","",IF(G139=0,IF(F139&gt;0,"no losses",""),F139/G139))</f>
        <v/>
      </c>
      <c r="J139" s="16" t="str">
        <f aca="false">IF(A139="","",IF(COUNTIFS(Journal!$A$7:$A$1006,A139,Journal!$R$7:$R$1006,"&gt;0")=0,"",SUMIFS(Journal!$T$7:$T$1006,Journal!$A$7:$A$1006,A139)/COUNTIFS(Journal!$A$7:$A$1006,A139,Journal!$R$7:$R$1006,"&gt;0")))</f>
        <v/>
      </c>
      <c r="K139" s="15" t="str">
        <f aca="false">IF(A139="","",SUMIFS(Journal!$L$7:$L$1006,Journal!$A$7:$A$1006,A139))</f>
        <v/>
      </c>
      <c r="L139" s="14" t="str">
        <f aca="false">IF(A139="","",IF(N(Journal!$C$4)&lt;=0,"no limit set",IF(COUNTIFS(Journal!$A$7:$A$1006,A139,Journal!$U$7:$U$1006,"&lt;="&amp;-Journal!$C$4)&gt;0,"Yes","No")))</f>
        <v/>
      </c>
      <c r="M139" s="14" t="str">
        <f aca="false">IF(A139="","",COUNTIFS(Journal!$A$7:$A$1006,A139,Journal!$V$7:$V$1006,"After loss limit"))</f>
        <v/>
      </c>
      <c r="N139" s="14" t="str">
        <f aca="false">IF(A139="","",IF(N(Journal!$C$5)&lt;=0,"no cap set",IF(B139&gt;Journal!$C$5,"Yes","No")))</f>
        <v/>
      </c>
      <c r="O139" s="15" t="str">
        <f aca="false">IF(A139="","",N(Journal!$C$3)+SUM($H$7:H139))</f>
        <v/>
      </c>
      <c r="P139" s="15" t="str">
        <f aca="false">IF(A139="","",O139-MAX(N(Journal!$C$3),MAX($O$7:O139)))</f>
        <v/>
      </c>
      <c r="Q139" s="21" t="e">
        <f aca="false">IF(A139="",NA(),O139)</f>
        <v>#N/A</v>
      </c>
    </row>
    <row r="140" customFormat="false" ht="15" hidden="false" customHeight="false" outlineLevel="0" collapsed="false">
      <c r="A140" s="18" t="str">
        <f aca="false">IF(A139="","",IF(COUNTIF(Journal!$A$7:$A$1006,"&gt;"&amp;A139)=0,"",SMALL(Journal!$A$7:$A$1006,COUNTIF(Journal!$A$7:$A$1006,"&lt;="&amp;A139)+1)))</f>
        <v/>
      </c>
      <c r="B140" s="14" t="str">
        <f aca="false">IF(A140="","",COUNTIF(Journal!$A$7:$A$1006,A140))</f>
        <v/>
      </c>
      <c r="C140" s="14" t="str">
        <f aca="false">IF(A140="","",COUNTIFS(Journal!$A$7:$A$1006,A140,Journal!$S$7:$S$1006,"&gt;0"))</f>
        <v/>
      </c>
      <c r="D140" s="14" t="str">
        <f aca="false">IF(A140="","",COUNTIFS(Journal!$A$7:$A$1006,A140,Journal!$S$7:$S$1006,"&lt;0"))</f>
        <v/>
      </c>
      <c r="E140" s="19" t="str">
        <f aca="false">IF(OR(A140="",N(B140)=0),"",C140/B140)</f>
        <v/>
      </c>
      <c r="F140" s="15" t="str">
        <f aca="false">IF(A140="","",SUMIFS(Journal!$S$7:$S$1006,Journal!$A$7:$A$1006,A140,Journal!$S$7:$S$1006,"&gt;0"))</f>
        <v/>
      </c>
      <c r="G140" s="15" t="str">
        <f aca="false">IF(A140="","",-SUMIFS(Journal!$S$7:$S$1006,Journal!$A$7:$A$1006,A140,Journal!$S$7:$S$1006,"&lt;0"))</f>
        <v/>
      </c>
      <c r="H140" s="15" t="str">
        <f aca="false">IF(A140="","",SUMIFS(Journal!$S$7:$S$1006,Journal!$A$7:$A$1006,A140))</f>
        <v/>
      </c>
      <c r="I140" s="20" t="str">
        <f aca="false">IF(A140="","",IF(G140=0,IF(F140&gt;0,"no losses",""),F140/G140))</f>
        <v/>
      </c>
      <c r="J140" s="16" t="str">
        <f aca="false">IF(A140="","",IF(COUNTIFS(Journal!$A$7:$A$1006,A140,Journal!$R$7:$R$1006,"&gt;0")=0,"",SUMIFS(Journal!$T$7:$T$1006,Journal!$A$7:$A$1006,A140)/COUNTIFS(Journal!$A$7:$A$1006,A140,Journal!$R$7:$R$1006,"&gt;0")))</f>
        <v/>
      </c>
      <c r="K140" s="15" t="str">
        <f aca="false">IF(A140="","",SUMIFS(Journal!$L$7:$L$1006,Journal!$A$7:$A$1006,A140))</f>
        <v/>
      </c>
      <c r="L140" s="14" t="str">
        <f aca="false">IF(A140="","",IF(N(Journal!$C$4)&lt;=0,"no limit set",IF(COUNTIFS(Journal!$A$7:$A$1006,A140,Journal!$U$7:$U$1006,"&lt;="&amp;-Journal!$C$4)&gt;0,"Yes","No")))</f>
        <v/>
      </c>
      <c r="M140" s="14" t="str">
        <f aca="false">IF(A140="","",COUNTIFS(Journal!$A$7:$A$1006,A140,Journal!$V$7:$V$1006,"After loss limit"))</f>
        <v/>
      </c>
      <c r="N140" s="14" t="str">
        <f aca="false">IF(A140="","",IF(N(Journal!$C$5)&lt;=0,"no cap set",IF(B140&gt;Journal!$C$5,"Yes","No")))</f>
        <v/>
      </c>
      <c r="O140" s="15" t="str">
        <f aca="false">IF(A140="","",N(Journal!$C$3)+SUM($H$7:H140))</f>
        <v/>
      </c>
      <c r="P140" s="15" t="str">
        <f aca="false">IF(A140="","",O140-MAX(N(Journal!$C$3),MAX($O$7:O140)))</f>
        <v/>
      </c>
      <c r="Q140" s="21" t="e">
        <f aca="false">IF(A140="",NA(),O140)</f>
        <v>#N/A</v>
      </c>
    </row>
    <row r="141" customFormat="false" ht="15" hidden="false" customHeight="false" outlineLevel="0" collapsed="false">
      <c r="A141" s="18" t="str">
        <f aca="false">IF(A140="","",IF(COUNTIF(Journal!$A$7:$A$1006,"&gt;"&amp;A140)=0,"",SMALL(Journal!$A$7:$A$1006,COUNTIF(Journal!$A$7:$A$1006,"&lt;="&amp;A140)+1)))</f>
        <v/>
      </c>
      <c r="B141" s="14" t="str">
        <f aca="false">IF(A141="","",COUNTIF(Journal!$A$7:$A$1006,A141))</f>
        <v/>
      </c>
      <c r="C141" s="14" t="str">
        <f aca="false">IF(A141="","",COUNTIFS(Journal!$A$7:$A$1006,A141,Journal!$S$7:$S$1006,"&gt;0"))</f>
        <v/>
      </c>
      <c r="D141" s="14" t="str">
        <f aca="false">IF(A141="","",COUNTIFS(Journal!$A$7:$A$1006,A141,Journal!$S$7:$S$1006,"&lt;0"))</f>
        <v/>
      </c>
      <c r="E141" s="19" t="str">
        <f aca="false">IF(OR(A141="",N(B141)=0),"",C141/B141)</f>
        <v/>
      </c>
      <c r="F141" s="15" t="str">
        <f aca="false">IF(A141="","",SUMIFS(Journal!$S$7:$S$1006,Journal!$A$7:$A$1006,A141,Journal!$S$7:$S$1006,"&gt;0"))</f>
        <v/>
      </c>
      <c r="G141" s="15" t="str">
        <f aca="false">IF(A141="","",-SUMIFS(Journal!$S$7:$S$1006,Journal!$A$7:$A$1006,A141,Journal!$S$7:$S$1006,"&lt;0"))</f>
        <v/>
      </c>
      <c r="H141" s="15" t="str">
        <f aca="false">IF(A141="","",SUMIFS(Journal!$S$7:$S$1006,Journal!$A$7:$A$1006,A141))</f>
        <v/>
      </c>
      <c r="I141" s="20" t="str">
        <f aca="false">IF(A141="","",IF(G141=0,IF(F141&gt;0,"no losses",""),F141/G141))</f>
        <v/>
      </c>
      <c r="J141" s="16" t="str">
        <f aca="false">IF(A141="","",IF(COUNTIFS(Journal!$A$7:$A$1006,A141,Journal!$R$7:$R$1006,"&gt;0")=0,"",SUMIFS(Journal!$T$7:$T$1006,Journal!$A$7:$A$1006,A141)/COUNTIFS(Journal!$A$7:$A$1006,A141,Journal!$R$7:$R$1006,"&gt;0")))</f>
        <v/>
      </c>
      <c r="K141" s="15" t="str">
        <f aca="false">IF(A141="","",SUMIFS(Journal!$L$7:$L$1006,Journal!$A$7:$A$1006,A141))</f>
        <v/>
      </c>
      <c r="L141" s="14" t="str">
        <f aca="false">IF(A141="","",IF(N(Journal!$C$4)&lt;=0,"no limit set",IF(COUNTIFS(Journal!$A$7:$A$1006,A141,Journal!$U$7:$U$1006,"&lt;="&amp;-Journal!$C$4)&gt;0,"Yes","No")))</f>
        <v/>
      </c>
      <c r="M141" s="14" t="str">
        <f aca="false">IF(A141="","",COUNTIFS(Journal!$A$7:$A$1006,A141,Journal!$V$7:$V$1006,"After loss limit"))</f>
        <v/>
      </c>
      <c r="N141" s="14" t="str">
        <f aca="false">IF(A141="","",IF(N(Journal!$C$5)&lt;=0,"no cap set",IF(B141&gt;Journal!$C$5,"Yes","No")))</f>
        <v/>
      </c>
      <c r="O141" s="15" t="str">
        <f aca="false">IF(A141="","",N(Journal!$C$3)+SUM($H$7:H141))</f>
        <v/>
      </c>
      <c r="P141" s="15" t="str">
        <f aca="false">IF(A141="","",O141-MAX(N(Journal!$C$3),MAX($O$7:O141)))</f>
        <v/>
      </c>
      <c r="Q141" s="21" t="e">
        <f aca="false">IF(A141="",NA(),O141)</f>
        <v>#N/A</v>
      </c>
    </row>
    <row r="142" customFormat="false" ht="15" hidden="false" customHeight="false" outlineLevel="0" collapsed="false">
      <c r="A142" s="18" t="str">
        <f aca="false">IF(A141="","",IF(COUNTIF(Journal!$A$7:$A$1006,"&gt;"&amp;A141)=0,"",SMALL(Journal!$A$7:$A$1006,COUNTIF(Journal!$A$7:$A$1006,"&lt;="&amp;A141)+1)))</f>
        <v/>
      </c>
      <c r="B142" s="14" t="str">
        <f aca="false">IF(A142="","",COUNTIF(Journal!$A$7:$A$1006,A142))</f>
        <v/>
      </c>
      <c r="C142" s="14" t="str">
        <f aca="false">IF(A142="","",COUNTIFS(Journal!$A$7:$A$1006,A142,Journal!$S$7:$S$1006,"&gt;0"))</f>
        <v/>
      </c>
      <c r="D142" s="14" t="str">
        <f aca="false">IF(A142="","",COUNTIFS(Journal!$A$7:$A$1006,A142,Journal!$S$7:$S$1006,"&lt;0"))</f>
        <v/>
      </c>
      <c r="E142" s="19" t="str">
        <f aca="false">IF(OR(A142="",N(B142)=0),"",C142/B142)</f>
        <v/>
      </c>
      <c r="F142" s="15" t="str">
        <f aca="false">IF(A142="","",SUMIFS(Journal!$S$7:$S$1006,Journal!$A$7:$A$1006,A142,Journal!$S$7:$S$1006,"&gt;0"))</f>
        <v/>
      </c>
      <c r="G142" s="15" t="str">
        <f aca="false">IF(A142="","",-SUMIFS(Journal!$S$7:$S$1006,Journal!$A$7:$A$1006,A142,Journal!$S$7:$S$1006,"&lt;0"))</f>
        <v/>
      </c>
      <c r="H142" s="15" t="str">
        <f aca="false">IF(A142="","",SUMIFS(Journal!$S$7:$S$1006,Journal!$A$7:$A$1006,A142))</f>
        <v/>
      </c>
      <c r="I142" s="20" t="str">
        <f aca="false">IF(A142="","",IF(G142=0,IF(F142&gt;0,"no losses",""),F142/G142))</f>
        <v/>
      </c>
      <c r="J142" s="16" t="str">
        <f aca="false">IF(A142="","",IF(COUNTIFS(Journal!$A$7:$A$1006,A142,Journal!$R$7:$R$1006,"&gt;0")=0,"",SUMIFS(Journal!$T$7:$T$1006,Journal!$A$7:$A$1006,A142)/COUNTIFS(Journal!$A$7:$A$1006,A142,Journal!$R$7:$R$1006,"&gt;0")))</f>
        <v/>
      </c>
      <c r="K142" s="15" t="str">
        <f aca="false">IF(A142="","",SUMIFS(Journal!$L$7:$L$1006,Journal!$A$7:$A$1006,A142))</f>
        <v/>
      </c>
      <c r="L142" s="14" t="str">
        <f aca="false">IF(A142="","",IF(N(Journal!$C$4)&lt;=0,"no limit set",IF(COUNTIFS(Journal!$A$7:$A$1006,A142,Journal!$U$7:$U$1006,"&lt;="&amp;-Journal!$C$4)&gt;0,"Yes","No")))</f>
        <v/>
      </c>
      <c r="M142" s="14" t="str">
        <f aca="false">IF(A142="","",COUNTIFS(Journal!$A$7:$A$1006,A142,Journal!$V$7:$V$1006,"After loss limit"))</f>
        <v/>
      </c>
      <c r="N142" s="14" t="str">
        <f aca="false">IF(A142="","",IF(N(Journal!$C$5)&lt;=0,"no cap set",IF(B142&gt;Journal!$C$5,"Yes","No")))</f>
        <v/>
      </c>
      <c r="O142" s="15" t="str">
        <f aca="false">IF(A142="","",N(Journal!$C$3)+SUM($H$7:H142))</f>
        <v/>
      </c>
      <c r="P142" s="15" t="str">
        <f aca="false">IF(A142="","",O142-MAX(N(Journal!$C$3),MAX($O$7:O142)))</f>
        <v/>
      </c>
      <c r="Q142" s="21" t="e">
        <f aca="false">IF(A142="",NA(),O142)</f>
        <v>#N/A</v>
      </c>
    </row>
    <row r="143" customFormat="false" ht="15" hidden="false" customHeight="false" outlineLevel="0" collapsed="false">
      <c r="A143" s="18" t="str">
        <f aca="false">IF(A142="","",IF(COUNTIF(Journal!$A$7:$A$1006,"&gt;"&amp;A142)=0,"",SMALL(Journal!$A$7:$A$1006,COUNTIF(Journal!$A$7:$A$1006,"&lt;="&amp;A142)+1)))</f>
        <v/>
      </c>
      <c r="B143" s="14" t="str">
        <f aca="false">IF(A143="","",COUNTIF(Journal!$A$7:$A$1006,A143))</f>
        <v/>
      </c>
      <c r="C143" s="14" t="str">
        <f aca="false">IF(A143="","",COUNTIFS(Journal!$A$7:$A$1006,A143,Journal!$S$7:$S$1006,"&gt;0"))</f>
        <v/>
      </c>
      <c r="D143" s="14" t="str">
        <f aca="false">IF(A143="","",COUNTIFS(Journal!$A$7:$A$1006,A143,Journal!$S$7:$S$1006,"&lt;0"))</f>
        <v/>
      </c>
      <c r="E143" s="19" t="str">
        <f aca="false">IF(OR(A143="",N(B143)=0),"",C143/B143)</f>
        <v/>
      </c>
      <c r="F143" s="15" t="str">
        <f aca="false">IF(A143="","",SUMIFS(Journal!$S$7:$S$1006,Journal!$A$7:$A$1006,A143,Journal!$S$7:$S$1006,"&gt;0"))</f>
        <v/>
      </c>
      <c r="G143" s="15" t="str">
        <f aca="false">IF(A143="","",-SUMIFS(Journal!$S$7:$S$1006,Journal!$A$7:$A$1006,A143,Journal!$S$7:$S$1006,"&lt;0"))</f>
        <v/>
      </c>
      <c r="H143" s="15" t="str">
        <f aca="false">IF(A143="","",SUMIFS(Journal!$S$7:$S$1006,Journal!$A$7:$A$1006,A143))</f>
        <v/>
      </c>
      <c r="I143" s="20" t="str">
        <f aca="false">IF(A143="","",IF(G143=0,IF(F143&gt;0,"no losses",""),F143/G143))</f>
        <v/>
      </c>
      <c r="J143" s="16" t="str">
        <f aca="false">IF(A143="","",IF(COUNTIFS(Journal!$A$7:$A$1006,A143,Journal!$R$7:$R$1006,"&gt;0")=0,"",SUMIFS(Journal!$T$7:$T$1006,Journal!$A$7:$A$1006,A143)/COUNTIFS(Journal!$A$7:$A$1006,A143,Journal!$R$7:$R$1006,"&gt;0")))</f>
        <v/>
      </c>
      <c r="K143" s="15" t="str">
        <f aca="false">IF(A143="","",SUMIFS(Journal!$L$7:$L$1006,Journal!$A$7:$A$1006,A143))</f>
        <v/>
      </c>
      <c r="L143" s="14" t="str">
        <f aca="false">IF(A143="","",IF(N(Journal!$C$4)&lt;=0,"no limit set",IF(COUNTIFS(Journal!$A$7:$A$1006,A143,Journal!$U$7:$U$1006,"&lt;="&amp;-Journal!$C$4)&gt;0,"Yes","No")))</f>
        <v/>
      </c>
      <c r="M143" s="14" t="str">
        <f aca="false">IF(A143="","",COUNTIFS(Journal!$A$7:$A$1006,A143,Journal!$V$7:$V$1006,"After loss limit"))</f>
        <v/>
      </c>
      <c r="N143" s="14" t="str">
        <f aca="false">IF(A143="","",IF(N(Journal!$C$5)&lt;=0,"no cap set",IF(B143&gt;Journal!$C$5,"Yes","No")))</f>
        <v/>
      </c>
      <c r="O143" s="15" t="str">
        <f aca="false">IF(A143="","",N(Journal!$C$3)+SUM($H$7:H143))</f>
        <v/>
      </c>
      <c r="P143" s="15" t="str">
        <f aca="false">IF(A143="","",O143-MAX(N(Journal!$C$3),MAX($O$7:O143)))</f>
        <v/>
      </c>
      <c r="Q143" s="21" t="e">
        <f aca="false">IF(A143="",NA(),O143)</f>
        <v>#N/A</v>
      </c>
    </row>
    <row r="144" customFormat="false" ht="15" hidden="false" customHeight="false" outlineLevel="0" collapsed="false">
      <c r="A144" s="18" t="str">
        <f aca="false">IF(A143="","",IF(COUNTIF(Journal!$A$7:$A$1006,"&gt;"&amp;A143)=0,"",SMALL(Journal!$A$7:$A$1006,COUNTIF(Journal!$A$7:$A$1006,"&lt;="&amp;A143)+1)))</f>
        <v/>
      </c>
      <c r="B144" s="14" t="str">
        <f aca="false">IF(A144="","",COUNTIF(Journal!$A$7:$A$1006,A144))</f>
        <v/>
      </c>
      <c r="C144" s="14" t="str">
        <f aca="false">IF(A144="","",COUNTIFS(Journal!$A$7:$A$1006,A144,Journal!$S$7:$S$1006,"&gt;0"))</f>
        <v/>
      </c>
      <c r="D144" s="14" t="str">
        <f aca="false">IF(A144="","",COUNTIFS(Journal!$A$7:$A$1006,A144,Journal!$S$7:$S$1006,"&lt;0"))</f>
        <v/>
      </c>
      <c r="E144" s="19" t="str">
        <f aca="false">IF(OR(A144="",N(B144)=0),"",C144/B144)</f>
        <v/>
      </c>
      <c r="F144" s="15" t="str">
        <f aca="false">IF(A144="","",SUMIFS(Journal!$S$7:$S$1006,Journal!$A$7:$A$1006,A144,Journal!$S$7:$S$1006,"&gt;0"))</f>
        <v/>
      </c>
      <c r="G144" s="15" t="str">
        <f aca="false">IF(A144="","",-SUMIFS(Journal!$S$7:$S$1006,Journal!$A$7:$A$1006,A144,Journal!$S$7:$S$1006,"&lt;0"))</f>
        <v/>
      </c>
      <c r="H144" s="15" t="str">
        <f aca="false">IF(A144="","",SUMIFS(Journal!$S$7:$S$1006,Journal!$A$7:$A$1006,A144))</f>
        <v/>
      </c>
      <c r="I144" s="20" t="str">
        <f aca="false">IF(A144="","",IF(G144=0,IF(F144&gt;0,"no losses",""),F144/G144))</f>
        <v/>
      </c>
      <c r="J144" s="16" t="str">
        <f aca="false">IF(A144="","",IF(COUNTIFS(Journal!$A$7:$A$1006,A144,Journal!$R$7:$R$1006,"&gt;0")=0,"",SUMIFS(Journal!$T$7:$T$1006,Journal!$A$7:$A$1006,A144)/COUNTIFS(Journal!$A$7:$A$1006,A144,Journal!$R$7:$R$1006,"&gt;0")))</f>
        <v/>
      </c>
      <c r="K144" s="15" t="str">
        <f aca="false">IF(A144="","",SUMIFS(Journal!$L$7:$L$1006,Journal!$A$7:$A$1006,A144))</f>
        <v/>
      </c>
      <c r="L144" s="14" t="str">
        <f aca="false">IF(A144="","",IF(N(Journal!$C$4)&lt;=0,"no limit set",IF(COUNTIFS(Journal!$A$7:$A$1006,A144,Journal!$U$7:$U$1006,"&lt;="&amp;-Journal!$C$4)&gt;0,"Yes","No")))</f>
        <v/>
      </c>
      <c r="M144" s="14" t="str">
        <f aca="false">IF(A144="","",COUNTIFS(Journal!$A$7:$A$1006,A144,Journal!$V$7:$V$1006,"After loss limit"))</f>
        <v/>
      </c>
      <c r="N144" s="14" t="str">
        <f aca="false">IF(A144="","",IF(N(Journal!$C$5)&lt;=0,"no cap set",IF(B144&gt;Journal!$C$5,"Yes","No")))</f>
        <v/>
      </c>
      <c r="O144" s="15" t="str">
        <f aca="false">IF(A144="","",N(Journal!$C$3)+SUM($H$7:H144))</f>
        <v/>
      </c>
      <c r="P144" s="15" t="str">
        <f aca="false">IF(A144="","",O144-MAX(N(Journal!$C$3),MAX($O$7:O144)))</f>
        <v/>
      </c>
      <c r="Q144" s="21" t="e">
        <f aca="false">IF(A144="",NA(),O144)</f>
        <v>#N/A</v>
      </c>
    </row>
    <row r="145" customFormat="false" ht="15" hidden="false" customHeight="false" outlineLevel="0" collapsed="false">
      <c r="A145" s="18" t="str">
        <f aca="false">IF(A144="","",IF(COUNTIF(Journal!$A$7:$A$1006,"&gt;"&amp;A144)=0,"",SMALL(Journal!$A$7:$A$1006,COUNTIF(Journal!$A$7:$A$1006,"&lt;="&amp;A144)+1)))</f>
        <v/>
      </c>
      <c r="B145" s="14" t="str">
        <f aca="false">IF(A145="","",COUNTIF(Journal!$A$7:$A$1006,A145))</f>
        <v/>
      </c>
      <c r="C145" s="14" t="str">
        <f aca="false">IF(A145="","",COUNTIFS(Journal!$A$7:$A$1006,A145,Journal!$S$7:$S$1006,"&gt;0"))</f>
        <v/>
      </c>
      <c r="D145" s="14" t="str">
        <f aca="false">IF(A145="","",COUNTIFS(Journal!$A$7:$A$1006,A145,Journal!$S$7:$S$1006,"&lt;0"))</f>
        <v/>
      </c>
      <c r="E145" s="19" t="str">
        <f aca="false">IF(OR(A145="",N(B145)=0),"",C145/B145)</f>
        <v/>
      </c>
      <c r="F145" s="15" t="str">
        <f aca="false">IF(A145="","",SUMIFS(Journal!$S$7:$S$1006,Journal!$A$7:$A$1006,A145,Journal!$S$7:$S$1006,"&gt;0"))</f>
        <v/>
      </c>
      <c r="G145" s="15" t="str">
        <f aca="false">IF(A145="","",-SUMIFS(Journal!$S$7:$S$1006,Journal!$A$7:$A$1006,A145,Journal!$S$7:$S$1006,"&lt;0"))</f>
        <v/>
      </c>
      <c r="H145" s="15" t="str">
        <f aca="false">IF(A145="","",SUMIFS(Journal!$S$7:$S$1006,Journal!$A$7:$A$1006,A145))</f>
        <v/>
      </c>
      <c r="I145" s="20" t="str">
        <f aca="false">IF(A145="","",IF(G145=0,IF(F145&gt;0,"no losses",""),F145/G145))</f>
        <v/>
      </c>
      <c r="J145" s="16" t="str">
        <f aca="false">IF(A145="","",IF(COUNTIFS(Journal!$A$7:$A$1006,A145,Journal!$R$7:$R$1006,"&gt;0")=0,"",SUMIFS(Journal!$T$7:$T$1006,Journal!$A$7:$A$1006,A145)/COUNTIFS(Journal!$A$7:$A$1006,A145,Journal!$R$7:$R$1006,"&gt;0")))</f>
        <v/>
      </c>
      <c r="K145" s="15" t="str">
        <f aca="false">IF(A145="","",SUMIFS(Journal!$L$7:$L$1006,Journal!$A$7:$A$1006,A145))</f>
        <v/>
      </c>
      <c r="L145" s="14" t="str">
        <f aca="false">IF(A145="","",IF(N(Journal!$C$4)&lt;=0,"no limit set",IF(COUNTIFS(Journal!$A$7:$A$1006,A145,Journal!$U$7:$U$1006,"&lt;="&amp;-Journal!$C$4)&gt;0,"Yes","No")))</f>
        <v/>
      </c>
      <c r="M145" s="14" t="str">
        <f aca="false">IF(A145="","",COUNTIFS(Journal!$A$7:$A$1006,A145,Journal!$V$7:$V$1006,"After loss limit"))</f>
        <v/>
      </c>
      <c r="N145" s="14" t="str">
        <f aca="false">IF(A145="","",IF(N(Journal!$C$5)&lt;=0,"no cap set",IF(B145&gt;Journal!$C$5,"Yes","No")))</f>
        <v/>
      </c>
      <c r="O145" s="15" t="str">
        <f aca="false">IF(A145="","",N(Journal!$C$3)+SUM($H$7:H145))</f>
        <v/>
      </c>
      <c r="P145" s="15" t="str">
        <f aca="false">IF(A145="","",O145-MAX(N(Journal!$C$3),MAX($O$7:O145)))</f>
        <v/>
      </c>
      <c r="Q145" s="21" t="e">
        <f aca="false">IF(A145="",NA(),O145)</f>
        <v>#N/A</v>
      </c>
    </row>
    <row r="146" customFormat="false" ht="15" hidden="false" customHeight="false" outlineLevel="0" collapsed="false">
      <c r="A146" s="18" t="str">
        <f aca="false">IF(A145="","",IF(COUNTIF(Journal!$A$7:$A$1006,"&gt;"&amp;A145)=0,"",SMALL(Journal!$A$7:$A$1006,COUNTIF(Journal!$A$7:$A$1006,"&lt;="&amp;A145)+1)))</f>
        <v/>
      </c>
      <c r="B146" s="14" t="str">
        <f aca="false">IF(A146="","",COUNTIF(Journal!$A$7:$A$1006,A146))</f>
        <v/>
      </c>
      <c r="C146" s="14" t="str">
        <f aca="false">IF(A146="","",COUNTIFS(Journal!$A$7:$A$1006,A146,Journal!$S$7:$S$1006,"&gt;0"))</f>
        <v/>
      </c>
      <c r="D146" s="14" t="str">
        <f aca="false">IF(A146="","",COUNTIFS(Journal!$A$7:$A$1006,A146,Journal!$S$7:$S$1006,"&lt;0"))</f>
        <v/>
      </c>
      <c r="E146" s="19" t="str">
        <f aca="false">IF(OR(A146="",N(B146)=0),"",C146/B146)</f>
        <v/>
      </c>
      <c r="F146" s="15" t="str">
        <f aca="false">IF(A146="","",SUMIFS(Journal!$S$7:$S$1006,Journal!$A$7:$A$1006,A146,Journal!$S$7:$S$1006,"&gt;0"))</f>
        <v/>
      </c>
      <c r="G146" s="15" t="str">
        <f aca="false">IF(A146="","",-SUMIFS(Journal!$S$7:$S$1006,Journal!$A$7:$A$1006,A146,Journal!$S$7:$S$1006,"&lt;0"))</f>
        <v/>
      </c>
      <c r="H146" s="15" t="str">
        <f aca="false">IF(A146="","",SUMIFS(Journal!$S$7:$S$1006,Journal!$A$7:$A$1006,A146))</f>
        <v/>
      </c>
      <c r="I146" s="20" t="str">
        <f aca="false">IF(A146="","",IF(G146=0,IF(F146&gt;0,"no losses",""),F146/G146))</f>
        <v/>
      </c>
      <c r="J146" s="16" t="str">
        <f aca="false">IF(A146="","",IF(COUNTIFS(Journal!$A$7:$A$1006,A146,Journal!$R$7:$R$1006,"&gt;0")=0,"",SUMIFS(Journal!$T$7:$T$1006,Journal!$A$7:$A$1006,A146)/COUNTIFS(Journal!$A$7:$A$1006,A146,Journal!$R$7:$R$1006,"&gt;0")))</f>
        <v/>
      </c>
      <c r="K146" s="15" t="str">
        <f aca="false">IF(A146="","",SUMIFS(Journal!$L$7:$L$1006,Journal!$A$7:$A$1006,A146))</f>
        <v/>
      </c>
      <c r="L146" s="14" t="str">
        <f aca="false">IF(A146="","",IF(N(Journal!$C$4)&lt;=0,"no limit set",IF(COUNTIFS(Journal!$A$7:$A$1006,A146,Journal!$U$7:$U$1006,"&lt;="&amp;-Journal!$C$4)&gt;0,"Yes","No")))</f>
        <v/>
      </c>
      <c r="M146" s="14" t="str">
        <f aca="false">IF(A146="","",COUNTIFS(Journal!$A$7:$A$1006,A146,Journal!$V$7:$V$1006,"After loss limit"))</f>
        <v/>
      </c>
      <c r="N146" s="14" t="str">
        <f aca="false">IF(A146="","",IF(N(Journal!$C$5)&lt;=0,"no cap set",IF(B146&gt;Journal!$C$5,"Yes","No")))</f>
        <v/>
      </c>
      <c r="O146" s="15" t="str">
        <f aca="false">IF(A146="","",N(Journal!$C$3)+SUM($H$7:H146))</f>
        <v/>
      </c>
      <c r="P146" s="15" t="str">
        <f aca="false">IF(A146="","",O146-MAX(N(Journal!$C$3),MAX($O$7:O146)))</f>
        <v/>
      </c>
      <c r="Q146" s="21" t="e">
        <f aca="false">IF(A146="",NA(),O146)</f>
        <v>#N/A</v>
      </c>
    </row>
    <row r="147" customFormat="false" ht="15" hidden="false" customHeight="false" outlineLevel="0" collapsed="false">
      <c r="A147" s="18" t="str">
        <f aca="false">IF(A146="","",IF(COUNTIF(Journal!$A$7:$A$1006,"&gt;"&amp;A146)=0,"",SMALL(Journal!$A$7:$A$1006,COUNTIF(Journal!$A$7:$A$1006,"&lt;="&amp;A146)+1)))</f>
        <v/>
      </c>
      <c r="B147" s="14" t="str">
        <f aca="false">IF(A147="","",COUNTIF(Journal!$A$7:$A$1006,A147))</f>
        <v/>
      </c>
      <c r="C147" s="14" t="str">
        <f aca="false">IF(A147="","",COUNTIFS(Journal!$A$7:$A$1006,A147,Journal!$S$7:$S$1006,"&gt;0"))</f>
        <v/>
      </c>
      <c r="D147" s="14" t="str">
        <f aca="false">IF(A147="","",COUNTIFS(Journal!$A$7:$A$1006,A147,Journal!$S$7:$S$1006,"&lt;0"))</f>
        <v/>
      </c>
      <c r="E147" s="19" t="str">
        <f aca="false">IF(OR(A147="",N(B147)=0),"",C147/B147)</f>
        <v/>
      </c>
      <c r="F147" s="15" t="str">
        <f aca="false">IF(A147="","",SUMIFS(Journal!$S$7:$S$1006,Journal!$A$7:$A$1006,A147,Journal!$S$7:$S$1006,"&gt;0"))</f>
        <v/>
      </c>
      <c r="G147" s="15" t="str">
        <f aca="false">IF(A147="","",-SUMIFS(Journal!$S$7:$S$1006,Journal!$A$7:$A$1006,A147,Journal!$S$7:$S$1006,"&lt;0"))</f>
        <v/>
      </c>
      <c r="H147" s="15" t="str">
        <f aca="false">IF(A147="","",SUMIFS(Journal!$S$7:$S$1006,Journal!$A$7:$A$1006,A147))</f>
        <v/>
      </c>
      <c r="I147" s="20" t="str">
        <f aca="false">IF(A147="","",IF(G147=0,IF(F147&gt;0,"no losses",""),F147/G147))</f>
        <v/>
      </c>
      <c r="J147" s="16" t="str">
        <f aca="false">IF(A147="","",IF(COUNTIFS(Journal!$A$7:$A$1006,A147,Journal!$R$7:$R$1006,"&gt;0")=0,"",SUMIFS(Journal!$T$7:$T$1006,Journal!$A$7:$A$1006,A147)/COUNTIFS(Journal!$A$7:$A$1006,A147,Journal!$R$7:$R$1006,"&gt;0")))</f>
        <v/>
      </c>
      <c r="K147" s="15" t="str">
        <f aca="false">IF(A147="","",SUMIFS(Journal!$L$7:$L$1006,Journal!$A$7:$A$1006,A147))</f>
        <v/>
      </c>
      <c r="L147" s="14" t="str">
        <f aca="false">IF(A147="","",IF(N(Journal!$C$4)&lt;=0,"no limit set",IF(COUNTIFS(Journal!$A$7:$A$1006,A147,Journal!$U$7:$U$1006,"&lt;="&amp;-Journal!$C$4)&gt;0,"Yes","No")))</f>
        <v/>
      </c>
      <c r="M147" s="14" t="str">
        <f aca="false">IF(A147="","",COUNTIFS(Journal!$A$7:$A$1006,A147,Journal!$V$7:$V$1006,"After loss limit"))</f>
        <v/>
      </c>
      <c r="N147" s="14" t="str">
        <f aca="false">IF(A147="","",IF(N(Journal!$C$5)&lt;=0,"no cap set",IF(B147&gt;Journal!$C$5,"Yes","No")))</f>
        <v/>
      </c>
      <c r="O147" s="15" t="str">
        <f aca="false">IF(A147="","",N(Journal!$C$3)+SUM($H$7:H147))</f>
        <v/>
      </c>
      <c r="P147" s="15" t="str">
        <f aca="false">IF(A147="","",O147-MAX(N(Journal!$C$3),MAX($O$7:O147)))</f>
        <v/>
      </c>
      <c r="Q147" s="21" t="e">
        <f aca="false">IF(A147="",NA(),O147)</f>
        <v>#N/A</v>
      </c>
    </row>
    <row r="148" customFormat="false" ht="15" hidden="false" customHeight="false" outlineLevel="0" collapsed="false">
      <c r="A148" s="18" t="str">
        <f aca="false">IF(A147="","",IF(COUNTIF(Journal!$A$7:$A$1006,"&gt;"&amp;A147)=0,"",SMALL(Journal!$A$7:$A$1006,COUNTIF(Journal!$A$7:$A$1006,"&lt;="&amp;A147)+1)))</f>
        <v/>
      </c>
      <c r="B148" s="14" t="str">
        <f aca="false">IF(A148="","",COUNTIF(Journal!$A$7:$A$1006,A148))</f>
        <v/>
      </c>
      <c r="C148" s="14" t="str">
        <f aca="false">IF(A148="","",COUNTIFS(Journal!$A$7:$A$1006,A148,Journal!$S$7:$S$1006,"&gt;0"))</f>
        <v/>
      </c>
      <c r="D148" s="14" t="str">
        <f aca="false">IF(A148="","",COUNTIFS(Journal!$A$7:$A$1006,A148,Journal!$S$7:$S$1006,"&lt;0"))</f>
        <v/>
      </c>
      <c r="E148" s="19" t="str">
        <f aca="false">IF(OR(A148="",N(B148)=0),"",C148/B148)</f>
        <v/>
      </c>
      <c r="F148" s="15" t="str">
        <f aca="false">IF(A148="","",SUMIFS(Journal!$S$7:$S$1006,Journal!$A$7:$A$1006,A148,Journal!$S$7:$S$1006,"&gt;0"))</f>
        <v/>
      </c>
      <c r="G148" s="15" t="str">
        <f aca="false">IF(A148="","",-SUMIFS(Journal!$S$7:$S$1006,Journal!$A$7:$A$1006,A148,Journal!$S$7:$S$1006,"&lt;0"))</f>
        <v/>
      </c>
      <c r="H148" s="15" t="str">
        <f aca="false">IF(A148="","",SUMIFS(Journal!$S$7:$S$1006,Journal!$A$7:$A$1006,A148))</f>
        <v/>
      </c>
      <c r="I148" s="20" t="str">
        <f aca="false">IF(A148="","",IF(G148=0,IF(F148&gt;0,"no losses",""),F148/G148))</f>
        <v/>
      </c>
      <c r="J148" s="16" t="str">
        <f aca="false">IF(A148="","",IF(COUNTIFS(Journal!$A$7:$A$1006,A148,Journal!$R$7:$R$1006,"&gt;0")=0,"",SUMIFS(Journal!$T$7:$T$1006,Journal!$A$7:$A$1006,A148)/COUNTIFS(Journal!$A$7:$A$1006,A148,Journal!$R$7:$R$1006,"&gt;0")))</f>
        <v/>
      </c>
      <c r="K148" s="15" t="str">
        <f aca="false">IF(A148="","",SUMIFS(Journal!$L$7:$L$1006,Journal!$A$7:$A$1006,A148))</f>
        <v/>
      </c>
      <c r="L148" s="14" t="str">
        <f aca="false">IF(A148="","",IF(N(Journal!$C$4)&lt;=0,"no limit set",IF(COUNTIFS(Journal!$A$7:$A$1006,A148,Journal!$U$7:$U$1006,"&lt;="&amp;-Journal!$C$4)&gt;0,"Yes","No")))</f>
        <v/>
      </c>
      <c r="M148" s="14" t="str">
        <f aca="false">IF(A148="","",COUNTIFS(Journal!$A$7:$A$1006,A148,Journal!$V$7:$V$1006,"After loss limit"))</f>
        <v/>
      </c>
      <c r="N148" s="14" t="str">
        <f aca="false">IF(A148="","",IF(N(Journal!$C$5)&lt;=0,"no cap set",IF(B148&gt;Journal!$C$5,"Yes","No")))</f>
        <v/>
      </c>
      <c r="O148" s="15" t="str">
        <f aca="false">IF(A148="","",N(Journal!$C$3)+SUM($H$7:H148))</f>
        <v/>
      </c>
      <c r="P148" s="15" t="str">
        <f aca="false">IF(A148="","",O148-MAX(N(Journal!$C$3),MAX($O$7:O148)))</f>
        <v/>
      </c>
      <c r="Q148" s="21" t="e">
        <f aca="false">IF(A148="",NA(),O148)</f>
        <v>#N/A</v>
      </c>
    </row>
    <row r="149" customFormat="false" ht="15" hidden="false" customHeight="false" outlineLevel="0" collapsed="false">
      <c r="A149" s="18" t="str">
        <f aca="false">IF(A148="","",IF(COUNTIF(Journal!$A$7:$A$1006,"&gt;"&amp;A148)=0,"",SMALL(Journal!$A$7:$A$1006,COUNTIF(Journal!$A$7:$A$1006,"&lt;="&amp;A148)+1)))</f>
        <v/>
      </c>
      <c r="B149" s="14" t="str">
        <f aca="false">IF(A149="","",COUNTIF(Journal!$A$7:$A$1006,A149))</f>
        <v/>
      </c>
      <c r="C149" s="14" t="str">
        <f aca="false">IF(A149="","",COUNTIFS(Journal!$A$7:$A$1006,A149,Journal!$S$7:$S$1006,"&gt;0"))</f>
        <v/>
      </c>
      <c r="D149" s="14" t="str">
        <f aca="false">IF(A149="","",COUNTIFS(Journal!$A$7:$A$1006,A149,Journal!$S$7:$S$1006,"&lt;0"))</f>
        <v/>
      </c>
      <c r="E149" s="19" t="str">
        <f aca="false">IF(OR(A149="",N(B149)=0),"",C149/B149)</f>
        <v/>
      </c>
      <c r="F149" s="15" t="str">
        <f aca="false">IF(A149="","",SUMIFS(Journal!$S$7:$S$1006,Journal!$A$7:$A$1006,A149,Journal!$S$7:$S$1006,"&gt;0"))</f>
        <v/>
      </c>
      <c r="G149" s="15" t="str">
        <f aca="false">IF(A149="","",-SUMIFS(Journal!$S$7:$S$1006,Journal!$A$7:$A$1006,A149,Journal!$S$7:$S$1006,"&lt;0"))</f>
        <v/>
      </c>
      <c r="H149" s="15" t="str">
        <f aca="false">IF(A149="","",SUMIFS(Journal!$S$7:$S$1006,Journal!$A$7:$A$1006,A149))</f>
        <v/>
      </c>
      <c r="I149" s="20" t="str">
        <f aca="false">IF(A149="","",IF(G149=0,IF(F149&gt;0,"no losses",""),F149/G149))</f>
        <v/>
      </c>
      <c r="J149" s="16" t="str">
        <f aca="false">IF(A149="","",IF(COUNTIFS(Journal!$A$7:$A$1006,A149,Journal!$R$7:$R$1006,"&gt;0")=0,"",SUMIFS(Journal!$T$7:$T$1006,Journal!$A$7:$A$1006,A149)/COUNTIFS(Journal!$A$7:$A$1006,A149,Journal!$R$7:$R$1006,"&gt;0")))</f>
        <v/>
      </c>
      <c r="K149" s="15" t="str">
        <f aca="false">IF(A149="","",SUMIFS(Journal!$L$7:$L$1006,Journal!$A$7:$A$1006,A149))</f>
        <v/>
      </c>
      <c r="L149" s="14" t="str">
        <f aca="false">IF(A149="","",IF(N(Journal!$C$4)&lt;=0,"no limit set",IF(COUNTIFS(Journal!$A$7:$A$1006,A149,Journal!$U$7:$U$1006,"&lt;="&amp;-Journal!$C$4)&gt;0,"Yes","No")))</f>
        <v/>
      </c>
      <c r="M149" s="14" t="str">
        <f aca="false">IF(A149="","",COUNTIFS(Journal!$A$7:$A$1006,A149,Journal!$V$7:$V$1006,"After loss limit"))</f>
        <v/>
      </c>
      <c r="N149" s="14" t="str">
        <f aca="false">IF(A149="","",IF(N(Journal!$C$5)&lt;=0,"no cap set",IF(B149&gt;Journal!$C$5,"Yes","No")))</f>
        <v/>
      </c>
      <c r="O149" s="15" t="str">
        <f aca="false">IF(A149="","",N(Journal!$C$3)+SUM($H$7:H149))</f>
        <v/>
      </c>
      <c r="P149" s="15" t="str">
        <f aca="false">IF(A149="","",O149-MAX(N(Journal!$C$3),MAX($O$7:O149)))</f>
        <v/>
      </c>
      <c r="Q149" s="21" t="e">
        <f aca="false">IF(A149="",NA(),O149)</f>
        <v>#N/A</v>
      </c>
    </row>
    <row r="150" customFormat="false" ht="15" hidden="false" customHeight="false" outlineLevel="0" collapsed="false">
      <c r="A150" s="18" t="str">
        <f aca="false">IF(A149="","",IF(COUNTIF(Journal!$A$7:$A$1006,"&gt;"&amp;A149)=0,"",SMALL(Journal!$A$7:$A$1006,COUNTIF(Journal!$A$7:$A$1006,"&lt;="&amp;A149)+1)))</f>
        <v/>
      </c>
      <c r="B150" s="14" t="str">
        <f aca="false">IF(A150="","",COUNTIF(Journal!$A$7:$A$1006,A150))</f>
        <v/>
      </c>
      <c r="C150" s="14" t="str">
        <f aca="false">IF(A150="","",COUNTIFS(Journal!$A$7:$A$1006,A150,Journal!$S$7:$S$1006,"&gt;0"))</f>
        <v/>
      </c>
      <c r="D150" s="14" t="str">
        <f aca="false">IF(A150="","",COUNTIFS(Journal!$A$7:$A$1006,A150,Journal!$S$7:$S$1006,"&lt;0"))</f>
        <v/>
      </c>
      <c r="E150" s="19" t="str">
        <f aca="false">IF(OR(A150="",N(B150)=0),"",C150/B150)</f>
        <v/>
      </c>
      <c r="F150" s="15" t="str">
        <f aca="false">IF(A150="","",SUMIFS(Journal!$S$7:$S$1006,Journal!$A$7:$A$1006,A150,Journal!$S$7:$S$1006,"&gt;0"))</f>
        <v/>
      </c>
      <c r="G150" s="15" t="str">
        <f aca="false">IF(A150="","",-SUMIFS(Journal!$S$7:$S$1006,Journal!$A$7:$A$1006,A150,Journal!$S$7:$S$1006,"&lt;0"))</f>
        <v/>
      </c>
      <c r="H150" s="15" t="str">
        <f aca="false">IF(A150="","",SUMIFS(Journal!$S$7:$S$1006,Journal!$A$7:$A$1006,A150))</f>
        <v/>
      </c>
      <c r="I150" s="20" t="str">
        <f aca="false">IF(A150="","",IF(G150=0,IF(F150&gt;0,"no losses",""),F150/G150))</f>
        <v/>
      </c>
      <c r="J150" s="16" t="str">
        <f aca="false">IF(A150="","",IF(COUNTIFS(Journal!$A$7:$A$1006,A150,Journal!$R$7:$R$1006,"&gt;0")=0,"",SUMIFS(Journal!$T$7:$T$1006,Journal!$A$7:$A$1006,A150)/COUNTIFS(Journal!$A$7:$A$1006,A150,Journal!$R$7:$R$1006,"&gt;0")))</f>
        <v/>
      </c>
      <c r="K150" s="15" t="str">
        <f aca="false">IF(A150="","",SUMIFS(Journal!$L$7:$L$1006,Journal!$A$7:$A$1006,A150))</f>
        <v/>
      </c>
      <c r="L150" s="14" t="str">
        <f aca="false">IF(A150="","",IF(N(Journal!$C$4)&lt;=0,"no limit set",IF(COUNTIFS(Journal!$A$7:$A$1006,A150,Journal!$U$7:$U$1006,"&lt;="&amp;-Journal!$C$4)&gt;0,"Yes","No")))</f>
        <v/>
      </c>
      <c r="M150" s="14" t="str">
        <f aca="false">IF(A150="","",COUNTIFS(Journal!$A$7:$A$1006,A150,Journal!$V$7:$V$1006,"After loss limit"))</f>
        <v/>
      </c>
      <c r="N150" s="14" t="str">
        <f aca="false">IF(A150="","",IF(N(Journal!$C$5)&lt;=0,"no cap set",IF(B150&gt;Journal!$C$5,"Yes","No")))</f>
        <v/>
      </c>
      <c r="O150" s="15" t="str">
        <f aca="false">IF(A150="","",N(Journal!$C$3)+SUM($H$7:H150))</f>
        <v/>
      </c>
      <c r="P150" s="15" t="str">
        <f aca="false">IF(A150="","",O150-MAX(N(Journal!$C$3),MAX($O$7:O150)))</f>
        <v/>
      </c>
      <c r="Q150" s="21" t="e">
        <f aca="false">IF(A150="",NA(),O150)</f>
        <v>#N/A</v>
      </c>
    </row>
    <row r="151" customFormat="false" ht="15" hidden="false" customHeight="false" outlineLevel="0" collapsed="false">
      <c r="A151" s="18" t="str">
        <f aca="false">IF(A150="","",IF(COUNTIF(Journal!$A$7:$A$1006,"&gt;"&amp;A150)=0,"",SMALL(Journal!$A$7:$A$1006,COUNTIF(Journal!$A$7:$A$1006,"&lt;="&amp;A150)+1)))</f>
        <v/>
      </c>
      <c r="B151" s="14" t="str">
        <f aca="false">IF(A151="","",COUNTIF(Journal!$A$7:$A$1006,A151))</f>
        <v/>
      </c>
      <c r="C151" s="14" t="str">
        <f aca="false">IF(A151="","",COUNTIFS(Journal!$A$7:$A$1006,A151,Journal!$S$7:$S$1006,"&gt;0"))</f>
        <v/>
      </c>
      <c r="D151" s="14" t="str">
        <f aca="false">IF(A151="","",COUNTIFS(Journal!$A$7:$A$1006,A151,Journal!$S$7:$S$1006,"&lt;0"))</f>
        <v/>
      </c>
      <c r="E151" s="19" t="str">
        <f aca="false">IF(OR(A151="",N(B151)=0),"",C151/B151)</f>
        <v/>
      </c>
      <c r="F151" s="15" t="str">
        <f aca="false">IF(A151="","",SUMIFS(Journal!$S$7:$S$1006,Journal!$A$7:$A$1006,A151,Journal!$S$7:$S$1006,"&gt;0"))</f>
        <v/>
      </c>
      <c r="G151" s="15" t="str">
        <f aca="false">IF(A151="","",-SUMIFS(Journal!$S$7:$S$1006,Journal!$A$7:$A$1006,A151,Journal!$S$7:$S$1006,"&lt;0"))</f>
        <v/>
      </c>
      <c r="H151" s="15" t="str">
        <f aca="false">IF(A151="","",SUMIFS(Journal!$S$7:$S$1006,Journal!$A$7:$A$1006,A151))</f>
        <v/>
      </c>
      <c r="I151" s="20" t="str">
        <f aca="false">IF(A151="","",IF(G151=0,IF(F151&gt;0,"no losses",""),F151/G151))</f>
        <v/>
      </c>
      <c r="J151" s="16" t="str">
        <f aca="false">IF(A151="","",IF(COUNTIFS(Journal!$A$7:$A$1006,A151,Journal!$R$7:$R$1006,"&gt;0")=0,"",SUMIFS(Journal!$T$7:$T$1006,Journal!$A$7:$A$1006,A151)/COUNTIFS(Journal!$A$7:$A$1006,A151,Journal!$R$7:$R$1006,"&gt;0")))</f>
        <v/>
      </c>
      <c r="K151" s="15" t="str">
        <f aca="false">IF(A151="","",SUMIFS(Journal!$L$7:$L$1006,Journal!$A$7:$A$1006,A151))</f>
        <v/>
      </c>
      <c r="L151" s="14" t="str">
        <f aca="false">IF(A151="","",IF(N(Journal!$C$4)&lt;=0,"no limit set",IF(COUNTIFS(Journal!$A$7:$A$1006,A151,Journal!$U$7:$U$1006,"&lt;="&amp;-Journal!$C$4)&gt;0,"Yes","No")))</f>
        <v/>
      </c>
      <c r="M151" s="14" t="str">
        <f aca="false">IF(A151="","",COUNTIFS(Journal!$A$7:$A$1006,A151,Journal!$V$7:$V$1006,"After loss limit"))</f>
        <v/>
      </c>
      <c r="N151" s="14" t="str">
        <f aca="false">IF(A151="","",IF(N(Journal!$C$5)&lt;=0,"no cap set",IF(B151&gt;Journal!$C$5,"Yes","No")))</f>
        <v/>
      </c>
      <c r="O151" s="15" t="str">
        <f aca="false">IF(A151="","",N(Journal!$C$3)+SUM($H$7:H151))</f>
        <v/>
      </c>
      <c r="P151" s="15" t="str">
        <f aca="false">IF(A151="","",O151-MAX(N(Journal!$C$3),MAX($O$7:O151)))</f>
        <v/>
      </c>
      <c r="Q151" s="21" t="e">
        <f aca="false">IF(A151="",NA(),O151)</f>
        <v>#N/A</v>
      </c>
    </row>
    <row r="152" customFormat="false" ht="15" hidden="false" customHeight="false" outlineLevel="0" collapsed="false">
      <c r="A152" s="18" t="str">
        <f aca="false">IF(A151="","",IF(COUNTIF(Journal!$A$7:$A$1006,"&gt;"&amp;A151)=0,"",SMALL(Journal!$A$7:$A$1006,COUNTIF(Journal!$A$7:$A$1006,"&lt;="&amp;A151)+1)))</f>
        <v/>
      </c>
      <c r="B152" s="14" t="str">
        <f aca="false">IF(A152="","",COUNTIF(Journal!$A$7:$A$1006,A152))</f>
        <v/>
      </c>
      <c r="C152" s="14" t="str">
        <f aca="false">IF(A152="","",COUNTIFS(Journal!$A$7:$A$1006,A152,Journal!$S$7:$S$1006,"&gt;0"))</f>
        <v/>
      </c>
      <c r="D152" s="14" t="str">
        <f aca="false">IF(A152="","",COUNTIFS(Journal!$A$7:$A$1006,A152,Journal!$S$7:$S$1006,"&lt;0"))</f>
        <v/>
      </c>
      <c r="E152" s="19" t="str">
        <f aca="false">IF(OR(A152="",N(B152)=0),"",C152/B152)</f>
        <v/>
      </c>
      <c r="F152" s="15" t="str">
        <f aca="false">IF(A152="","",SUMIFS(Journal!$S$7:$S$1006,Journal!$A$7:$A$1006,A152,Journal!$S$7:$S$1006,"&gt;0"))</f>
        <v/>
      </c>
      <c r="G152" s="15" t="str">
        <f aca="false">IF(A152="","",-SUMIFS(Journal!$S$7:$S$1006,Journal!$A$7:$A$1006,A152,Journal!$S$7:$S$1006,"&lt;0"))</f>
        <v/>
      </c>
      <c r="H152" s="15" t="str">
        <f aca="false">IF(A152="","",SUMIFS(Journal!$S$7:$S$1006,Journal!$A$7:$A$1006,A152))</f>
        <v/>
      </c>
      <c r="I152" s="20" t="str">
        <f aca="false">IF(A152="","",IF(G152=0,IF(F152&gt;0,"no losses",""),F152/G152))</f>
        <v/>
      </c>
      <c r="J152" s="16" t="str">
        <f aca="false">IF(A152="","",IF(COUNTIFS(Journal!$A$7:$A$1006,A152,Journal!$R$7:$R$1006,"&gt;0")=0,"",SUMIFS(Journal!$T$7:$T$1006,Journal!$A$7:$A$1006,A152)/COUNTIFS(Journal!$A$7:$A$1006,A152,Journal!$R$7:$R$1006,"&gt;0")))</f>
        <v/>
      </c>
      <c r="K152" s="15" t="str">
        <f aca="false">IF(A152="","",SUMIFS(Journal!$L$7:$L$1006,Journal!$A$7:$A$1006,A152))</f>
        <v/>
      </c>
      <c r="L152" s="14" t="str">
        <f aca="false">IF(A152="","",IF(N(Journal!$C$4)&lt;=0,"no limit set",IF(COUNTIFS(Journal!$A$7:$A$1006,A152,Journal!$U$7:$U$1006,"&lt;="&amp;-Journal!$C$4)&gt;0,"Yes","No")))</f>
        <v/>
      </c>
      <c r="M152" s="14" t="str">
        <f aca="false">IF(A152="","",COUNTIFS(Journal!$A$7:$A$1006,A152,Journal!$V$7:$V$1006,"After loss limit"))</f>
        <v/>
      </c>
      <c r="N152" s="14" t="str">
        <f aca="false">IF(A152="","",IF(N(Journal!$C$5)&lt;=0,"no cap set",IF(B152&gt;Journal!$C$5,"Yes","No")))</f>
        <v/>
      </c>
      <c r="O152" s="15" t="str">
        <f aca="false">IF(A152="","",N(Journal!$C$3)+SUM($H$7:H152))</f>
        <v/>
      </c>
      <c r="P152" s="15" t="str">
        <f aca="false">IF(A152="","",O152-MAX(N(Journal!$C$3),MAX($O$7:O152)))</f>
        <v/>
      </c>
      <c r="Q152" s="21" t="e">
        <f aca="false">IF(A152="",NA(),O152)</f>
        <v>#N/A</v>
      </c>
    </row>
    <row r="153" customFormat="false" ht="15" hidden="false" customHeight="false" outlineLevel="0" collapsed="false">
      <c r="A153" s="18" t="str">
        <f aca="false">IF(A152="","",IF(COUNTIF(Journal!$A$7:$A$1006,"&gt;"&amp;A152)=0,"",SMALL(Journal!$A$7:$A$1006,COUNTIF(Journal!$A$7:$A$1006,"&lt;="&amp;A152)+1)))</f>
        <v/>
      </c>
      <c r="B153" s="14" t="str">
        <f aca="false">IF(A153="","",COUNTIF(Journal!$A$7:$A$1006,A153))</f>
        <v/>
      </c>
      <c r="C153" s="14" t="str">
        <f aca="false">IF(A153="","",COUNTIFS(Journal!$A$7:$A$1006,A153,Journal!$S$7:$S$1006,"&gt;0"))</f>
        <v/>
      </c>
      <c r="D153" s="14" t="str">
        <f aca="false">IF(A153="","",COUNTIFS(Journal!$A$7:$A$1006,A153,Journal!$S$7:$S$1006,"&lt;0"))</f>
        <v/>
      </c>
      <c r="E153" s="19" t="str">
        <f aca="false">IF(OR(A153="",N(B153)=0),"",C153/B153)</f>
        <v/>
      </c>
      <c r="F153" s="15" t="str">
        <f aca="false">IF(A153="","",SUMIFS(Journal!$S$7:$S$1006,Journal!$A$7:$A$1006,A153,Journal!$S$7:$S$1006,"&gt;0"))</f>
        <v/>
      </c>
      <c r="G153" s="15" t="str">
        <f aca="false">IF(A153="","",-SUMIFS(Journal!$S$7:$S$1006,Journal!$A$7:$A$1006,A153,Journal!$S$7:$S$1006,"&lt;0"))</f>
        <v/>
      </c>
      <c r="H153" s="15" t="str">
        <f aca="false">IF(A153="","",SUMIFS(Journal!$S$7:$S$1006,Journal!$A$7:$A$1006,A153))</f>
        <v/>
      </c>
      <c r="I153" s="20" t="str">
        <f aca="false">IF(A153="","",IF(G153=0,IF(F153&gt;0,"no losses",""),F153/G153))</f>
        <v/>
      </c>
      <c r="J153" s="16" t="str">
        <f aca="false">IF(A153="","",IF(COUNTIFS(Journal!$A$7:$A$1006,A153,Journal!$R$7:$R$1006,"&gt;0")=0,"",SUMIFS(Journal!$T$7:$T$1006,Journal!$A$7:$A$1006,A153)/COUNTIFS(Journal!$A$7:$A$1006,A153,Journal!$R$7:$R$1006,"&gt;0")))</f>
        <v/>
      </c>
      <c r="K153" s="15" t="str">
        <f aca="false">IF(A153="","",SUMIFS(Journal!$L$7:$L$1006,Journal!$A$7:$A$1006,A153))</f>
        <v/>
      </c>
      <c r="L153" s="14" t="str">
        <f aca="false">IF(A153="","",IF(N(Journal!$C$4)&lt;=0,"no limit set",IF(COUNTIFS(Journal!$A$7:$A$1006,A153,Journal!$U$7:$U$1006,"&lt;="&amp;-Journal!$C$4)&gt;0,"Yes","No")))</f>
        <v/>
      </c>
      <c r="M153" s="14" t="str">
        <f aca="false">IF(A153="","",COUNTIFS(Journal!$A$7:$A$1006,A153,Journal!$V$7:$V$1006,"After loss limit"))</f>
        <v/>
      </c>
      <c r="N153" s="14" t="str">
        <f aca="false">IF(A153="","",IF(N(Journal!$C$5)&lt;=0,"no cap set",IF(B153&gt;Journal!$C$5,"Yes","No")))</f>
        <v/>
      </c>
      <c r="O153" s="15" t="str">
        <f aca="false">IF(A153="","",N(Journal!$C$3)+SUM($H$7:H153))</f>
        <v/>
      </c>
      <c r="P153" s="15" t="str">
        <f aca="false">IF(A153="","",O153-MAX(N(Journal!$C$3),MAX($O$7:O153)))</f>
        <v/>
      </c>
      <c r="Q153" s="21" t="e">
        <f aca="false">IF(A153="",NA(),O153)</f>
        <v>#N/A</v>
      </c>
    </row>
    <row r="154" customFormat="false" ht="15" hidden="false" customHeight="false" outlineLevel="0" collapsed="false">
      <c r="A154" s="18" t="str">
        <f aca="false">IF(A153="","",IF(COUNTIF(Journal!$A$7:$A$1006,"&gt;"&amp;A153)=0,"",SMALL(Journal!$A$7:$A$1006,COUNTIF(Journal!$A$7:$A$1006,"&lt;="&amp;A153)+1)))</f>
        <v/>
      </c>
      <c r="B154" s="14" t="str">
        <f aca="false">IF(A154="","",COUNTIF(Journal!$A$7:$A$1006,A154))</f>
        <v/>
      </c>
      <c r="C154" s="14" t="str">
        <f aca="false">IF(A154="","",COUNTIFS(Journal!$A$7:$A$1006,A154,Journal!$S$7:$S$1006,"&gt;0"))</f>
        <v/>
      </c>
      <c r="D154" s="14" t="str">
        <f aca="false">IF(A154="","",COUNTIFS(Journal!$A$7:$A$1006,A154,Journal!$S$7:$S$1006,"&lt;0"))</f>
        <v/>
      </c>
      <c r="E154" s="19" t="str">
        <f aca="false">IF(OR(A154="",N(B154)=0),"",C154/B154)</f>
        <v/>
      </c>
      <c r="F154" s="15" t="str">
        <f aca="false">IF(A154="","",SUMIFS(Journal!$S$7:$S$1006,Journal!$A$7:$A$1006,A154,Journal!$S$7:$S$1006,"&gt;0"))</f>
        <v/>
      </c>
      <c r="G154" s="15" t="str">
        <f aca="false">IF(A154="","",-SUMIFS(Journal!$S$7:$S$1006,Journal!$A$7:$A$1006,A154,Journal!$S$7:$S$1006,"&lt;0"))</f>
        <v/>
      </c>
      <c r="H154" s="15" t="str">
        <f aca="false">IF(A154="","",SUMIFS(Journal!$S$7:$S$1006,Journal!$A$7:$A$1006,A154))</f>
        <v/>
      </c>
      <c r="I154" s="20" t="str">
        <f aca="false">IF(A154="","",IF(G154=0,IF(F154&gt;0,"no losses",""),F154/G154))</f>
        <v/>
      </c>
      <c r="J154" s="16" t="str">
        <f aca="false">IF(A154="","",IF(COUNTIFS(Journal!$A$7:$A$1006,A154,Journal!$R$7:$R$1006,"&gt;0")=0,"",SUMIFS(Journal!$T$7:$T$1006,Journal!$A$7:$A$1006,A154)/COUNTIFS(Journal!$A$7:$A$1006,A154,Journal!$R$7:$R$1006,"&gt;0")))</f>
        <v/>
      </c>
      <c r="K154" s="15" t="str">
        <f aca="false">IF(A154="","",SUMIFS(Journal!$L$7:$L$1006,Journal!$A$7:$A$1006,A154))</f>
        <v/>
      </c>
      <c r="L154" s="14" t="str">
        <f aca="false">IF(A154="","",IF(N(Journal!$C$4)&lt;=0,"no limit set",IF(COUNTIFS(Journal!$A$7:$A$1006,A154,Journal!$U$7:$U$1006,"&lt;="&amp;-Journal!$C$4)&gt;0,"Yes","No")))</f>
        <v/>
      </c>
      <c r="M154" s="14" t="str">
        <f aca="false">IF(A154="","",COUNTIFS(Journal!$A$7:$A$1006,A154,Journal!$V$7:$V$1006,"After loss limit"))</f>
        <v/>
      </c>
      <c r="N154" s="14" t="str">
        <f aca="false">IF(A154="","",IF(N(Journal!$C$5)&lt;=0,"no cap set",IF(B154&gt;Journal!$C$5,"Yes","No")))</f>
        <v/>
      </c>
      <c r="O154" s="15" t="str">
        <f aca="false">IF(A154="","",N(Journal!$C$3)+SUM($H$7:H154))</f>
        <v/>
      </c>
      <c r="P154" s="15" t="str">
        <f aca="false">IF(A154="","",O154-MAX(N(Journal!$C$3),MAX($O$7:O154)))</f>
        <v/>
      </c>
      <c r="Q154" s="21" t="e">
        <f aca="false">IF(A154="",NA(),O154)</f>
        <v>#N/A</v>
      </c>
    </row>
    <row r="155" customFormat="false" ht="15" hidden="false" customHeight="false" outlineLevel="0" collapsed="false">
      <c r="A155" s="18" t="str">
        <f aca="false">IF(A154="","",IF(COUNTIF(Journal!$A$7:$A$1006,"&gt;"&amp;A154)=0,"",SMALL(Journal!$A$7:$A$1006,COUNTIF(Journal!$A$7:$A$1006,"&lt;="&amp;A154)+1)))</f>
        <v/>
      </c>
      <c r="B155" s="14" t="str">
        <f aca="false">IF(A155="","",COUNTIF(Journal!$A$7:$A$1006,A155))</f>
        <v/>
      </c>
      <c r="C155" s="14" t="str">
        <f aca="false">IF(A155="","",COUNTIFS(Journal!$A$7:$A$1006,A155,Journal!$S$7:$S$1006,"&gt;0"))</f>
        <v/>
      </c>
      <c r="D155" s="14" t="str">
        <f aca="false">IF(A155="","",COUNTIFS(Journal!$A$7:$A$1006,A155,Journal!$S$7:$S$1006,"&lt;0"))</f>
        <v/>
      </c>
      <c r="E155" s="19" t="str">
        <f aca="false">IF(OR(A155="",N(B155)=0),"",C155/B155)</f>
        <v/>
      </c>
      <c r="F155" s="15" t="str">
        <f aca="false">IF(A155="","",SUMIFS(Journal!$S$7:$S$1006,Journal!$A$7:$A$1006,A155,Journal!$S$7:$S$1006,"&gt;0"))</f>
        <v/>
      </c>
      <c r="G155" s="15" t="str">
        <f aca="false">IF(A155="","",-SUMIFS(Journal!$S$7:$S$1006,Journal!$A$7:$A$1006,A155,Journal!$S$7:$S$1006,"&lt;0"))</f>
        <v/>
      </c>
      <c r="H155" s="15" t="str">
        <f aca="false">IF(A155="","",SUMIFS(Journal!$S$7:$S$1006,Journal!$A$7:$A$1006,A155))</f>
        <v/>
      </c>
      <c r="I155" s="20" t="str">
        <f aca="false">IF(A155="","",IF(G155=0,IF(F155&gt;0,"no losses",""),F155/G155))</f>
        <v/>
      </c>
      <c r="J155" s="16" t="str">
        <f aca="false">IF(A155="","",IF(COUNTIFS(Journal!$A$7:$A$1006,A155,Journal!$R$7:$R$1006,"&gt;0")=0,"",SUMIFS(Journal!$T$7:$T$1006,Journal!$A$7:$A$1006,A155)/COUNTIFS(Journal!$A$7:$A$1006,A155,Journal!$R$7:$R$1006,"&gt;0")))</f>
        <v/>
      </c>
      <c r="K155" s="15" t="str">
        <f aca="false">IF(A155="","",SUMIFS(Journal!$L$7:$L$1006,Journal!$A$7:$A$1006,A155))</f>
        <v/>
      </c>
      <c r="L155" s="14" t="str">
        <f aca="false">IF(A155="","",IF(N(Journal!$C$4)&lt;=0,"no limit set",IF(COUNTIFS(Journal!$A$7:$A$1006,A155,Journal!$U$7:$U$1006,"&lt;="&amp;-Journal!$C$4)&gt;0,"Yes","No")))</f>
        <v/>
      </c>
      <c r="M155" s="14" t="str">
        <f aca="false">IF(A155="","",COUNTIFS(Journal!$A$7:$A$1006,A155,Journal!$V$7:$V$1006,"After loss limit"))</f>
        <v/>
      </c>
      <c r="N155" s="14" t="str">
        <f aca="false">IF(A155="","",IF(N(Journal!$C$5)&lt;=0,"no cap set",IF(B155&gt;Journal!$C$5,"Yes","No")))</f>
        <v/>
      </c>
      <c r="O155" s="15" t="str">
        <f aca="false">IF(A155="","",N(Journal!$C$3)+SUM($H$7:H155))</f>
        <v/>
      </c>
      <c r="P155" s="15" t="str">
        <f aca="false">IF(A155="","",O155-MAX(N(Journal!$C$3),MAX($O$7:O155)))</f>
        <v/>
      </c>
      <c r="Q155" s="21" t="e">
        <f aca="false">IF(A155="",NA(),O155)</f>
        <v>#N/A</v>
      </c>
    </row>
    <row r="156" customFormat="false" ht="15" hidden="false" customHeight="false" outlineLevel="0" collapsed="false">
      <c r="A156" s="18" t="str">
        <f aca="false">IF(A155="","",IF(COUNTIF(Journal!$A$7:$A$1006,"&gt;"&amp;A155)=0,"",SMALL(Journal!$A$7:$A$1006,COUNTIF(Journal!$A$7:$A$1006,"&lt;="&amp;A155)+1)))</f>
        <v/>
      </c>
      <c r="B156" s="14" t="str">
        <f aca="false">IF(A156="","",COUNTIF(Journal!$A$7:$A$1006,A156))</f>
        <v/>
      </c>
      <c r="C156" s="14" t="str">
        <f aca="false">IF(A156="","",COUNTIFS(Journal!$A$7:$A$1006,A156,Journal!$S$7:$S$1006,"&gt;0"))</f>
        <v/>
      </c>
      <c r="D156" s="14" t="str">
        <f aca="false">IF(A156="","",COUNTIFS(Journal!$A$7:$A$1006,A156,Journal!$S$7:$S$1006,"&lt;0"))</f>
        <v/>
      </c>
      <c r="E156" s="19" t="str">
        <f aca="false">IF(OR(A156="",N(B156)=0),"",C156/B156)</f>
        <v/>
      </c>
      <c r="F156" s="15" t="str">
        <f aca="false">IF(A156="","",SUMIFS(Journal!$S$7:$S$1006,Journal!$A$7:$A$1006,A156,Journal!$S$7:$S$1006,"&gt;0"))</f>
        <v/>
      </c>
      <c r="G156" s="15" t="str">
        <f aca="false">IF(A156="","",-SUMIFS(Journal!$S$7:$S$1006,Journal!$A$7:$A$1006,A156,Journal!$S$7:$S$1006,"&lt;0"))</f>
        <v/>
      </c>
      <c r="H156" s="15" t="str">
        <f aca="false">IF(A156="","",SUMIFS(Journal!$S$7:$S$1006,Journal!$A$7:$A$1006,A156))</f>
        <v/>
      </c>
      <c r="I156" s="20" t="str">
        <f aca="false">IF(A156="","",IF(G156=0,IF(F156&gt;0,"no losses",""),F156/G156))</f>
        <v/>
      </c>
      <c r="J156" s="16" t="str">
        <f aca="false">IF(A156="","",IF(COUNTIFS(Journal!$A$7:$A$1006,A156,Journal!$R$7:$R$1006,"&gt;0")=0,"",SUMIFS(Journal!$T$7:$T$1006,Journal!$A$7:$A$1006,A156)/COUNTIFS(Journal!$A$7:$A$1006,A156,Journal!$R$7:$R$1006,"&gt;0")))</f>
        <v/>
      </c>
      <c r="K156" s="15" t="str">
        <f aca="false">IF(A156="","",SUMIFS(Journal!$L$7:$L$1006,Journal!$A$7:$A$1006,A156))</f>
        <v/>
      </c>
      <c r="L156" s="14" t="str">
        <f aca="false">IF(A156="","",IF(N(Journal!$C$4)&lt;=0,"no limit set",IF(COUNTIFS(Journal!$A$7:$A$1006,A156,Journal!$U$7:$U$1006,"&lt;="&amp;-Journal!$C$4)&gt;0,"Yes","No")))</f>
        <v/>
      </c>
      <c r="M156" s="14" t="str">
        <f aca="false">IF(A156="","",COUNTIFS(Journal!$A$7:$A$1006,A156,Journal!$V$7:$V$1006,"After loss limit"))</f>
        <v/>
      </c>
      <c r="N156" s="14" t="str">
        <f aca="false">IF(A156="","",IF(N(Journal!$C$5)&lt;=0,"no cap set",IF(B156&gt;Journal!$C$5,"Yes","No")))</f>
        <v/>
      </c>
      <c r="O156" s="15" t="str">
        <f aca="false">IF(A156="","",N(Journal!$C$3)+SUM($H$7:H156))</f>
        <v/>
      </c>
      <c r="P156" s="15" t="str">
        <f aca="false">IF(A156="","",O156-MAX(N(Journal!$C$3),MAX($O$7:O156)))</f>
        <v/>
      </c>
      <c r="Q156" s="21" t="e">
        <f aca="false">IF(A156="",NA(),O156)</f>
        <v>#N/A</v>
      </c>
    </row>
    <row r="157" customFormat="false" ht="15" hidden="false" customHeight="false" outlineLevel="0" collapsed="false">
      <c r="A157" s="18" t="str">
        <f aca="false">IF(A156="","",IF(COUNTIF(Journal!$A$7:$A$1006,"&gt;"&amp;A156)=0,"",SMALL(Journal!$A$7:$A$1006,COUNTIF(Journal!$A$7:$A$1006,"&lt;="&amp;A156)+1)))</f>
        <v/>
      </c>
      <c r="B157" s="14" t="str">
        <f aca="false">IF(A157="","",COUNTIF(Journal!$A$7:$A$1006,A157))</f>
        <v/>
      </c>
      <c r="C157" s="14" t="str">
        <f aca="false">IF(A157="","",COUNTIFS(Journal!$A$7:$A$1006,A157,Journal!$S$7:$S$1006,"&gt;0"))</f>
        <v/>
      </c>
      <c r="D157" s="14" t="str">
        <f aca="false">IF(A157="","",COUNTIFS(Journal!$A$7:$A$1006,A157,Journal!$S$7:$S$1006,"&lt;0"))</f>
        <v/>
      </c>
      <c r="E157" s="19" t="str">
        <f aca="false">IF(OR(A157="",N(B157)=0),"",C157/B157)</f>
        <v/>
      </c>
      <c r="F157" s="15" t="str">
        <f aca="false">IF(A157="","",SUMIFS(Journal!$S$7:$S$1006,Journal!$A$7:$A$1006,A157,Journal!$S$7:$S$1006,"&gt;0"))</f>
        <v/>
      </c>
      <c r="G157" s="15" t="str">
        <f aca="false">IF(A157="","",-SUMIFS(Journal!$S$7:$S$1006,Journal!$A$7:$A$1006,A157,Journal!$S$7:$S$1006,"&lt;0"))</f>
        <v/>
      </c>
      <c r="H157" s="15" t="str">
        <f aca="false">IF(A157="","",SUMIFS(Journal!$S$7:$S$1006,Journal!$A$7:$A$1006,A157))</f>
        <v/>
      </c>
      <c r="I157" s="20" t="str">
        <f aca="false">IF(A157="","",IF(G157=0,IF(F157&gt;0,"no losses",""),F157/G157))</f>
        <v/>
      </c>
      <c r="J157" s="16" t="str">
        <f aca="false">IF(A157="","",IF(COUNTIFS(Journal!$A$7:$A$1006,A157,Journal!$R$7:$R$1006,"&gt;0")=0,"",SUMIFS(Journal!$T$7:$T$1006,Journal!$A$7:$A$1006,A157)/COUNTIFS(Journal!$A$7:$A$1006,A157,Journal!$R$7:$R$1006,"&gt;0")))</f>
        <v/>
      </c>
      <c r="K157" s="15" t="str">
        <f aca="false">IF(A157="","",SUMIFS(Journal!$L$7:$L$1006,Journal!$A$7:$A$1006,A157))</f>
        <v/>
      </c>
      <c r="L157" s="14" t="str">
        <f aca="false">IF(A157="","",IF(N(Journal!$C$4)&lt;=0,"no limit set",IF(COUNTIFS(Journal!$A$7:$A$1006,A157,Journal!$U$7:$U$1006,"&lt;="&amp;-Journal!$C$4)&gt;0,"Yes","No")))</f>
        <v/>
      </c>
      <c r="M157" s="14" t="str">
        <f aca="false">IF(A157="","",COUNTIFS(Journal!$A$7:$A$1006,A157,Journal!$V$7:$V$1006,"After loss limit"))</f>
        <v/>
      </c>
      <c r="N157" s="14" t="str">
        <f aca="false">IF(A157="","",IF(N(Journal!$C$5)&lt;=0,"no cap set",IF(B157&gt;Journal!$C$5,"Yes","No")))</f>
        <v/>
      </c>
      <c r="O157" s="15" t="str">
        <f aca="false">IF(A157="","",N(Journal!$C$3)+SUM($H$7:H157))</f>
        <v/>
      </c>
      <c r="P157" s="15" t="str">
        <f aca="false">IF(A157="","",O157-MAX(N(Journal!$C$3),MAX($O$7:O157)))</f>
        <v/>
      </c>
      <c r="Q157" s="21" t="e">
        <f aca="false">IF(A157="",NA(),O157)</f>
        <v>#N/A</v>
      </c>
    </row>
    <row r="158" customFormat="false" ht="15" hidden="false" customHeight="false" outlineLevel="0" collapsed="false">
      <c r="A158" s="18" t="str">
        <f aca="false">IF(A157="","",IF(COUNTIF(Journal!$A$7:$A$1006,"&gt;"&amp;A157)=0,"",SMALL(Journal!$A$7:$A$1006,COUNTIF(Journal!$A$7:$A$1006,"&lt;="&amp;A157)+1)))</f>
        <v/>
      </c>
      <c r="B158" s="14" t="str">
        <f aca="false">IF(A158="","",COUNTIF(Journal!$A$7:$A$1006,A158))</f>
        <v/>
      </c>
      <c r="C158" s="14" t="str">
        <f aca="false">IF(A158="","",COUNTIFS(Journal!$A$7:$A$1006,A158,Journal!$S$7:$S$1006,"&gt;0"))</f>
        <v/>
      </c>
      <c r="D158" s="14" t="str">
        <f aca="false">IF(A158="","",COUNTIFS(Journal!$A$7:$A$1006,A158,Journal!$S$7:$S$1006,"&lt;0"))</f>
        <v/>
      </c>
      <c r="E158" s="19" t="str">
        <f aca="false">IF(OR(A158="",N(B158)=0),"",C158/B158)</f>
        <v/>
      </c>
      <c r="F158" s="15" t="str">
        <f aca="false">IF(A158="","",SUMIFS(Journal!$S$7:$S$1006,Journal!$A$7:$A$1006,A158,Journal!$S$7:$S$1006,"&gt;0"))</f>
        <v/>
      </c>
      <c r="G158" s="15" t="str">
        <f aca="false">IF(A158="","",-SUMIFS(Journal!$S$7:$S$1006,Journal!$A$7:$A$1006,A158,Journal!$S$7:$S$1006,"&lt;0"))</f>
        <v/>
      </c>
      <c r="H158" s="15" t="str">
        <f aca="false">IF(A158="","",SUMIFS(Journal!$S$7:$S$1006,Journal!$A$7:$A$1006,A158))</f>
        <v/>
      </c>
      <c r="I158" s="20" t="str">
        <f aca="false">IF(A158="","",IF(G158=0,IF(F158&gt;0,"no losses",""),F158/G158))</f>
        <v/>
      </c>
      <c r="J158" s="16" t="str">
        <f aca="false">IF(A158="","",IF(COUNTIFS(Journal!$A$7:$A$1006,A158,Journal!$R$7:$R$1006,"&gt;0")=0,"",SUMIFS(Journal!$T$7:$T$1006,Journal!$A$7:$A$1006,A158)/COUNTIFS(Journal!$A$7:$A$1006,A158,Journal!$R$7:$R$1006,"&gt;0")))</f>
        <v/>
      </c>
      <c r="K158" s="15" t="str">
        <f aca="false">IF(A158="","",SUMIFS(Journal!$L$7:$L$1006,Journal!$A$7:$A$1006,A158))</f>
        <v/>
      </c>
      <c r="L158" s="14" t="str">
        <f aca="false">IF(A158="","",IF(N(Journal!$C$4)&lt;=0,"no limit set",IF(COUNTIFS(Journal!$A$7:$A$1006,A158,Journal!$U$7:$U$1006,"&lt;="&amp;-Journal!$C$4)&gt;0,"Yes","No")))</f>
        <v/>
      </c>
      <c r="M158" s="14" t="str">
        <f aca="false">IF(A158="","",COUNTIFS(Journal!$A$7:$A$1006,A158,Journal!$V$7:$V$1006,"After loss limit"))</f>
        <v/>
      </c>
      <c r="N158" s="14" t="str">
        <f aca="false">IF(A158="","",IF(N(Journal!$C$5)&lt;=0,"no cap set",IF(B158&gt;Journal!$C$5,"Yes","No")))</f>
        <v/>
      </c>
      <c r="O158" s="15" t="str">
        <f aca="false">IF(A158="","",N(Journal!$C$3)+SUM($H$7:H158))</f>
        <v/>
      </c>
      <c r="P158" s="15" t="str">
        <f aca="false">IF(A158="","",O158-MAX(N(Journal!$C$3),MAX($O$7:O158)))</f>
        <v/>
      </c>
      <c r="Q158" s="21" t="e">
        <f aca="false">IF(A158="",NA(),O158)</f>
        <v>#N/A</v>
      </c>
    </row>
    <row r="159" customFormat="false" ht="15" hidden="false" customHeight="false" outlineLevel="0" collapsed="false">
      <c r="A159" s="18" t="str">
        <f aca="false">IF(A158="","",IF(COUNTIF(Journal!$A$7:$A$1006,"&gt;"&amp;A158)=0,"",SMALL(Journal!$A$7:$A$1006,COUNTIF(Journal!$A$7:$A$1006,"&lt;="&amp;A158)+1)))</f>
        <v/>
      </c>
      <c r="B159" s="14" t="str">
        <f aca="false">IF(A159="","",COUNTIF(Journal!$A$7:$A$1006,A159))</f>
        <v/>
      </c>
      <c r="C159" s="14" t="str">
        <f aca="false">IF(A159="","",COUNTIFS(Journal!$A$7:$A$1006,A159,Journal!$S$7:$S$1006,"&gt;0"))</f>
        <v/>
      </c>
      <c r="D159" s="14" t="str">
        <f aca="false">IF(A159="","",COUNTIFS(Journal!$A$7:$A$1006,A159,Journal!$S$7:$S$1006,"&lt;0"))</f>
        <v/>
      </c>
      <c r="E159" s="19" t="str">
        <f aca="false">IF(OR(A159="",N(B159)=0),"",C159/B159)</f>
        <v/>
      </c>
      <c r="F159" s="15" t="str">
        <f aca="false">IF(A159="","",SUMIFS(Journal!$S$7:$S$1006,Journal!$A$7:$A$1006,A159,Journal!$S$7:$S$1006,"&gt;0"))</f>
        <v/>
      </c>
      <c r="G159" s="15" t="str">
        <f aca="false">IF(A159="","",-SUMIFS(Journal!$S$7:$S$1006,Journal!$A$7:$A$1006,A159,Journal!$S$7:$S$1006,"&lt;0"))</f>
        <v/>
      </c>
      <c r="H159" s="15" t="str">
        <f aca="false">IF(A159="","",SUMIFS(Journal!$S$7:$S$1006,Journal!$A$7:$A$1006,A159))</f>
        <v/>
      </c>
      <c r="I159" s="20" t="str">
        <f aca="false">IF(A159="","",IF(G159=0,IF(F159&gt;0,"no losses",""),F159/G159))</f>
        <v/>
      </c>
      <c r="J159" s="16" t="str">
        <f aca="false">IF(A159="","",IF(COUNTIFS(Journal!$A$7:$A$1006,A159,Journal!$R$7:$R$1006,"&gt;0")=0,"",SUMIFS(Journal!$T$7:$T$1006,Journal!$A$7:$A$1006,A159)/COUNTIFS(Journal!$A$7:$A$1006,A159,Journal!$R$7:$R$1006,"&gt;0")))</f>
        <v/>
      </c>
      <c r="K159" s="15" t="str">
        <f aca="false">IF(A159="","",SUMIFS(Journal!$L$7:$L$1006,Journal!$A$7:$A$1006,A159))</f>
        <v/>
      </c>
      <c r="L159" s="14" t="str">
        <f aca="false">IF(A159="","",IF(N(Journal!$C$4)&lt;=0,"no limit set",IF(COUNTIFS(Journal!$A$7:$A$1006,A159,Journal!$U$7:$U$1006,"&lt;="&amp;-Journal!$C$4)&gt;0,"Yes","No")))</f>
        <v/>
      </c>
      <c r="M159" s="14" t="str">
        <f aca="false">IF(A159="","",COUNTIFS(Journal!$A$7:$A$1006,A159,Journal!$V$7:$V$1006,"After loss limit"))</f>
        <v/>
      </c>
      <c r="N159" s="14" t="str">
        <f aca="false">IF(A159="","",IF(N(Journal!$C$5)&lt;=0,"no cap set",IF(B159&gt;Journal!$C$5,"Yes","No")))</f>
        <v/>
      </c>
      <c r="O159" s="15" t="str">
        <f aca="false">IF(A159="","",N(Journal!$C$3)+SUM($H$7:H159))</f>
        <v/>
      </c>
      <c r="P159" s="15" t="str">
        <f aca="false">IF(A159="","",O159-MAX(N(Journal!$C$3),MAX($O$7:O159)))</f>
        <v/>
      </c>
      <c r="Q159" s="21" t="e">
        <f aca="false">IF(A159="",NA(),O159)</f>
        <v>#N/A</v>
      </c>
    </row>
    <row r="160" customFormat="false" ht="15" hidden="false" customHeight="false" outlineLevel="0" collapsed="false">
      <c r="A160" s="18" t="str">
        <f aca="false">IF(A159="","",IF(COUNTIF(Journal!$A$7:$A$1006,"&gt;"&amp;A159)=0,"",SMALL(Journal!$A$7:$A$1006,COUNTIF(Journal!$A$7:$A$1006,"&lt;="&amp;A159)+1)))</f>
        <v/>
      </c>
      <c r="B160" s="14" t="str">
        <f aca="false">IF(A160="","",COUNTIF(Journal!$A$7:$A$1006,A160))</f>
        <v/>
      </c>
      <c r="C160" s="14" t="str">
        <f aca="false">IF(A160="","",COUNTIFS(Journal!$A$7:$A$1006,A160,Journal!$S$7:$S$1006,"&gt;0"))</f>
        <v/>
      </c>
      <c r="D160" s="14" t="str">
        <f aca="false">IF(A160="","",COUNTIFS(Journal!$A$7:$A$1006,A160,Journal!$S$7:$S$1006,"&lt;0"))</f>
        <v/>
      </c>
      <c r="E160" s="19" t="str">
        <f aca="false">IF(OR(A160="",N(B160)=0),"",C160/B160)</f>
        <v/>
      </c>
      <c r="F160" s="15" t="str">
        <f aca="false">IF(A160="","",SUMIFS(Journal!$S$7:$S$1006,Journal!$A$7:$A$1006,A160,Journal!$S$7:$S$1006,"&gt;0"))</f>
        <v/>
      </c>
      <c r="G160" s="15" t="str">
        <f aca="false">IF(A160="","",-SUMIFS(Journal!$S$7:$S$1006,Journal!$A$7:$A$1006,A160,Journal!$S$7:$S$1006,"&lt;0"))</f>
        <v/>
      </c>
      <c r="H160" s="15" t="str">
        <f aca="false">IF(A160="","",SUMIFS(Journal!$S$7:$S$1006,Journal!$A$7:$A$1006,A160))</f>
        <v/>
      </c>
      <c r="I160" s="20" t="str">
        <f aca="false">IF(A160="","",IF(G160=0,IF(F160&gt;0,"no losses",""),F160/G160))</f>
        <v/>
      </c>
      <c r="J160" s="16" t="str">
        <f aca="false">IF(A160="","",IF(COUNTIFS(Journal!$A$7:$A$1006,A160,Journal!$R$7:$R$1006,"&gt;0")=0,"",SUMIFS(Journal!$T$7:$T$1006,Journal!$A$7:$A$1006,A160)/COUNTIFS(Journal!$A$7:$A$1006,A160,Journal!$R$7:$R$1006,"&gt;0")))</f>
        <v/>
      </c>
      <c r="K160" s="15" t="str">
        <f aca="false">IF(A160="","",SUMIFS(Journal!$L$7:$L$1006,Journal!$A$7:$A$1006,A160))</f>
        <v/>
      </c>
      <c r="L160" s="14" t="str">
        <f aca="false">IF(A160="","",IF(N(Journal!$C$4)&lt;=0,"no limit set",IF(COUNTIFS(Journal!$A$7:$A$1006,A160,Journal!$U$7:$U$1006,"&lt;="&amp;-Journal!$C$4)&gt;0,"Yes","No")))</f>
        <v/>
      </c>
      <c r="M160" s="14" t="str">
        <f aca="false">IF(A160="","",COUNTIFS(Journal!$A$7:$A$1006,A160,Journal!$V$7:$V$1006,"After loss limit"))</f>
        <v/>
      </c>
      <c r="N160" s="14" t="str">
        <f aca="false">IF(A160="","",IF(N(Journal!$C$5)&lt;=0,"no cap set",IF(B160&gt;Journal!$C$5,"Yes","No")))</f>
        <v/>
      </c>
      <c r="O160" s="15" t="str">
        <f aca="false">IF(A160="","",N(Journal!$C$3)+SUM($H$7:H160))</f>
        <v/>
      </c>
      <c r="P160" s="15" t="str">
        <f aca="false">IF(A160="","",O160-MAX(N(Journal!$C$3),MAX($O$7:O160)))</f>
        <v/>
      </c>
      <c r="Q160" s="21" t="e">
        <f aca="false">IF(A160="",NA(),O160)</f>
        <v>#N/A</v>
      </c>
    </row>
    <row r="161" customFormat="false" ht="15" hidden="false" customHeight="false" outlineLevel="0" collapsed="false">
      <c r="A161" s="18" t="str">
        <f aca="false">IF(A160="","",IF(COUNTIF(Journal!$A$7:$A$1006,"&gt;"&amp;A160)=0,"",SMALL(Journal!$A$7:$A$1006,COUNTIF(Journal!$A$7:$A$1006,"&lt;="&amp;A160)+1)))</f>
        <v/>
      </c>
      <c r="B161" s="14" t="str">
        <f aca="false">IF(A161="","",COUNTIF(Journal!$A$7:$A$1006,A161))</f>
        <v/>
      </c>
      <c r="C161" s="14" t="str">
        <f aca="false">IF(A161="","",COUNTIFS(Journal!$A$7:$A$1006,A161,Journal!$S$7:$S$1006,"&gt;0"))</f>
        <v/>
      </c>
      <c r="D161" s="14" t="str">
        <f aca="false">IF(A161="","",COUNTIFS(Journal!$A$7:$A$1006,A161,Journal!$S$7:$S$1006,"&lt;0"))</f>
        <v/>
      </c>
      <c r="E161" s="19" t="str">
        <f aca="false">IF(OR(A161="",N(B161)=0),"",C161/B161)</f>
        <v/>
      </c>
      <c r="F161" s="15" t="str">
        <f aca="false">IF(A161="","",SUMIFS(Journal!$S$7:$S$1006,Journal!$A$7:$A$1006,A161,Journal!$S$7:$S$1006,"&gt;0"))</f>
        <v/>
      </c>
      <c r="G161" s="15" t="str">
        <f aca="false">IF(A161="","",-SUMIFS(Journal!$S$7:$S$1006,Journal!$A$7:$A$1006,A161,Journal!$S$7:$S$1006,"&lt;0"))</f>
        <v/>
      </c>
      <c r="H161" s="15" t="str">
        <f aca="false">IF(A161="","",SUMIFS(Journal!$S$7:$S$1006,Journal!$A$7:$A$1006,A161))</f>
        <v/>
      </c>
      <c r="I161" s="20" t="str">
        <f aca="false">IF(A161="","",IF(G161=0,IF(F161&gt;0,"no losses",""),F161/G161))</f>
        <v/>
      </c>
      <c r="J161" s="16" t="str">
        <f aca="false">IF(A161="","",IF(COUNTIFS(Journal!$A$7:$A$1006,A161,Journal!$R$7:$R$1006,"&gt;0")=0,"",SUMIFS(Journal!$T$7:$T$1006,Journal!$A$7:$A$1006,A161)/COUNTIFS(Journal!$A$7:$A$1006,A161,Journal!$R$7:$R$1006,"&gt;0")))</f>
        <v/>
      </c>
      <c r="K161" s="15" t="str">
        <f aca="false">IF(A161="","",SUMIFS(Journal!$L$7:$L$1006,Journal!$A$7:$A$1006,A161))</f>
        <v/>
      </c>
      <c r="L161" s="14" t="str">
        <f aca="false">IF(A161="","",IF(N(Journal!$C$4)&lt;=0,"no limit set",IF(COUNTIFS(Journal!$A$7:$A$1006,A161,Journal!$U$7:$U$1006,"&lt;="&amp;-Journal!$C$4)&gt;0,"Yes","No")))</f>
        <v/>
      </c>
      <c r="M161" s="14" t="str">
        <f aca="false">IF(A161="","",COUNTIFS(Journal!$A$7:$A$1006,A161,Journal!$V$7:$V$1006,"After loss limit"))</f>
        <v/>
      </c>
      <c r="N161" s="14" t="str">
        <f aca="false">IF(A161="","",IF(N(Journal!$C$5)&lt;=0,"no cap set",IF(B161&gt;Journal!$C$5,"Yes","No")))</f>
        <v/>
      </c>
      <c r="O161" s="15" t="str">
        <f aca="false">IF(A161="","",N(Journal!$C$3)+SUM($H$7:H161))</f>
        <v/>
      </c>
      <c r="P161" s="15" t="str">
        <f aca="false">IF(A161="","",O161-MAX(N(Journal!$C$3),MAX($O$7:O161)))</f>
        <v/>
      </c>
      <c r="Q161" s="21" t="e">
        <f aca="false">IF(A161="",NA(),O161)</f>
        <v>#N/A</v>
      </c>
    </row>
    <row r="162" customFormat="false" ht="15" hidden="false" customHeight="false" outlineLevel="0" collapsed="false">
      <c r="A162" s="18" t="str">
        <f aca="false">IF(A161="","",IF(COUNTIF(Journal!$A$7:$A$1006,"&gt;"&amp;A161)=0,"",SMALL(Journal!$A$7:$A$1006,COUNTIF(Journal!$A$7:$A$1006,"&lt;="&amp;A161)+1)))</f>
        <v/>
      </c>
      <c r="B162" s="14" t="str">
        <f aca="false">IF(A162="","",COUNTIF(Journal!$A$7:$A$1006,A162))</f>
        <v/>
      </c>
      <c r="C162" s="14" t="str">
        <f aca="false">IF(A162="","",COUNTIFS(Journal!$A$7:$A$1006,A162,Journal!$S$7:$S$1006,"&gt;0"))</f>
        <v/>
      </c>
      <c r="D162" s="14" t="str">
        <f aca="false">IF(A162="","",COUNTIFS(Journal!$A$7:$A$1006,A162,Journal!$S$7:$S$1006,"&lt;0"))</f>
        <v/>
      </c>
      <c r="E162" s="19" t="str">
        <f aca="false">IF(OR(A162="",N(B162)=0),"",C162/B162)</f>
        <v/>
      </c>
      <c r="F162" s="15" t="str">
        <f aca="false">IF(A162="","",SUMIFS(Journal!$S$7:$S$1006,Journal!$A$7:$A$1006,A162,Journal!$S$7:$S$1006,"&gt;0"))</f>
        <v/>
      </c>
      <c r="G162" s="15" t="str">
        <f aca="false">IF(A162="","",-SUMIFS(Journal!$S$7:$S$1006,Journal!$A$7:$A$1006,A162,Journal!$S$7:$S$1006,"&lt;0"))</f>
        <v/>
      </c>
      <c r="H162" s="15" t="str">
        <f aca="false">IF(A162="","",SUMIFS(Journal!$S$7:$S$1006,Journal!$A$7:$A$1006,A162))</f>
        <v/>
      </c>
      <c r="I162" s="20" t="str">
        <f aca="false">IF(A162="","",IF(G162=0,IF(F162&gt;0,"no losses",""),F162/G162))</f>
        <v/>
      </c>
      <c r="J162" s="16" t="str">
        <f aca="false">IF(A162="","",IF(COUNTIFS(Journal!$A$7:$A$1006,A162,Journal!$R$7:$R$1006,"&gt;0")=0,"",SUMIFS(Journal!$T$7:$T$1006,Journal!$A$7:$A$1006,A162)/COUNTIFS(Journal!$A$7:$A$1006,A162,Journal!$R$7:$R$1006,"&gt;0")))</f>
        <v/>
      </c>
      <c r="K162" s="15" t="str">
        <f aca="false">IF(A162="","",SUMIFS(Journal!$L$7:$L$1006,Journal!$A$7:$A$1006,A162))</f>
        <v/>
      </c>
      <c r="L162" s="14" t="str">
        <f aca="false">IF(A162="","",IF(N(Journal!$C$4)&lt;=0,"no limit set",IF(COUNTIFS(Journal!$A$7:$A$1006,A162,Journal!$U$7:$U$1006,"&lt;="&amp;-Journal!$C$4)&gt;0,"Yes","No")))</f>
        <v/>
      </c>
      <c r="M162" s="14" t="str">
        <f aca="false">IF(A162="","",COUNTIFS(Journal!$A$7:$A$1006,A162,Journal!$V$7:$V$1006,"After loss limit"))</f>
        <v/>
      </c>
      <c r="N162" s="14" t="str">
        <f aca="false">IF(A162="","",IF(N(Journal!$C$5)&lt;=0,"no cap set",IF(B162&gt;Journal!$C$5,"Yes","No")))</f>
        <v/>
      </c>
      <c r="O162" s="15" t="str">
        <f aca="false">IF(A162="","",N(Journal!$C$3)+SUM($H$7:H162))</f>
        <v/>
      </c>
      <c r="P162" s="15" t="str">
        <f aca="false">IF(A162="","",O162-MAX(N(Journal!$C$3),MAX($O$7:O162)))</f>
        <v/>
      </c>
      <c r="Q162" s="21" t="e">
        <f aca="false">IF(A162="",NA(),O162)</f>
        <v>#N/A</v>
      </c>
    </row>
    <row r="163" customFormat="false" ht="15" hidden="false" customHeight="false" outlineLevel="0" collapsed="false">
      <c r="A163" s="18" t="str">
        <f aca="false">IF(A162="","",IF(COUNTIF(Journal!$A$7:$A$1006,"&gt;"&amp;A162)=0,"",SMALL(Journal!$A$7:$A$1006,COUNTIF(Journal!$A$7:$A$1006,"&lt;="&amp;A162)+1)))</f>
        <v/>
      </c>
      <c r="B163" s="14" t="str">
        <f aca="false">IF(A163="","",COUNTIF(Journal!$A$7:$A$1006,A163))</f>
        <v/>
      </c>
      <c r="C163" s="14" t="str">
        <f aca="false">IF(A163="","",COUNTIFS(Journal!$A$7:$A$1006,A163,Journal!$S$7:$S$1006,"&gt;0"))</f>
        <v/>
      </c>
      <c r="D163" s="14" t="str">
        <f aca="false">IF(A163="","",COUNTIFS(Journal!$A$7:$A$1006,A163,Journal!$S$7:$S$1006,"&lt;0"))</f>
        <v/>
      </c>
      <c r="E163" s="19" t="str">
        <f aca="false">IF(OR(A163="",N(B163)=0),"",C163/B163)</f>
        <v/>
      </c>
      <c r="F163" s="15" t="str">
        <f aca="false">IF(A163="","",SUMIFS(Journal!$S$7:$S$1006,Journal!$A$7:$A$1006,A163,Journal!$S$7:$S$1006,"&gt;0"))</f>
        <v/>
      </c>
      <c r="G163" s="15" t="str">
        <f aca="false">IF(A163="","",-SUMIFS(Journal!$S$7:$S$1006,Journal!$A$7:$A$1006,A163,Journal!$S$7:$S$1006,"&lt;0"))</f>
        <v/>
      </c>
      <c r="H163" s="15" t="str">
        <f aca="false">IF(A163="","",SUMIFS(Journal!$S$7:$S$1006,Journal!$A$7:$A$1006,A163))</f>
        <v/>
      </c>
      <c r="I163" s="20" t="str">
        <f aca="false">IF(A163="","",IF(G163=0,IF(F163&gt;0,"no losses",""),F163/G163))</f>
        <v/>
      </c>
      <c r="J163" s="16" t="str">
        <f aca="false">IF(A163="","",IF(COUNTIFS(Journal!$A$7:$A$1006,A163,Journal!$R$7:$R$1006,"&gt;0")=0,"",SUMIFS(Journal!$T$7:$T$1006,Journal!$A$7:$A$1006,A163)/COUNTIFS(Journal!$A$7:$A$1006,A163,Journal!$R$7:$R$1006,"&gt;0")))</f>
        <v/>
      </c>
      <c r="K163" s="15" t="str">
        <f aca="false">IF(A163="","",SUMIFS(Journal!$L$7:$L$1006,Journal!$A$7:$A$1006,A163))</f>
        <v/>
      </c>
      <c r="L163" s="14" t="str">
        <f aca="false">IF(A163="","",IF(N(Journal!$C$4)&lt;=0,"no limit set",IF(COUNTIFS(Journal!$A$7:$A$1006,A163,Journal!$U$7:$U$1006,"&lt;="&amp;-Journal!$C$4)&gt;0,"Yes","No")))</f>
        <v/>
      </c>
      <c r="M163" s="14" t="str">
        <f aca="false">IF(A163="","",COUNTIFS(Journal!$A$7:$A$1006,A163,Journal!$V$7:$V$1006,"After loss limit"))</f>
        <v/>
      </c>
      <c r="N163" s="14" t="str">
        <f aca="false">IF(A163="","",IF(N(Journal!$C$5)&lt;=0,"no cap set",IF(B163&gt;Journal!$C$5,"Yes","No")))</f>
        <v/>
      </c>
      <c r="O163" s="15" t="str">
        <f aca="false">IF(A163="","",N(Journal!$C$3)+SUM($H$7:H163))</f>
        <v/>
      </c>
      <c r="P163" s="15" t="str">
        <f aca="false">IF(A163="","",O163-MAX(N(Journal!$C$3),MAX($O$7:O163)))</f>
        <v/>
      </c>
      <c r="Q163" s="21" t="e">
        <f aca="false">IF(A163="",NA(),O163)</f>
        <v>#N/A</v>
      </c>
    </row>
    <row r="164" customFormat="false" ht="15" hidden="false" customHeight="false" outlineLevel="0" collapsed="false">
      <c r="A164" s="18" t="str">
        <f aca="false">IF(A163="","",IF(COUNTIF(Journal!$A$7:$A$1006,"&gt;"&amp;A163)=0,"",SMALL(Journal!$A$7:$A$1006,COUNTIF(Journal!$A$7:$A$1006,"&lt;="&amp;A163)+1)))</f>
        <v/>
      </c>
      <c r="B164" s="14" t="str">
        <f aca="false">IF(A164="","",COUNTIF(Journal!$A$7:$A$1006,A164))</f>
        <v/>
      </c>
      <c r="C164" s="14" t="str">
        <f aca="false">IF(A164="","",COUNTIFS(Journal!$A$7:$A$1006,A164,Journal!$S$7:$S$1006,"&gt;0"))</f>
        <v/>
      </c>
      <c r="D164" s="14" t="str">
        <f aca="false">IF(A164="","",COUNTIFS(Journal!$A$7:$A$1006,A164,Journal!$S$7:$S$1006,"&lt;0"))</f>
        <v/>
      </c>
      <c r="E164" s="19" t="str">
        <f aca="false">IF(OR(A164="",N(B164)=0),"",C164/B164)</f>
        <v/>
      </c>
      <c r="F164" s="15" t="str">
        <f aca="false">IF(A164="","",SUMIFS(Journal!$S$7:$S$1006,Journal!$A$7:$A$1006,A164,Journal!$S$7:$S$1006,"&gt;0"))</f>
        <v/>
      </c>
      <c r="G164" s="15" t="str">
        <f aca="false">IF(A164="","",-SUMIFS(Journal!$S$7:$S$1006,Journal!$A$7:$A$1006,A164,Journal!$S$7:$S$1006,"&lt;0"))</f>
        <v/>
      </c>
      <c r="H164" s="15" t="str">
        <f aca="false">IF(A164="","",SUMIFS(Journal!$S$7:$S$1006,Journal!$A$7:$A$1006,A164))</f>
        <v/>
      </c>
      <c r="I164" s="20" t="str">
        <f aca="false">IF(A164="","",IF(G164=0,IF(F164&gt;0,"no losses",""),F164/G164))</f>
        <v/>
      </c>
      <c r="J164" s="16" t="str">
        <f aca="false">IF(A164="","",IF(COUNTIFS(Journal!$A$7:$A$1006,A164,Journal!$R$7:$R$1006,"&gt;0")=0,"",SUMIFS(Journal!$T$7:$T$1006,Journal!$A$7:$A$1006,A164)/COUNTIFS(Journal!$A$7:$A$1006,A164,Journal!$R$7:$R$1006,"&gt;0")))</f>
        <v/>
      </c>
      <c r="K164" s="15" t="str">
        <f aca="false">IF(A164="","",SUMIFS(Journal!$L$7:$L$1006,Journal!$A$7:$A$1006,A164))</f>
        <v/>
      </c>
      <c r="L164" s="14" t="str">
        <f aca="false">IF(A164="","",IF(N(Journal!$C$4)&lt;=0,"no limit set",IF(COUNTIFS(Journal!$A$7:$A$1006,A164,Journal!$U$7:$U$1006,"&lt;="&amp;-Journal!$C$4)&gt;0,"Yes","No")))</f>
        <v/>
      </c>
      <c r="M164" s="14" t="str">
        <f aca="false">IF(A164="","",COUNTIFS(Journal!$A$7:$A$1006,A164,Journal!$V$7:$V$1006,"After loss limit"))</f>
        <v/>
      </c>
      <c r="N164" s="14" t="str">
        <f aca="false">IF(A164="","",IF(N(Journal!$C$5)&lt;=0,"no cap set",IF(B164&gt;Journal!$C$5,"Yes","No")))</f>
        <v/>
      </c>
      <c r="O164" s="15" t="str">
        <f aca="false">IF(A164="","",N(Journal!$C$3)+SUM($H$7:H164))</f>
        <v/>
      </c>
      <c r="P164" s="15" t="str">
        <f aca="false">IF(A164="","",O164-MAX(N(Journal!$C$3),MAX($O$7:O164)))</f>
        <v/>
      </c>
      <c r="Q164" s="21" t="e">
        <f aca="false">IF(A164="",NA(),O164)</f>
        <v>#N/A</v>
      </c>
    </row>
    <row r="165" customFormat="false" ht="15" hidden="false" customHeight="false" outlineLevel="0" collapsed="false">
      <c r="A165" s="18" t="str">
        <f aca="false">IF(A164="","",IF(COUNTIF(Journal!$A$7:$A$1006,"&gt;"&amp;A164)=0,"",SMALL(Journal!$A$7:$A$1006,COUNTIF(Journal!$A$7:$A$1006,"&lt;="&amp;A164)+1)))</f>
        <v/>
      </c>
      <c r="B165" s="14" t="str">
        <f aca="false">IF(A165="","",COUNTIF(Journal!$A$7:$A$1006,A165))</f>
        <v/>
      </c>
      <c r="C165" s="14" t="str">
        <f aca="false">IF(A165="","",COUNTIFS(Journal!$A$7:$A$1006,A165,Journal!$S$7:$S$1006,"&gt;0"))</f>
        <v/>
      </c>
      <c r="D165" s="14" t="str">
        <f aca="false">IF(A165="","",COUNTIFS(Journal!$A$7:$A$1006,A165,Journal!$S$7:$S$1006,"&lt;0"))</f>
        <v/>
      </c>
      <c r="E165" s="19" t="str">
        <f aca="false">IF(OR(A165="",N(B165)=0),"",C165/B165)</f>
        <v/>
      </c>
      <c r="F165" s="15" t="str">
        <f aca="false">IF(A165="","",SUMIFS(Journal!$S$7:$S$1006,Journal!$A$7:$A$1006,A165,Journal!$S$7:$S$1006,"&gt;0"))</f>
        <v/>
      </c>
      <c r="G165" s="15" t="str">
        <f aca="false">IF(A165="","",-SUMIFS(Journal!$S$7:$S$1006,Journal!$A$7:$A$1006,A165,Journal!$S$7:$S$1006,"&lt;0"))</f>
        <v/>
      </c>
      <c r="H165" s="15" t="str">
        <f aca="false">IF(A165="","",SUMIFS(Journal!$S$7:$S$1006,Journal!$A$7:$A$1006,A165))</f>
        <v/>
      </c>
      <c r="I165" s="20" t="str">
        <f aca="false">IF(A165="","",IF(G165=0,IF(F165&gt;0,"no losses",""),F165/G165))</f>
        <v/>
      </c>
      <c r="J165" s="16" t="str">
        <f aca="false">IF(A165="","",IF(COUNTIFS(Journal!$A$7:$A$1006,A165,Journal!$R$7:$R$1006,"&gt;0")=0,"",SUMIFS(Journal!$T$7:$T$1006,Journal!$A$7:$A$1006,A165)/COUNTIFS(Journal!$A$7:$A$1006,A165,Journal!$R$7:$R$1006,"&gt;0")))</f>
        <v/>
      </c>
      <c r="K165" s="15" t="str">
        <f aca="false">IF(A165="","",SUMIFS(Journal!$L$7:$L$1006,Journal!$A$7:$A$1006,A165))</f>
        <v/>
      </c>
      <c r="L165" s="14" t="str">
        <f aca="false">IF(A165="","",IF(N(Journal!$C$4)&lt;=0,"no limit set",IF(COUNTIFS(Journal!$A$7:$A$1006,A165,Journal!$U$7:$U$1006,"&lt;="&amp;-Journal!$C$4)&gt;0,"Yes","No")))</f>
        <v/>
      </c>
      <c r="M165" s="14" t="str">
        <f aca="false">IF(A165="","",COUNTIFS(Journal!$A$7:$A$1006,A165,Journal!$V$7:$V$1006,"After loss limit"))</f>
        <v/>
      </c>
      <c r="N165" s="14" t="str">
        <f aca="false">IF(A165="","",IF(N(Journal!$C$5)&lt;=0,"no cap set",IF(B165&gt;Journal!$C$5,"Yes","No")))</f>
        <v/>
      </c>
      <c r="O165" s="15" t="str">
        <f aca="false">IF(A165="","",N(Journal!$C$3)+SUM($H$7:H165))</f>
        <v/>
      </c>
      <c r="P165" s="15" t="str">
        <f aca="false">IF(A165="","",O165-MAX(N(Journal!$C$3),MAX($O$7:O165)))</f>
        <v/>
      </c>
      <c r="Q165" s="21" t="e">
        <f aca="false">IF(A165="",NA(),O165)</f>
        <v>#N/A</v>
      </c>
    </row>
    <row r="166" customFormat="false" ht="15" hidden="false" customHeight="false" outlineLevel="0" collapsed="false">
      <c r="A166" s="18" t="str">
        <f aca="false">IF(A165="","",IF(COUNTIF(Journal!$A$7:$A$1006,"&gt;"&amp;A165)=0,"",SMALL(Journal!$A$7:$A$1006,COUNTIF(Journal!$A$7:$A$1006,"&lt;="&amp;A165)+1)))</f>
        <v/>
      </c>
      <c r="B166" s="14" t="str">
        <f aca="false">IF(A166="","",COUNTIF(Journal!$A$7:$A$1006,A166))</f>
        <v/>
      </c>
      <c r="C166" s="14" t="str">
        <f aca="false">IF(A166="","",COUNTIFS(Journal!$A$7:$A$1006,A166,Journal!$S$7:$S$1006,"&gt;0"))</f>
        <v/>
      </c>
      <c r="D166" s="14" t="str">
        <f aca="false">IF(A166="","",COUNTIFS(Journal!$A$7:$A$1006,A166,Journal!$S$7:$S$1006,"&lt;0"))</f>
        <v/>
      </c>
      <c r="E166" s="19" t="str">
        <f aca="false">IF(OR(A166="",N(B166)=0),"",C166/B166)</f>
        <v/>
      </c>
      <c r="F166" s="15" t="str">
        <f aca="false">IF(A166="","",SUMIFS(Journal!$S$7:$S$1006,Journal!$A$7:$A$1006,A166,Journal!$S$7:$S$1006,"&gt;0"))</f>
        <v/>
      </c>
      <c r="G166" s="15" t="str">
        <f aca="false">IF(A166="","",-SUMIFS(Journal!$S$7:$S$1006,Journal!$A$7:$A$1006,A166,Journal!$S$7:$S$1006,"&lt;0"))</f>
        <v/>
      </c>
      <c r="H166" s="15" t="str">
        <f aca="false">IF(A166="","",SUMIFS(Journal!$S$7:$S$1006,Journal!$A$7:$A$1006,A166))</f>
        <v/>
      </c>
      <c r="I166" s="20" t="str">
        <f aca="false">IF(A166="","",IF(G166=0,IF(F166&gt;0,"no losses",""),F166/G166))</f>
        <v/>
      </c>
      <c r="J166" s="16" t="str">
        <f aca="false">IF(A166="","",IF(COUNTIFS(Journal!$A$7:$A$1006,A166,Journal!$R$7:$R$1006,"&gt;0")=0,"",SUMIFS(Journal!$T$7:$T$1006,Journal!$A$7:$A$1006,A166)/COUNTIFS(Journal!$A$7:$A$1006,A166,Journal!$R$7:$R$1006,"&gt;0")))</f>
        <v/>
      </c>
      <c r="K166" s="15" t="str">
        <f aca="false">IF(A166="","",SUMIFS(Journal!$L$7:$L$1006,Journal!$A$7:$A$1006,A166))</f>
        <v/>
      </c>
      <c r="L166" s="14" t="str">
        <f aca="false">IF(A166="","",IF(N(Journal!$C$4)&lt;=0,"no limit set",IF(COUNTIFS(Journal!$A$7:$A$1006,A166,Journal!$U$7:$U$1006,"&lt;="&amp;-Journal!$C$4)&gt;0,"Yes","No")))</f>
        <v/>
      </c>
      <c r="M166" s="14" t="str">
        <f aca="false">IF(A166="","",COUNTIFS(Journal!$A$7:$A$1006,A166,Journal!$V$7:$V$1006,"After loss limit"))</f>
        <v/>
      </c>
      <c r="N166" s="14" t="str">
        <f aca="false">IF(A166="","",IF(N(Journal!$C$5)&lt;=0,"no cap set",IF(B166&gt;Journal!$C$5,"Yes","No")))</f>
        <v/>
      </c>
      <c r="O166" s="15" t="str">
        <f aca="false">IF(A166="","",N(Journal!$C$3)+SUM($H$7:H166))</f>
        <v/>
      </c>
      <c r="P166" s="15" t="str">
        <f aca="false">IF(A166="","",O166-MAX(N(Journal!$C$3),MAX($O$7:O166)))</f>
        <v/>
      </c>
      <c r="Q166" s="21" t="e">
        <f aca="false">IF(A166="",NA(),O166)</f>
        <v>#N/A</v>
      </c>
    </row>
    <row r="167" customFormat="false" ht="15" hidden="false" customHeight="false" outlineLevel="0" collapsed="false">
      <c r="A167" s="18" t="str">
        <f aca="false">IF(A166="","",IF(COUNTIF(Journal!$A$7:$A$1006,"&gt;"&amp;A166)=0,"",SMALL(Journal!$A$7:$A$1006,COUNTIF(Journal!$A$7:$A$1006,"&lt;="&amp;A166)+1)))</f>
        <v/>
      </c>
      <c r="B167" s="14" t="str">
        <f aca="false">IF(A167="","",COUNTIF(Journal!$A$7:$A$1006,A167))</f>
        <v/>
      </c>
      <c r="C167" s="14" t="str">
        <f aca="false">IF(A167="","",COUNTIFS(Journal!$A$7:$A$1006,A167,Journal!$S$7:$S$1006,"&gt;0"))</f>
        <v/>
      </c>
      <c r="D167" s="14" t="str">
        <f aca="false">IF(A167="","",COUNTIFS(Journal!$A$7:$A$1006,A167,Journal!$S$7:$S$1006,"&lt;0"))</f>
        <v/>
      </c>
      <c r="E167" s="19" t="str">
        <f aca="false">IF(OR(A167="",N(B167)=0),"",C167/B167)</f>
        <v/>
      </c>
      <c r="F167" s="15" t="str">
        <f aca="false">IF(A167="","",SUMIFS(Journal!$S$7:$S$1006,Journal!$A$7:$A$1006,A167,Journal!$S$7:$S$1006,"&gt;0"))</f>
        <v/>
      </c>
      <c r="G167" s="15" t="str">
        <f aca="false">IF(A167="","",-SUMIFS(Journal!$S$7:$S$1006,Journal!$A$7:$A$1006,A167,Journal!$S$7:$S$1006,"&lt;0"))</f>
        <v/>
      </c>
      <c r="H167" s="15" t="str">
        <f aca="false">IF(A167="","",SUMIFS(Journal!$S$7:$S$1006,Journal!$A$7:$A$1006,A167))</f>
        <v/>
      </c>
      <c r="I167" s="20" t="str">
        <f aca="false">IF(A167="","",IF(G167=0,IF(F167&gt;0,"no losses",""),F167/G167))</f>
        <v/>
      </c>
      <c r="J167" s="16" t="str">
        <f aca="false">IF(A167="","",IF(COUNTIFS(Journal!$A$7:$A$1006,A167,Journal!$R$7:$R$1006,"&gt;0")=0,"",SUMIFS(Journal!$T$7:$T$1006,Journal!$A$7:$A$1006,A167)/COUNTIFS(Journal!$A$7:$A$1006,A167,Journal!$R$7:$R$1006,"&gt;0")))</f>
        <v/>
      </c>
      <c r="K167" s="15" t="str">
        <f aca="false">IF(A167="","",SUMIFS(Journal!$L$7:$L$1006,Journal!$A$7:$A$1006,A167))</f>
        <v/>
      </c>
      <c r="L167" s="14" t="str">
        <f aca="false">IF(A167="","",IF(N(Journal!$C$4)&lt;=0,"no limit set",IF(COUNTIFS(Journal!$A$7:$A$1006,A167,Journal!$U$7:$U$1006,"&lt;="&amp;-Journal!$C$4)&gt;0,"Yes","No")))</f>
        <v/>
      </c>
      <c r="M167" s="14" t="str">
        <f aca="false">IF(A167="","",COUNTIFS(Journal!$A$7:$A$1006,A167,Journal!$V$7:$V$1006,"After loss limit"))</f>
        <v/>
      </c>
      <c r="N167" s="14" t="str">
        <f aca="false">IF(A167="","",IF(N(Journal!$C$5)&lt;=0,"no cap set",IF(B167&gt;Journal!$C$5,"Yes","No")))</f>
        <v/>
      </c>
      <c r="O167" s="15" t="str">
        <f aca="false">IF(A167="","",N(Journal!$C$3)+SUM($H$7:H167))</f>
        <v/>
      </c>
      <c r="P167" s="15" t="str">
        <f aca="false">IF(A167="","",O167-MAX(N(Journal!$C$3),MAX($O$7:O167)))</f>
        <v/>
      </c>
      <c r="Q167" s="21" t="e">
        <f aca="false">IF(A167="",NA(),O167)</f>
        <v>#N/A</v>
      </c>
    </row>
    <row r="168" customFormat="false" ht="15" hidden="false" customHeight="false" outlineLevel="0" collapsed="false">
      <c r="A168" s="18" t="str">
        <f aca="false">IF(A167="","",IF(COUNTIF(Journal!$A$7:$A$1006,"&gt;"&amp;A167)=0,"",SMALL(Journal!$A$7:$A$1006,COUNTIF(Journal!$A$7:$A$1006,"&lt;="&amp;A167)+1)))</f>
        <v/>
      </c>
      <c r="B168" s="14" t="str">
        <f aca="false">IF(A168="","",COUNTIF(Journal!$A$7:$A$1006,A168))</f>
        <v/>
      </c>
      <c r="C168" s="14" t="str">
        <f aca="false">IF(A168="","",COUNTIFS(Journal!$A$7:$A$1006,A168,Journal!$S$7:$S$1006,"&gt;0"))</f>
        <v/>
      </c>
      <c r="D168" s="14" t="str">
        <f aca="false">IF(A168="","",COUNTIFS(Journal!$A$7:$A$1006,A168,Journal!$S$7:$S$1006,"&lt;0"))</f>
        <v/>
      </c>
      <c r="E168" s="19" t="str">
        <f aca="false">IF(OR(A168="",N(B168)=0),"",C168/B168)</f>
        <v/>
      </c>
      <c r="F168" s="15" t="str">
        <f aca="false">IF(A168="","",SUMIFS(Journal!$S$7:$S$1006,Journal!$A$7:$A$1006,A168,Journal!$S$7:$S$1006,"&gt;0"))</f>
        <v/>
      </c>
      <c r="G168" s="15" t="str">
        <f aca="false">IF(A168="","",-SUMIFS(Journal!$S$7:$S$1006,Journal!$A$7:$A$1006,A168,Journal!$S$7:$S$1006,"&lt;0"))</f>
        <v/>
      </c>
      <c r="H168" s="15" t="str">
        <f aca="false">IF(A168="","",SUMIFS(Journal!$S$7:$S$1006,Journal!$A$7:$A$1006,A168))</f>
        <v/>
      </c>
      <c r="I168" s="20" t="str">
        <f aca="false">IF(A168="","",IF(G168=0,IF(F168&gt;0,"no losses",""),F168/G168))</f>
        <v/>
      </c>
      <c r="J168" s="16" t="str">
        <f aca="false">IF(A168="","",IF(COUNTIFS(Journal!$A$7:$A$1006,A168,Journal!$R$7:$R$1006,"&gt;0")=0,"",SUMIFS(Journal!$T$7:$T$1006,Journal!$A$7:$A$1006,A168)/COUNTIFS(Journal!$A$7:$A$1006,A168,Journal!$R$7:$R$1006,"&gt;0")))</f>
        <v/>
      </c>
      <c r="K168" s="15" t="str">
        <f aca="false">IF(A168="","",SUMIFS(Journal!$L$7:$L$1006,Journal!$A$7:$A$1006,A168))</f>
        <v/>
      </c>
      <c r="L168" s="14" t="str">
        <f aca="false">IF(A168="","",IF(N(Journal!$C$4)&lt;=0,"no limit set",IF(COUNTIFS(Journal!$A$7:$A$1006,A168,Journal!$U$7:$U$1006,"&lt;="&amp;-Journal!$C$4)&gt;0,"Yes","No")))</f>
        <v/>
      </c>
      <c r="M168" s="14" t="str">
        <f aca="false">IF(A168="","",COUNTIFS(Journal!$A$7:$A$1006,A168,Journal!$V$7:$V$1006,"After loss limit"))</f>
        <v/>
      </c>
      <c r="N168" s="14" t="str">
        <f aca="false">IF(A168="","",IF(N(Journal!$C$5)&lt;=0,"no cap set",IF(B168&gt;Journal!$C$5,"Yes","No")))</f>
        <v/>
      </c>
      <c r="O168" s="15" t="str">
        <f aca="false">IF(A168="","",N(Journal!$C$3)+SUM($H$7:H168))</f>
        <v/>
      </c>
      <c r="P168" s="15" t="str">
        <f aca="false">IF(A168="","",O168-MAX(N(Journal!$C$3),MAX($O$7:O168)))</f>
        <v/>
      </c>
      <c r="Q168" s="21" t="e">
        <f aca="false">IF(A168="",NA(),O168)</f>
        <v>#N/A</v>
      </c>
    </row>
    <row r="169" customFormat="false" ht="15" hidden="false" customHeight="false" outlineLevel="0" collapsed="false">
      <c r="A169" s="18" t="str">
        <f aca="false">IF(A168="","",IF(COUNTIF(Journal!$A$7:$A$1006,"&gt;"&amp;A168)=0,"",SMALL(Journal!$A$7:$A$1006,COUNTIF(Journal!$A$7:$A$1006,"&lt;="&amp;A168)+1)))</f>
        <v/>
      </c>
      <c r="B169" s="14" t="str">
        <f aca="false">IF(A169="","",COUNTIF(Journal!$A$7:$A$1006,A169))</f>
        <v/>
      </c>
      <c r="C169" s="14" t="str">
        <f aca="false">IF(A169="","",COUNTIFS(Journal!$A$7:$A$1006,A169,Journal!$S$7:$S$1006,"&gt;0"))</f>
        <v/>
      </c>
      <c r="D169" s="14" t="str">
        <f aca="false">IF(A169="","",COUNTIFS(Journal!$A$7:$A$1006,A169,Journal!$S$7:$S$1006,"&lt;0"))</f>
        <v/>
      </c>
      <c r="E169" s="19" t="str">
        <f aca="false">IF(OR(A169="",N(B169)=0),"",C169/B169)</f>
        <v/>
      </c>
      <c r="F169" s="15" t="str">
        <f aca="false">IF(A169="","",SUMIFS(Journal!$S$7:$S$1006,Journal!$A$7:$A$1006,A169,Journal!$S$7:$S$1006,"&gt;0"))</f>
        <v/>
      </c>
      <c r="G169" s="15" t="str">
        <f aca="false">IF(A169="","",-SUMIFS(Journal!$S$7:$S$1006,Journal!$A$7:$A$1006,A169,Journal!$S$7:$S$1006,"&lt;0"))</f>
        <v/>
      </c>
      <c r="H169" s="15" t="str">
        <f aca="false">IF(A169="","",SUMIFS(Journal!$S$7:$S$1006,Journal!$A$7:$A$1006,A169))</f>
        <v/>
      </c>
      <c r="I169" s="20" t="str">
        <f aca="false">IF(A169="","",IF(G169=0,IF(F169&gt;0,"no losses",""),F169/G169))</f>
        <v/>
      </c>
      <c r="J169" s="16" t="str">
        <f aca="false">IF(A169="","",IF(COUNTIFS(Journal!$A$7:$A$1006,A169,Journal!$R$7:$R$1006,"&gt;0")=0,"",SUMIFS(Journal!$T$7:$T$1006,Journal!$A$7:$A$1006,A169)/COUNTIFS(Journal!$A$7:$A$1006,A169,Journal!$R$7:$R$1006,"&gt;0")))</f>
        <v/>
      </c>
      <c r="K169" s="15" t="str">
        <f aca="false">IF(A169="","",SUMIFS(Journal!$L$7:$L$1006,Journal!$A$7:$A$1006,A169))</f>
        <v/>
      </c>
      <c r="L169" s="14" t="str">
        <f aca="false">IF(A169="","",IF(N(Journal!$C$4)&lt;=0,"no limit set",IF(COUNTIFS(Journal!$A$7:$A$1006,A169,Journal!$U$7:$U$1006,"&lt;="&amp;-Journal!$C$4)&gt;0,"Yes","No")))</f>
        <v/>
      </c>
      <c r="M169" s="14" t="str">
        <f aca="false">IF(A169="","",COUNTIFS(Journal!$A$7:$A$1006,A169,Journal!$V$7:$V$1006,"After loss limit"))</f>
        <v/>
      </c>
      <c r="N169" s="14" t="str">
        <f aca="false">IF(A169="","",IF(N(Journal!$C$5)&lt;=0,"no cap set",IF(B169&gt;Journal!$C$5,"Yes","No")))</f>
        <v/>
      </c>
      <c r="O169" s="15" t="str">
        <f aca="false">IF(A169="","",N(Journal!$C$3)+SUM($H$7:H169))</f>
        <v/>
      </c>
      <c r="P169" s="15" t="str">
        <f aca="false">IF(A169="","",O169-MAX(N(Journal!$C$3),MAX($O$7:O169)))</f>
        <v/>
      </c>
      <c r="Q169" s="21" t="e">
        <f aca="false">IF(A169="",NA(),O169)</f>
        <v>#N/A</v>
      </c>
    </row>
    <row r="170" customFormat="false" ht="15" hidden="false" customHeight="false" outlineLevel="0" collapsed="false">
      <c r="A170" s="18" t="str">
        <f aca="false">IF(A169="","",IF(COUNTIF(Journal!$A$7:$A$1006,"&gt;"&amp;A169)=0,"",SMALL(Journal!$A$7:$A$1006,COUNTIF(Journal!$A$7:$A$1006,"&lt;="&amp;A169)+1)))</f>
        <v/>
      </c>
      <c r="B170" s="14" t="str">
        <f aca="false">IF(A170="","",COUNTIF(Journal!$A$7:$A$1006,A170))</f>
        <v/>
      </c>
      <c r="C170" s="14" t="str">
        <f aca="false">IF(A170="","",COUNTIFS(Journal!$A$7:$A$1006,A170,Journal!$S$7:$S$1006,"&gt;0"))</f>
        <v/>
      </c>
      <c r="D170" s="14" t="str">
        <f aca="false">IF(A170="","",COUNTIFS(Journal!$A$7:$A$1006,A170,Journal!$S$7:$S$1006,"&lt;0"))</f>
        <v/>
      </c>
      <c r="E170" s="19" t="str">
        <f aca="false">IF(OR(A170="",N(B170)=0),"",C170/B170)</f>
        <v/>
      </c>
      <c r="F170" s="15" t="str">
        <f aca="false">IF(A170="","",SUMIFS(Journal!$S$7:$S$1006,Journal!$A$7:$A$1006,A170,Journal!$S$7:$S$1006,"&gt;0"))</f>
        <v/>
      </c>
      <c r="G170" s="15" t="str">
        <f aca="false">IF(A170="","",-SUMIFS(Journal!$S$7:$S$1006,Journal!$A$7:$A$1006,A170,Journal!$S$7:$S$1006,"&lt;0"))</f>
        <v/>
      </c>
      <c r="H170" s="15" t="str">
        <f aca="false">IF(A170="","",SUMIFS(Journal!$S$7:$S$1006,Journal!$A$7:$A$1006,A170))</f>
        <v/>
      </c>
      <c r="I170" s="20" t="str">
        <f aca="false">IF(A170="","",IF(G170=0,IF(F170&gt;0,"no losses",""),F170/G170))</f>
        <v/>
      </c>
      <c r="J170" s="16" t="str">
        <f aca="false">IF(A170="","",IF(COUNTIFS(Journal!$A$7:$A$1006,A170,Journal!$R$7:$R$1006,"&gt;0")=0,"",SUMIFS(Journal!$T$7:$T$1006,Journal!$A$7:$A$1006,A170)/COUNTIFS(Journal!$A$7:$A$1006,A170,Journal!$R$7:$R$1006,"&gt;0")))</f>
        <v/>
      </c>
      <c r="K170" s="15" t="str">
        <f aca="false">IF(A170="","",SUMIFS(Journal!$L$7:$L$1006,Journal!$A$7:$A$1006,A170))</f>
        <v/>
      </c>
      <c r="L170" s="14" t="str">
        <f aca="false">IF(A170="","",IF(N(Journal!$C$4)&lt;=0,"no limit set",IF(COUNTIFS(Journal!$A$7:$A$1006,A170,Journal!$U$7:$U$1006,"&lt;="&amp;-Journal!$C$4)&gt;0,"Yes","No")))</f>
        <v/>
      </c>
      <c r="M170" s="14" t="str">
        <f aca="false">IF(A170="","",COUNTIFS(Journal!$A$7:$A$1006,A170,Journal!$V$7:$V$1006,"After loss limit"))</f>
        <v/>
      </c>
      <c r="N170" s="14" t="str">
        <f aca="false">IF(A170="","",IF(N(Journal!$C$5)&lt;=0,"no cap set",IF(B170&gt;Journal!$C$5,"Yes","No")))</f>
        <v/>
      </c>
      <c r="O170" s="15" t="str">
        <f aca="false">IF(A170="","",N(Journal!$C$3)+SUM($H$7:H170))</f>
        <v/>
      </c>
      <c r="P170" s="15" t="str">
        <f aca="false">IF(A170="","",O170-MAX(N(Journal!$C$3),MAX($O$7:O170)))</f>
        <v/>
      </c>
      <c r="Q170" s="21" t="e">
        <f aca="false">IF(A170="",NA(),O170)</f>
        <v>#N/A</v>
      </c>
    </row>
    <row r="171" customFormat="false" ht="15" hidden="false" customHeight="false" outlineLevel="0" collapsed="false">
      <c r="A171" s="18" t="str">
        <f aca="false">IF(A170="","",IF(COUNTIF(Journal!$A$7:$A$1006,"&gt;"&amp;A170)=0,"",SMALL(Journal!$A$7:$A$1006,COUNTIF(Journal!$A$7:$A$1006,"&lt;="&amp;A170)+1)))</f>
        <v/>
      </c>
      <c r="B171" s="14" t="str">
        <f aca="false">IF(A171="","",COUNTIF(Journal!$A$7:$A$1006,A171))</f>
        <v/>
      </c>
      <c r="C171" s="14" t="str">
        <f aca="false">IF(A171="","",COUNTIFS(Journal!$A$7:$A$1006,A171,Journal!$S$7:$S$1006,"&gt;0"))</f>
        <v/>
      </c>
      <c r="D171" s="14" t="str">
        <f aca="false">IF(A171="","",COUNTIFS(Journal!$A$7:$A$1006,A171,Journal!$S$7:$S$1006,"&lt;0"))</f>
        <v/>
      </c>
      <c r="E171" s="19" t="str">
        <f aca="false">IF(OR(A171="",N(B171)=0),"",C171/B171)</f>
        <v/>
      </c>
      <c r="F171" s="15" t="str">
        <f aca="false">IF(A171="","",SUMIFS(Journal!$S$7:$S$1006,Journal!$A$7:$A$1006,A171,Journal!$S$7:$S$1006,"&gt;0"))</f>
        <v/>
      </c>
      <c r="G171" s="15" t="str">
        <f aca="false">IF(A171="","",-SUMIFS(Journal!$S$7:$S$1006,Journal!$A$7:$A$1006,A171,Journal!$S$7:$S$1006,"&lt;0"))</f>
        <v/>
      </c>
      <c r="H171" s="15" t="str">
        <f aca="false">IF(A171="","",SUMIFS(Journal!$S$7:$S$1006,Journal!$A$7:$A$1006,A171))</f>
        <v/>
      </c>
      <c r="I171" s="20" t="str">
        <f aca="false">IF(A171="","",IF(G171=0,IF(F171&gt;0,"no losses",""),F171/G171))</f>
        <v/>
      </c>
      <c r="J171" s="16" t="str">
        <f aca="false">IF(A171="","",IF(COUNTIFS(Journal!$A$7:$A$1006,A171,Journal!$R$7:$R$1006,"&gt;0")=0,"",SUMIFS(Journal!$T$7:$T$1006,Journal!$A$7:$A$1006,A171)/COUNTIFS(Journal!$A$7:$A$1006,A171,Journal!$R$7:$R$1006,"&gt;0")))</f>
        <v/>
      </c>
      <c r="K171" s="15" t="str">
        <f aca="false">IF(A171="","",SUMIFS(Journal!$L$7:$L$1006,Journal!$A$7:$A$1006,A171))</f>
        <v/>
      </c>
      <c r="L171" s="14" t="str">
        <f aca="false">IF(A171="","",IF(N(Journal!$C$4)&lt;=0,"no limit set",IF(COUNTIFS(Journal!$A$7:$A$1006,A171,Journal!$U$7:$U$1006,"&lt;="&amp;-Journal!$C$4)&gt;0,"Yes","No")))</f>
        <v/>
      </c>
      <c r="M171" s="14" t="str">
        <f aca="false">IF(A171="","",COUNTIFS(Journal!$A$7:$A$1006,A171,Journal!$V$7:$V$1006,"After loss limit"))</f>
        <v/>
      </c>
      <c r="N171" s="14" t="str">
        <f aca="false">IF(A171="","",IF(N(Journal!$C$5)&lt;=0,"no cap set",IF(B171&gt;Journal!$C$5,"Yes","No")))</f>
        <v/>
      </c>
      <c r="O171" s="15" t="str">
        <f aca="false">IF(A171="","",N(Journal!$C$3)+SUM($H$7:H171))</f>
        <v/>
      </c>
      <c r="P171" s="15" t="str">
        <f aca="false">IF(A171="","",O171-MAX(N(Journal!$C$3),MAX($O$7:O171)))</f>
        <v/>
      </c>
      <c r="Q171" s="21" t="e">
        <f aca="false">IF(A171="",NA(),O171)</f>
        <v>#N/A</v>
      </c>
    </row>
    <row r="172" customFormat="false" ht="15" hidden="false" customHeight="false" outlineLevel="0" collapsed="false">
      <c r="A172" s="18" t="str">
        <f aca="false">IF(A171="","",IF(COUNTIF(Journal!$A$7:$A$1006,"&gt;"&amp;A171)=0,"",SMALL(Journal!$A$7:$A$1006,COUNTIF(Journal!$A$7:$A$1006,"&lt;="&amp;A171)+1)))</f>
        <v/>
      </c>
      <c r="B172" s="14" t="str">
        <f aca="false">IF(A172="","",COUNTIF(Journal!$A$7:$A$1006,A172))</f>
        <v/>
      </c>
      <c r="C172" s="14" t="str">
        <f aca="false">IF(A172="","",COUNTIFS(Journal!$A$7:$A$1006,A172,Journal!$S$7:$S$1006,"&gt;0"))</f>
        <v/>
      </c>
      <c r="D172" s="14" t="str">
        <f aca="false">IF(A172="","",COUNTIFS(Journal!$A$7:$A$1006,A172,Journal!$S$7:$S$1006,"&lt;0"))</f>
        <v/>
      </c>
      <c r="E172" s="19" t="str">
        <f aca="false">IF(OR(A172="",N(B172)=0),"",C172/B172)</f>
        <v/>
      </c>
      <c r="F172" s="15" t="str">
        <f aca="false">IF(A172="","",SUMIFS(Journal!$S$7:$S$1006,Journal!$A$7:$A$1006,A172,Journal!$S$7:$S$1006,"&gt;0"))</f>
        <v/>
      </c>
      <c r="G172" s="15" t="str">
        <f aca="false">IF(A172="","",-SUMIFS(Journal!$S$7:$S$1006,Journal!$A$7:$A$1006,A172,Journal!$S$7:$S$1006,"&lt;0"))</f>
        <v/>
      </c>
      <c r="H172" s="15" t="str">
        <f aca="false">IF(A172="","",SUMIFS(Journal!$S$7:$S$1006,Journal!$A$7:$A$1006,A172))</f>
        <v/>
      </c>
      <c r="I172" s="20" t="str">
        <f aca="false">IF(A172="","",IF(G172=0,IF(F172&gt;0,"no losses",""),F172/G172))</f>
        <v/>
      </c>
      <c r="J172" s="16" t="str">
        <f aca="false">IF(A172="","",IF(COUNTIFS(Journal!$A$7:$A$1006,A172,Journal!$R$7:$R$1006,"&gt;0")=0,"",SUMIFS(Journal!$T$7:$T$1006,Journal!$A$7:$A$1006,A172)/COUNTIFS(Journal!$A$7:$A$1006,A172,Journal!$R$7:$R$1006,"&gt;0")))</f>
        <v/>
      </c>
      <c r="K172" s="15" t="str">
        <f aca="false">IF(A172="","",SUMIFS(Journal!$L$7:$L$1006,Journal!$A$7:$A$1006,A172))</f>
        <v/>
      </c>
      <c r="L172" s="14" t="str">
        <f aca="false">IF(A172="","",IF(N(Journal!$C$4)&lt;=0,"no limit set",IF(COUNTIFS(Journal!$A$7:$A$1006,A172,Journal!$U$7:$U$1006,"&lt;="&amp;-Journal!$C$4)&gt;0,"Yes","No")))</f>
        <v/>
      </c>
      <c r="M172" s="14" t="str">
        <f aca="false">IF(A172="","",COUNTIFS(Journal!$A$7:$A$1006,A172,Journal!$V$7:$V$1006,"After loss limit"))</f>
        <v/>
      </c>
      <c r="N172" s="14" t="str">
        <f aca="false">IF(A172="","",IF(N(Journal!$C$5)&lt;=0,"no cap set",IF(B172&gt;Journal!$C$5,"Yes","No")))</f>
        <v/>
      </c>
      <c r="O172" s="15" t="str">
        <f aca="false">IF(A172="","",N(Journal!$C$3)+SUM($H$7:H172))</f>
        <v/>
      </c>
      <c r="P172" s="15" t="str">
        <f aca="false">IF(A172="","",O172-MAX(N(Journal!$C$3),MAX($O$7:O172)))</f>
        <v/>
      </c>
      <c r="Q172" s="21" t="e">
        <f aca="false">IF(A172="",NA(),O172)</f>
        <v>#N/A</v>
      </c>
    </row>
    <row r="173" customFormat="false" ht="15" hidden="false" customHeight="false" outlineLevel="0" collapsed="false">
      <c r="A173" s="18" t="str">
        <f aca="false">IF(A172="","",IF(COUNTIF(Journal!$A$7:$A$1006,"&gt;"&amp;A172)=0,"",SMALL(Journal!$A$7:$A$1006,COUNTIF(Journal!$A$7:$A$1006,"&lt;="&amp;A172)+1)))</f>
        <v/>
      </c>
      <c r="B173" s="14" t="str">
        <f aca="false">IF(A173="","",COUNTIF(Journal!$A$7:$A$1006,A173))</f>
        <v/>
      </c>
      <c r="C173" s="14" t="str">
        <f aca="false">IF(A173="","",COUNTIFS(Journal!$A$7:$A$1006,A173,Journal!$S$7:$S$1006,"&gt;0"))</f>
        <v/>
      </c>
      <c r="D173" s="14" t="str">
        <f aca="false">IF(A173="","",COUNTIFS(Journal!$A$7:$A$1006,A173,Journal!$S$7:$S$1006,"&lt;0"))</f>
        <v/>
      </c>
      <c r="E173" s="19" t="str">
        <f aca="false">IF(OR(A173="",N(B173)=0),"",C173/B173)</f>
        <v/>
      </c>
      <c r="F173" s="15" t="str">
        <f aca="false">IF(A173="","",SUMIFS(Journal!$S$7:$S$1006,Journal!$A$7:$A$1006,A173,Journal!$S$7:$S$1006,"&gt;0"))</f>
        <v/>
      </c>
      <c r="G173" s="15" t="str">
        <f aca="false">IF(A173="","",-SUMIFS(Journal!$S$7:$S$1006,Journal!$A$7:$A$1006,A173,Journal!$S$7:$S$1006,"&lt;0"))</f>
        <v/>
      </c>
      <c r="H173" s="15" t="str">
        <f aca="false">IF(A173="","",SUMIFS(Journal!$S$7:$S$1006,Journal!$A$7:$A$1006,A173))</f>
        <v/>
      </c>
      <c r="I173" s="20" t="str">
        <f aca="false">IF(A173="","",IF(G173=0,IF(F173&gt;0,"no losses",""),F173/G173))</f>
        <v/>
      </c>
      <c r="J173" s="16" t="str">
        <f aca="false">IF(A173="","",IF(COUNTIFS(Journal!$A$7:$A$1006,A173,Journal!$R$7:$R$1006,"&gt;0")=0,"",SUMIFS(Journal!$T$7:$T$1006,Journal!$A$7:$A$1006,A173)/COUNTIFS(Journal!$A$7:$A$1006,A173,Journal!$R$7:$R$1006,"&gt;0")))</f>
        <v/>
      </c>
      <c r="K173" s="15" t="str">
        <f aca="false">IF(A173="","",SUMIFS(Journal!$L$7:$L$1006,Journal!$A$7:$A$1006,A173))</f>
        <v/>
      </c>
      <c r="L173" s="14" t="str">
        <f aca="false">IF(A173="","",IF(N(Journal!$C$4)&lt;=0,"no limit set",IF(COUNTIFS(Journal!$A$7:$A$1006,A173,Journal!$U$7:$U$1006,"&lt;="&amp;-Journal!$C$4)&gt;0,"Yes","No")))</f>
        <v/>
      </c>
      <c r="M173" s="14" t="str">
        <f aca="false">IF(A173="","",COUNTIFS(Journal!$A$7:$A$1006,A173,Journal!$V$7:$V$1006,"After loss limit"))</f>
        <v/>
      </c>
      <c r="N173" s="14" t="str">
        <f aca="false">IF(A173="","",IF(N(Journal!$C$5)&lt;=0,"no cap set",IF(B173&gt;Journal!$C$5,"Yes","No")))</f>
        <v/>
      </c>
      <c r="O173" s="15" t="str">
        <f aca="false">IF(A173="","",N(Journal!$C$3)+SUM($H$7:H173))</f>
        <v/>
      </c>
      <c r="P173" s="15" t="str">
        <f aca="false">IF(A173="","",O173-MAX(N(Journal!$C$3),MAX($O$7:O173)))</f>
        <v/>
      </c>
      <c r="Q173" s="21" t="e">
        <f aca="false">IF(A173="",NA(),O173)</f>
        <v>#N/A</v>
      </c>
    </row>
    <row r="174" customFormat="false" ht="15" hidden="false" customHeight="false" outlineLevel="0" collapsed="false">
      <c r="A174" s="18" t="str">
        <f aca="false">IF(A173="","",IF(COUNTIF(Journal!$A$7:$A$1006,"&gt;"&amp;A173)=0,"",SMALL(Journal!$A$7:$A$1006,COUNTIF(Journal!$A$7:$A$1006,"&lt;="&amp;A173)+1)))</f>
        <v/>
      </c>
      <c r="B174" s="14" t="str">
        <f aca="false">IF(A174="","",COUNTIF(Journal!$A$7:$A$1006,A174))</f>
        <v/>
      </c>
      <c r="C174" s="14" t="str">
        <f aca="false">IF(A174="","",COUNTIFS(Journal!$A$7:$A$1006,A174,Journal!$S$7:$S$1006,"&gt;0"))</f>
        <v/>
      </c>
      <c r="D174" s="14" t="str">
        <f aca="false">IF(A174="","",COUNTIFS(Journal!$A$7:$A$1006,A174,Journal!$S$7:$S$1006,"&lt;0"))</f>
        <v/>
      </c>
      <c r="E174" s="19" t="str">
        <f aca="false">IF(OR(A174="",N(B174)=0),"",C174/B174)</f>
        <v/>
      </c>
      <c r="F174" s="15" t="str">
        <f aca="false">IF(A174="","",SUMIFS(Journal!$S$7:$S$1006,Journal!$A$7:$A$1006,A174,Journal!$S$7:$S$1006,"&gt;0"))</f>
        <v/>
      </c>
      <c r="G174" s="15" t="str">
        <f aca="false">IF(A174="","",-SUMIFS(Journal!$S$7:$S$1006,Journal!$A$7:$A$1006,A174,Journal!$S$7:$S$1006,"&lt;0"))</f>
        <v/>
      </c>
      <c r="H174" s="15" t="str">
        <f aca="false">IF(A174="","",SUMIFS(Journal!$S$7:$S$1006,Journal!$A$7:$A$1006,A174))</f>
        <v/>
      </c>
      <c r="I174" s="20" t="str">
        <f aca="false">IF(A174="","",IF(G174=0,IF(F174&gt;0,"no losses",""),F174/G174))</f>
        <v/>
      </c>
      <c r="J174" s="16" t="str">
        <f aca="false">IF(A174="","",IF(COUNTIFS(Journal!$A$7:$A$1006,A174,Journal!$R$7:$R$1006,"&gt;0")=0,"",SUMIFS(Journal!$T$7:$T$1006,Journal!$A$7:$A$1006,A174)/COUNTIFS(Journal!$A$7:$A$1006,A174,Journal!$R$7:$R$1006,"&gt;0")))</f>
        <v/>
      </c>
      <c r="K174" s="15" t="str">
        <f aca="false">IF(A174="","",SUMIFS(Journal!$L$7:$L$1006,Journal!$A$7:$A$1006,A174))</f>
        <v/>
      </c>
      <c r="L174" s="14" t="str">
        <f aca="false">IF(A174="","",IF(N(Journal!$C$4)&lt;=0,"no limit set",IF(COUNTIFS(Journal!$A$7:$A$1006,A174,Journal!$U$7:$U$1006,"&lt;="&amp;-Journal!$C$4)&gt;0,"Yes","No")))</f>
        <v/>
      </c>
      <c r="M174" s="14" t="str">
        <f aca="false">IF(A174="","",COUNTIFS(Journal!$A$7:$A$1006,A174,Journal!$V$7:$V$1006,"After loss limit"))</f>
        <v/>
      </c>
      <c r="N174" s="14" t="str">
        <f aca="false">IF(A174="","",IF(N(Journal!$C$5)&lt;=0,"no cap set",IF(B174&gt;Journal!$C$5,"Yes","No")))</f>
        <v/>
      </c>
      <c r="O174" s="15" t="str">
        <f aca="false">IF(A174="","",N(Journal!$C$3)+SUM($H$7:H174))</f>
        <v/>
      </c>
      <c r="P174" s="15" t="str">
        <f aca="false">IF(A174="","",O174-MAX(N(Journal!$C$3),MAX($O$7:O174)))</f>
        <v/>
      </c>
      <c r="Q174" s="21" t="e">
        <f aca="false">IF(A174="",NA(),O174)</f>
        <v>#N/A</v>
      </c>
    </row>
    <row r="175" customFormat="false" ht="15" hidden="false" customHeight="false" outlineLevel="0" collapsed="false">
      <c r="A175" s="18" t="str">
        <f aca="false">IF(A174="","",IF(COUNTIF(Journal!$A$7:$A$1006,"&gt;"&amp;A174)=0,"",SMALL(Journal!$A$7:$A$1006,COUNTIF(Journal!$A$7:$A$1006,"&lt;="&amp;A174)+1)))</f>
        <v/>
      </c>
      <c r="B175" s="14" t="str">
        <f aca="false">IF(A175="","",COUNTIF(Journal!$A$7:$A$1006,A175))</f>
        <v/>
      </c>
      <c r="C175" s="14" t="str">
        <f aca="false">IF(A175="","",COUNTIFS(Journal!$A$7:$A$1006,A175,Journal!$S$7:$S$1006,"&gt;0"))</f>
        <v/>
      </c>
      <c r="D175" s="14" t="str">
        <f aca="false">IF(A175="","",COUNTIFS(Journal!$A$7:$A$1006,A175,Journal!$S$7:$S$1006,"&lt;0"))</f>
        <v/>
      </c>
      <c r="E175" s="19" t="str">
        <f aca="false">IF(OR(A175="",N(B175)=0),"",C175/B175)</f>
        <v/>
      </c>
      <c r="F175" s="15" t="str">
        <f aca="false">IF(A175="","",SUMIFS(Journal!$S$7:$S$1006,Journal!$A$7:$A$1006,A175,Journal!$S$7:$S$1006,"&gt;0"))</f>
        <v/>
      </c>
      <c r="G175" s="15" t="str">
        <f aca="false">IF(A175="","",-SUMIFS(Journal!$S$7:$S$1006,Journal!$A$7:$A$1006,A175,Journal!$S$7:$S$1006,"&lt;0"))</f>
        <v/>
      </c>
      <c r="H175" s="15" t="str">
        <f aca="false">IF(A175="","",SUMIFS(Journal!$S$7:$S$1006,Journal!$A$7:$A$1006,A175))</f>
        <v/>
      </c>
      <c r="I175" s="20" t="str">
        <f aca="false">IF(A175="","",IF(G175=0,IF(F175&gt;0,"no losses",""),F175/G175))</f>
        <v/>
      </c>
      <c r="J175" s="16" t="str">
        <f aca="false">IF(A175="","",IF(COUNTIFS(Journal!$A$7:$A$1006,A175,Journal!$R$7:$R$1006,"&gt;0")=0,"",SUMIFS(Journal!$T$7:$T$1006,Journal!$A$7:$A$1006,A175)/COUNTIFS(Journal!$A$7:$A$1006,A175,Journal!$R$7:$R$1006,"&gt;0")))</f>
        <v/>
      </c>
      <c r="K175" s="15" t="str">
        <f aca="false">IF(A175="","",SUMIFS(Journal!$L$7:$L$1006,Journal!$A$7:$A$1006,A175))</f>
        <v/>
      </c>
      <c r="L175" s="14" t="str">
        <f aca="false">IF(A175="","",IF(N(Journal!$C$4)&lt;=0,"no limit set",IF(COUNTIFS(Journal!$A$7:$A$1006,A175,Journal!$U$7:$U$1006,"&lt;="&amp;-Journal!$C$4)&gt;0,"Yes","No")))</f>
        <v/>
      </c>
      <c r="M175" s="14" t="str">
        <f aca="false">IF(A175="","",COUNTIFS(Journal!$A$7:$A$1006,A175,Journal!$V$7:$V$1006,"After loss limit"))</f>
        <v/>
      </c>
      <c r="N175" s="14" t="str">
        <f aca="false">IF(A175="","",IF(N(Journal!$C$5)&lt;=0,"no cap set",IF(B175&gt;Journal!$C$5,"Yes","No")))</f>
        <v/>
      </c>
      <c r="O175" s="15" t="str">
        <f aca="false">IF(A175="","",N(Journal!$C$3)+SUM($H$7:H175))</f>
        <v/>
      </c>
      <c r="P175" s="15" t="str">
        <f aca="false">IF(A175="","",O175-MAX(N(Journal!$C$3),MAX($O$7:O175)))</f>
        <v/>
      </c>
      <c r="Q175" s="21" t="e">
        <f aca="false">IF(A175="",NA(),O175)</f>
        <v>#N/A</v>
      </c>
    </row>
    <row r="176" customFormat="false" ht="15" hidden="false" customHeight="false" outlineLevel="0" collapsed="false">
      <c r="A176" s="18" t="str">
        <f aca="false">IF(A175="","",IF(COUNTIF(Journal!$A$7:$A$1006,"&gt;"&amp;A175)=0,"",SMALL(Journal!$A$7:$A$1006,COUNTIF(Journal!$A$7:$A$1006,"&lt;="&amp;A175)+1)))</f>
        <v/>
      </c>
      <c r="B176" s="14" t="str">
        <f aca="false">IF(A176="","",COUNTIF(Journal!$A$7:$A$1006,A176))</f>
        <v/>
      </c>
      <c r="C176" s="14" t="str">
        <f aca="false">IF(A176="","",COUNTIFS(Journal!$A$7:$A$1006,A176,Journal!$S$7:$S$1006,"&gt;0"))</f>
        <v/>
      </c>
      <c r="D176" s="14" t="str">
        <f aca="false">IF(A176="","",COUNTIFS(Journal!$A$7:$A$1006,A176,Journal!$S$7:$S$1006,"&lt;0"))</f>
        <v/>
      </c>
      <c r="E176" s="19" t="str">
        <f aca="false">IF(OR(A176="",N(B176)=0),"",C176/B176)</f>
        <v/>
      </c>
      <c r="F176" s="15" t="str">
        <f aca="false">IF(A176="","",SUMIFS(Journal!$S$7:$S$1006,Journal!$A$7:$A$1006,A176,Journal!$S$7:$S$1006,"&gt;0"))</f>
        <v/>
      </c>
      <c r="G176" s="15" t="str">
        <f aca="false">IF(A176="","",-SUMIFS(Journal!$S$7:$S$1006,Journal!$A$7:$A$1006,A176,Journal!$S$7:$S$1006,"&lt;0"))</f>
        <v/>
      </c>
      <c r="H176" s="15" t="str">
        <f aca="false">IF(A176="","",SUMIFS(Journal!$S$7:$S$1006,Journal!$A$7:$A$1006,A176))</f>
        <v/>
      </c>
      <c r="I176" s="20" t="str">
        <f aca="false">IF(A176="","",IF(G176=0,IF(F176&gt;0,"no losses",""),F176/G176))</f>
        <v/>
      </c>
      <c r="J176" s="16" t="str">
        <f aca="false">IF(A176="","",IF(COUNTIFS(Journal!$A$7:$A$1006,A176,Journal!$R$7:$R$1006,"&gt;0")=0,"",SUMIFS(Journal!$T$7:$T$1006,Journal!$A$7:$A$1006,A176)/COUNTIFS(Journal!$A$7:$A$1006,A176,Journal!$R$7:$R$1006,"&gt;0")))</f>
        <v/>
      </c>
      <c r="K176" s="15" t="str">
        <f aca="false">IF(A176="","",SUMIFS(Journal!$L$7:$L$1006,Journal!$A$7:$A$1006,A176))</f>
        <v/>
      </c>
      <c r="L176" s="14" t="str">
        <f aca="false">IF(A176="","",IF(N(Journal!$C$4)&lt;=0,"no limit set",IF(COUNTIFS(Journal!$A$7:$A$1006,A176,Journal!$U$7:$U$1006,"&lt;="&amp;-Journal!$C$4)&gt;0,"Yes","No")))</f>
        <v/>
      </c>
      <c r="M176" s="14" t="str">
        <f aca="false">IF(A176="","",COUNTIFS(Journal!$A$7:$A$1006,A176,Journal!$V$7:$V$1006,"After loss limit"))</f>
        <v/>
      </c>
      <c r="N176" s="14" t="str">
        <f aca="false">IF(A176="","",IF(N(Journal!$C$5)&lt;=0,"no cap set",IF(B176&gt;Journal!$C$5,"Yes","No")))</f>
        <v/>
      </c>
      <c r="O176" s="15" t="str">
        <f aca="false">IF(A176="","",N(Journal!$C$3)+SUM($H$7:H176))</f>
        <v/>
      </c>
      <c r="P176" s="15" t="str">
        <f aca="false">IF(A176="","",O176-MAX(N(Journal!$C$3),MAX($O$7:O176)))</f>
        <v/>
      </c>
      <c r="Q176" s="21" t="e">
        <f aca="false">IF(A176="",NA(),O176)</f>
        <v>#N/A</v>
      </c>
    </row>
    <row r="177" customFormat="false" ht="15" hidden="false" customHeight="false" outlineLevel="0" collapsed="false">
      <c r="A177" s="18" t="str">
        <f aca="false">IF(A176="","",IF(COUNTIF(Journal!$A$7:$A$1006,"&gt;"&amp;A176)=0,"",SMALL(Journal!$A$7:$A$1006,COUNTIF(Journal!$A$7:$A$1006,"&lt;="&amp;A176)+1)))</f>
        <v/>
      </c>
      <c r="B177" s="14" t="str">
        <f aca="false">IF(A177="","",COUNTIF(Journal!$A$7:$A$1006,A177))</f>
        <v/>
      </c>
      <c r="C177" s="14" t="str">
        <f aca="false">IF(A177="","",COUNTIFS(Journal!$A$7:$A$1006,A177,Journal!$S$7:$S$1006,"&gt;0"))</f>
        <v/>
      </c>
      <c r="D177" s="14" t="str">
        <f aca="false">IF(A177="","",COUNTIFS(Journal!$A$7:$A$1006,A177,Journal!$S$7:$S$1006,"&lt;0"))</f>
        <v/>
      </c>
      <c r="E177" s="19" t="str">
        <f aca="false">IF(OR(A177="",N(B177)=0),"",C177/B177)</f>
        <v/>
      </c>
      <c r="F177" s="15" t="str">
        <f aca="false">IF(A177="","",SUMIFS(Journal!$S$7:$S$1006,Journal!$A$7:$A$1006,A177,Journal!$S$7:$S$1006,"&gt;0"))</f>
        <v/>
      </c>
      <c r="G177" s="15" t="str">
        <f aca="false">IF(A177="","",-SUMIFS(Journal!$S$7:$S$1006,Journal!$A$7:$A$1006,A177,Journal!$S$7:$S$1006,"&lt;0"))</f>
        <v/>
      </c>
      <c r="H177" s="15" t="str">
        <f aca="false">IF(A177="","",SUMIFS(Journal!$S$7:$S$1006,Journal!$A$7:$A$1006,A177))</f>
        <v/>
      </c>
      <c r="I177" s="20" t="str">
        <f aca="false">IF(A177="","",IF(G177=0,IF(F177&gt;0,"no losses",""),F177/G177))</f>
        <v/>
      </c>
      <c r="J177" s="16" t="str">
        <f aca="false">IF(A177="","",IF(COUNTIFS(Journal!$A$7:$A$1006,A177,Journal!$R$7:$R$1006,"&gt;0")=0,"",SUMIFS(Journal!$T$7:$T$1006,Journal!$A$7:$A$1006,A177)/COUNTIFS(Journal!$A$7:$A$1006,A177,Journal!$R$7:$R$1006,"&gt;0")))</f>
        <v/>
      </c>
      <c r="K177" s="15" t="str">
        <f aca="false">IF(A177="","",SUMIFS(Journal!$L$7:$L$1006,Journal!$A$7:$A$1006,A177))</f>
        <v/>
      </c>
      <c r="L177" s="14" t="str">
        <f aca="false">IF(A177="","",IF(N(Journal!$C$4)&lt;=0,"no limit set",IF(COUNTIFS(Journal!$A$7:$A$1006,A177,Journal!$U$7:$U$1006,"&lt;="&amp;-Journal!$C$4)&gt;0,"Yes","No")))</f>
        <v/>
      </c>
      <c r="M177" s="14" t="str">
        <f aca="false">IF(A177="","",COUNTIFS(Journal!$A$7:$A$1006,A177,Journal!$V$7:$V$1006,"After loss limit"))</f>
        <v/>
      </c>
      <c r="N177" s="14" t="str">
        <f aca="false">IF(A177="","",IF(N(Journal!$C$5)&lt;=0,"no cap set",IF(B177&gt;Journal!$C$5,"Yes","No")))</f>
        <v/>
      </c>
      <c r="O177" s="15" t="str">
        <f aca="false">IF(A177="","",N(Journal!$C$3)+SUM($H$7:H177))</f>
        <v/>
      </c>
      <c r="P177" s="15" t="str">
        <f aca="false">IF(A177="","",O177-MAX(N(Journal!$C$3),MAX($O$7:O177)))</f>
        <v/>
      </c>
      <c r="Q177" s="21" t="e">
        <f aca="false">IF(A177="",NA(),O177)</f>
        <v>#N/A</v>
      </c>
    </row>
    <row r="178" customFormat="false" ht="15" hidden="false" customHeight="false" outlineLevel="0" collapsed="false">
      <c r="A178" s="18" t="str">
        <f aca="false">IF(A177="","",IF(COUNTIF(Journal!$A$7:$A$1006,"&gt;"&amp;A177)=0,"",SMALL(Journal!$A$7:$A$1006,COUNTIF(Journal!$A$7:$A$1006,"&lt;="&amp;A177)+1)))</f>
        <v/>
      </c>
      <c r="B178" s="14" t="str">
        <f aca="false">IF(A178="","",COUNTIF(Journal!$A$7:$A$1006,A178))</f>
        <v/>
      </c>
      <c r="C178" s="14" t="str">
        <f aca="false">IF(A178="","",COUNTIFS(Journal!$A$7:$A$1006,A178,Journal!$S$7:$S$1006,"&gt;0"))</f>
        <v/>
      </c>
      <c r="D178" s="14" t="str">
        <f aca="false">IF(A178="","",COUNTIFS(Journal!$A$7:$A$1006,A178,Journal!$S$7:$S$1006,"&lt;0"))</f>
        <v/>
      </c>
      <c r="E178" s="19" t="str">
        <f aca="false">IF(OR(A178="",N(B178)=0),"",C178/B178)</f>
        <v/>
      </c>
      <c r="F178" s="15" t="str">
        <f aca="false">IF(A178="","",SUMIFS(Journal!$S$7:$S$1006,Journal!$A$7:$A$1006,A178,Journal!$S$7:$S$1006,"&gt;0"))</f>
        <v/>
      </c>
      <c r="G178" s="15" t="str">
        <f aca="false">IF(A178="","",-SUMIFS(Journal!$S$7:$S$1006,Journal!$A$7:$A$1006,A178,Journal!$S$7:$S$1006,"&lt;0"))</f>
        <v/>
      </c>
      <c r="H178" s="15" t="str">
        <f aca="false">IF(A178="","",SUMIFS(Journal!$S$7:$S$1006,Journal!$A$7:$A$1006,A178))</f>
        <v/>
      </c>
      <c r="I178" s="20" t="str">
        <f aca="false">IF(A178="","",IF(G178=0,IF(F178&gt;0,"no losses",""),F178/G178))</f>
        <v/>
      </c>
      <c r="J178" s="16" t="str">
        <f aca="false">IF(A178="","",IF(COUNTIFS(Journal!$A$7:$A$1006,A178,Journal!$R$7:$R$1006,"&gt;0")=0,"",SUMIFS(Journal!$T$7:$T$1006,Journal!$A$7:$A$1006,A178)/COUNTIFS(Journal!$A$7:$A$1006,A178,Journal!$R$7:$R$1006,"&gt;0")))</f>
        <v/>
      </c>
      <c r="K178" s="15" t="str">
        <f aca="false">IF(A178="","",SUMIFS(Journal!$L$7:$L$1006,Journal!$A$7:$A$1006,A178))</f>
        <v/>
      </c>
      <c r="L178" s="14" t="str">
        <f aca="false">IF(A178="","",IF(N(Journal!$C$4)&lt;=0,"no limit set",IF(COUNTIFS(Journal!$A$7:$A$1006,A178,Journal!$U$7:$U$1006,"&lt;="&amp;-Journal!$C$4)&gt;0,"Yes","No")))</f>
        <v/>
      </c>
      <c r="M178" s="14" t="str">
        <f aca="false">IF(A178="","",COUNTIFS(Journal!$A$7:$A$1006,A178,Journal!$V$7:$V$1006,"After loss limit"))</f>
        <v/>
      </c>
      <c r="N178" s="14" t="str">
        <f aca="false">IF(A178="","",IF(N(Journal!$C$5)&lt;=0,"no cap set",IF(B178&gt;Journal!$C$5,"Yes","No")))</f>
        <v/>
      </c>
      <c r="O178" s="15" t="str">
        <f aca="false">IF(A178="","",N(Journal!$C$3)+SUM($H$7:H178))</f>
        <v/>
      </c>
      <c r="P178" s="15" t="str">
        <f aca="false">IF(A178="","",O178-MAX(N(Journal!$C$3),MAX($O$7:O178)))</f>
        <v/>
      </c>
      <c r="Q178" s="21" t="e">
        <f aca="false">IF(A178="",NA(),O178)</f>
        <v>#N/A</v>
      </c>
    </row>
    <row r="179" customFormat="false" ht="15" hidden="false" customHeight="false" outlineLevel="0" collapsed="false">
      <c r="A179" s="18" t="str">
        <f aca="false">IF(A178="","",IF(COUNTIF(Journal!$A$7:$A$1006,"&gt;"&amp;A178)=0,"",SMALL(Journal!$A$7:$A$1006,COUNTIF(Journal!$A$7:$A$1006,"&lt;="&amp;A178)+1)))</f>
        <v/>
      </c>
      <c r="B179" s="14" t="str">
        <f aca="false">IF(A179="","",COUNTIF(Journal!$A$7:$A$1006,A179))</f>
        <v/>
      </c>
      <c r="C179" s="14" t="str">
        <f aca="false">IF(A179="","",COUNTIFS(Journal!$A$7:$A$1006,A179,Journal!$S$7:$S$1006,"&gt;0"))</f>
        <v/>
      </c>
      <c r="D179" s="14" t="str">
        <f aca="false">IF(A179="","",COUNTIFS(Journal!$A$7:$A$1006,A179,Journal!$S$7:$S$1006,"&lt;0"))</f>
        <v/>
      </c>
      <c r="E179" s="19" t="str">
        <f aca="false">IF(OR(A179="",N(B179)=0),"",C179/B179)</f>
        <v/>
      </c>
      <c r="F179" s="15" t="str">
        <f aca="false">IF(A179="","",SUMIFS(Journal!$S$7:$S$1006,Journal!$A$7:$A$1006,A179,Journal!$S$7:$S$1006,"&gt;0"))</f>
        <v/>
      </c>
      <c r="G179" s="15" t="str">
        <f aca="false">IF(A179="","",-SUMIFS(Journal!$S$7:$S$1006,Journal!$A$7:$A$1006,A179,Journal!$S$7:$S$1006,"&lt;0"))</f>
        <v/>
      </c>
      <c r="H179" s="15" t="str">
        <f aca="false">IF(A179="","",SUMIFS(Journal!$S$7:$S$1006,Journal!$A$7:$A$1006,A179))</f>
        <v/>
      </c>
      <c r="I179" s="20" t="str">
        <f aca="false">IF(A179="","",IF(G179=0,IF(F179&gt;0,"no losses",""),F179/G179))</f>
        <v/>
      </c>
      <c r="J179" s="16" t="str">
        <f aca="false">IF(A179="","",IF(COUNTIFS(Journal!$A$7:$A$1006,A179,Journal!$R$7:$R$1006,"&gt;0")=0,"",SUMIFS(Journal!$T$7:$T$1006,Journal!$A$7:$A$1006,A179)/COUNTIFS(Journal!$A$7:$A$1006,A179,Journal!$R$7:$R$1006,"&gt;0")))</f>
        <v/>
      </c>
      <c r="K179" s="15" t="str">
        <f aca="false">IF(A179="","",SUMIFS(Journal!$L$7:$L$1006,Journal!$A$7:$A$1006,A179))</f>
        <v/>
      </c>
      <c r="L179" s="14" t="str">
        <f aca="false">IF(A179="","",IF(N(Journal!$C$4)&lt;=0,"no limit set",IF(COUNTIFS(Journal!$A$7:$A$1006,A179,Journal!$U$7:$U$1006,"&lt;="&amp;-Journal!$C$4)&gt;0,"Yes","No")))</f>
        <v/>
      </c>
      <c r="M179" s="14" t="str">
        <f aca="false">IF(A179="","",COUNTIFS(Journal!$A$7:$A$1006,A179,Journal!$V$7:$V$1006,"After loss limit"))</f>
        <v/>
      </c>
      <c r="N179" s="14" t="str">
        <f aca="false">IF(A179="","",IF(N(Journal!$C$5)&lt;=0,"no cap set",IF(B179&gt;Journal!$C$5,"Yes","No")))</f>
        <v/>
      </c>
      <c r="O179" s="15" t="str">
        <f aca="false">IF(A179="","",N(Journal!$C$3)+SUM($H$7:H179))</f>
        <v/>
      </c>
      <c r="P179" s="15" t="str">
        <f aca="false">IF(A179="","",O179-MAX(N(Journal!$C$3),MAX($O$7:O179)))</f>
        <v/>
      </c>
      <c r="Q179" s="21" t="e">
        <f aca="false">IF(A179="",NA(),O179)</f>
        <v>#N/A</v>
      </c>
    </row>
    <row r="180" customFormat="false" ht="15" hidden="false" customHeight="false" outlineLevel="0" collapsed="false">
      <c r="A180" s="18" t="str">
        <f aca="false">IF(A179="","",IF(COUNTIF(Journal!$A$7:$A$1006,"&gt;"&amp;A179)=0,"",SMALL(Journal!$A$7:$A$1006,COUNTIF(Journal!$A$7:$A$1006,"&lt;="&amp;A179)+1)))</f>
        <v/>
      </c>
      <c r="B180" s="14" t="str">
        <f aca="false">IF(A180="","",COUNTIF(Journal!$A$7:$A$1006,A180))</f>
        <v/>
      </c>
      <c r="C180" s="14" t="str">
        <f aca="false">IF(A180="","",COUNTIFS(Journal!$A$7:$A$1006,A180,Journal!$S$7:$S$1006,"&gt;0"))</f>
        <v/>
      </c>
      <c r="D180" s="14" t="str">
        <f aca="false">IF(A180="","",COUNTIFS(Journal!$A$7:$A$1006,A180,Journal!$S$7:$S$1006,"&lt;0"))</f>
        <v/>
      </c>
      <c r="E180" s="19" t="str">
        <f aca="false">IF(OR(A180="",N(B180)=0),"",C180/B180)</f>
        <v/>
      </c>
      <c r="F180" s="15" t="str">
        <f aca="false">IF(A180="","",SUMIFS(Journal!$S$7:$S$1006,Journal!$A$7:$A$1006,A180,Journal!$S$7:$S$1006,"&gt;0"))</f>
        <v/>
      </c>
      <c r="G180" s="15" t="str">
        <f aca="false">IF(A180="","",-SUMIFS(Journal!$S$7:$S$1006,Journal!$A$7:$A$1006,A180,Journal!$S$7:$S$1006,"&lt;0"))</f>
        <v/>
      </c>
      <c r="H180" s="15" t="str">
        <f aca="false">IF(A180="","",SUMIFS(Journal!$S$7:$S$1006,Journal!$A$7:$A$1006,A180))</f>
        <v/>
      </c>
      <c r="I180" s="20" t="str">
        <f aca="false">IF(A180="","",IF(G180=0,IF(F180&gt;0,"no losses",""),F180/G180))</f>
        <v/>
      </c>
      <c r="J180" s="16" t="str">
        <f aca="false">IF(A180="","",IF(COUNTIFS(Journal!$A$7:$A$1006,A180,Journal!$R$7:$R$1006,"&gt;0")=0,"",SUMIFS(Journal!$T$7:$T$1006,Journal!$A$7:$A$1006,A180)/COUNTIFS(Journal!$A$7:$A$1006,A180,Journal!$R$7:$R$1006,"&gt;0")))</f>
        <v/>
      </c>
      <c r="K180" s="15" t="str">
        <f aca="false">IF(A180="","",SUMIFS(Journal!$L$7:$L$1006,Journal!$A$7:$A$1006,A180))</f>
        <v/>
      </c>
      <c r="L180" s="14" t="str">
        <f aca="false">IF(A180="","",IF(N(Journal!$C$4)&lt;=0,"no limit set",IF(COUNTIFS(Journal!$A$7:$A$1006,A180,Journal!$U$7:$U$1006,"&lt;="&amp;-Journal!$C$4)&gt;0,"Yes","No")))</f>
        <v/>
      </c>
      <c r="M180" s="14" t="str">
        <f aca="false">IF(A180="","",COUNTIFS(Journal!$A$7:$A$1006,A180,Journal!$V$7:$V$1006,"After loss limit"))</f>
        <v/>
      </c>
      <c r="N180" s="14" t="str">
        <f aca="false">IF(A180="","",IF(N(Journal!$C$5)&lt;=0,"no cap set",IF(B180&gt;Journal!$C$5,"Yes","No")))</f>
        <v/>
      </c>
      <c r="O180" s="15" t="str">
        <f aca="false">IF(A180="","",N(Journal!$C$3)+SUM($H$7:H180))</f>
        <v/>
      </c>
      <c r="P180" s="15" t="str">
        <f aca="false">IF(A180="","",O180-MAX(N(Journal!$C$3),MAX($O$7:O180)))</f>
        <v/>
      </c>
      <c r="Q180" s="21" t="e">
        <f aca="false">IF(A180="",NA(),O180)</f>
        <v>#N/A</v>
      </c>
    </row>
    <row r="181" customFormat="false" ht="15" hidden="false" customHeight="false" outlineLevel="0" collapsed="false">
      <c r="A181" s="18" t="str">
        <f aca="false">IF(A180="","",IF(COUNTIF(Journal!$A$7:$A$1006,"&gt;"&amp;A180)=0,"",SMALL(Journal!$A$7:$A$1006,COUNTIF(Journal!$A$7:$A$1006,"&lt;="&amp;A180)+1)))</f>
        <v/>
      </c>
      <c r="B181" s="14" t="str">
        <f aca="false">IF(A181="","",COUNTIF(Journal!$A$7:$A$1006,A181))</f>
        <v/>
      </c>
      <c r="C181" s="14" t="str">
        <f aca="false">IF(A181="","",COUNTIFS(Journal!$A$7:$A$1006,A181,Journal!$S$7:$S$1006,"&gt;0"))</f>
        <v/>
      </c>
      <c r="D181" s="14" t="str">
        <f aca="false">IF(A181="","",COUNTIFS(Journal!$A$7:$A$1006,A181,Journal!$S$7:$S$1006,"&lt;0"))</f>
        <v/>
      </c>
      <c r="E181" s="19" t="str">
        <f aca="false">IF(OR(A181="",N(B181)=0),"",C181/B181)</f>
        <v/>
      </c>
      <c r="F181" s="15" t="str">
        <f aca="false">IF(A181="","",SUMIFS(Journal!$S$7:$S$1006,Journal!$A$7:$A$1006,A181,Journal!$S$7:$S$1006,"&gt;0"))</f>
        <v/>
      </c>
      <c r="G181" s="15" t="str">
        <f aca="false">IF(A181="","",-SUMIFS(Journal!$S$7:$S$1006,Journal!$A$7:$A$1006,A181,Journal!$S$7:$S$1006,"&lt;0"))</f>
        <v/>
      </c>
      <c r="H181" s="15" t="str">
        <f aca="false">IF(A181="","",SUMIFS(Journal!$S$7:$S$1006,Journal!$A$7:$A$1006,A181))</f>
        <v/>
      </c>
      <c r="I181" s="20" t="str">
        <f aca="false">IF(A181="","",IF(G181=0,IF(F181&gt;0,"no losses",""),F181/G181))</f>
        <v/>
      </c>
      <c r="J181" s="16" t="str">
        <f aca="false">IF(A181="","",IF(COUNTIFS(Journal!$A$7:$A$1006,A181,Journal!$R$7:$R$1006,"&gt;0")=0,"",SUMIFS(Journal!$T$7:$T$1006,Journal!$A$7:$A$1006,A181)/COUNTIFS(Journal!$A$7:$A$1006,A181,Journal!$R$7:$R$1006,"&gt;0")))</f>
        <v/>
      </c>
      <c r="K181" s="15" t="str">
        <f aca="false">IF(A181="","",SUMIFS(Journal!$L$7:$L$1006,Journal!$A$7:$A$1006,A181))</f>
        <v/>
      </c>
      <c r="L181" s="14" t="str">
        <f aca="false">IF(A181="","",IF(N(Journal!$C$4)&lt;=0,"no limit set",IF(COUNTIFS(Journal!$A$7:$A$1006,A181,Journal!$U$7:$U$1006,"&lt;="&amp;-Journal!$C$4)&gt;0,"Yes","No")))</f>
        <v/>
      </c>
      <c r="M181" s="14" t="str">
        <f aca="false">IF(A181="","",COUNTIFS(Journal!$A$7:$A$1006,A181,Journal!$V$7:$V$1006,"After loss limit"))</f>
        <v/>
      </c>
      <c r="N181" s="14" t="str">
        <f aca="false">IF(A181="","",IF(N(Journal!$C$5)&lt;=0,"no cap set",IF(B181&gt;Journal!$C$5,"Yes","No")))</f>
        <v/>
      </c>
      <c r="O181" s="15" t="str">
        <f aca="false">IF(A181="","",N(Journal!$C$3)+SUM($H$7:H181))</f>
        <v/>
      </c>
      <c r="P181" s="15" t="str">
        <f aca="false">IF(A181="","",O181-MAX(N(Journal!$C$3),MAX($O$7:O181)))</f>
        <v/>
      </c>
      <c r="Q181" s="21" t="e">
        <f aca="false">IF(A181="",NA(),O181)</f>
        <v>#N/A</v>
      </c>
    </row>
    <row r="182" customFormat="false" ht="15" hidden="false" customHeight="false" outlineLevel="0" collapsed="false">
      <c r="A182" s="18" t="str">
        <f aca="false">IF(A181="","",IF(COUNTIF(Journal!$A$7:$A$1006,"&gt;"&amp;A181)=0,"",SMALL(Journal!$A$7:$A$1006,COUNTIF(Journal!$A$7:$A$1006,"&lt;="&amp;A181)+1)))</f>
        <v/>
      </c>
      <c r="B182" s="14" t="str">
        <f aca="false">IF(A182="","",COUNTIF(Journal!$A$7:$A$1006,A182))</f>
        <v/>
      </c>
      <c r="C182" s="14" t="str">
        <f aca="false">IF(A182="","",COUNTIFS(Journal!$A$7:$A$1006,A182,Journal!$S$7:$S$1006,"&gt;0"))</f>
        <v/>
      </c>
      <c r="D182" s="14" t="str">
        <f aca="false">IF(A182="","",COUNTIFS(Journal!$A$7:$A$1006,A182,Journal!$S$7:$S$1006,"&lt;0"))</f>
        <v/>
      </c>
      <c r="E182" s="19" t="str">
        <f aca="false">IF(OR(A182="",N(B182)=0),"",C182/B182)</f>
        <v/>
      </c>
      <c r="F182" s="15" t="str">
        <f aca="false">IF(A182="","",SUMIFS(Journal!$S$7:$S$1006,Journal!$A$7:$A$1006,A182,Journal!$S$7:$S$1006,"&gt;0"))</f>
        <v/>
      </c>
      <c r="G182" s="15" t="str">
        <f aca="false">IF(A182="","",-SUMIFS(Journal!$S$7:$S$1006,Journal!$A$7:$A$1006,A182,Journal!$S$7:$S$1006,"&lt;0"))</f>
        <v/>
      </c>
      <c r="H182" s="15" t="str">
        <f aca="false">IF(A182="","",SUMIFS(Journal!$S$7:$S$1006,Journal!$A$7:$A$1006,A182))</f>
        <v/>
      </c>
      <c r="I182" s="20" t="str">
        <f aca="false">IF(A182="","",IF(G182=0,IF(F182&gt;0,"no losses",""),F182/G182))</f>
        <v/>
      </c>
      <c r="J182" s="16" t="str">
        <f aca="false">IF(A182="","",IF(COUNTIFS(Journal!$A$7:$A$1006,A182,Journal!$R$7:$R$1006,"&gt;0")=0,"",SUMIFS(Journal!$T$7:$T$1006,Journal!$A$7:$A$1006,A182)/COUNTIFS(Journal!$A$7:$A$1006,A182,Journal!$R$7:$R$1006,"&gt;0")))</f>
        <v/>
      </c>
      <c r="K182" s="15" t="str">
        <f aca="false">IF(A182="","",SUMIFS(Journal!$L$7:$L$1006,Journal!$A$7:$A$1006,A182))</f>
        <v/>
      </c>
      <c r="L182" s="14" t="str">
        <f aca="false">IF(A182="","",IF(N(Journal!$C$4)&lt;=0,"no limit set",IF(COUNTIFS(Journal!$A$7:$A$1006,A182,Journal!$U$7:$U$1006,"&lt;="&amp;-Journal!$C$4)&gt;0,"Yes","No")))</f>
        <v/>
      </c>
      <c r="M182" s="14" t="str">
        <f aca="false">IF(A182="","",COUNTIFS(Journal!$A$7:$A$1006,A182,Journal!$V$7:$V$1006,"After loss limit"))</f>
        <v/>
      </c>
      <c r="N182" s="14" t="str">
        <f aca="false">IF(A182="","",IF(N(Journal!$C$5)&lt;=0,"no cap set",IF(B182&gt;Journal!$C$5,"Yes","No")))</f>
        <v/>
      </c>
      <c r="O182" s="15" t="str">
        <f aca="false">IF(A182="","",N(Journal!$C$3)+SUM($H$7:H182))</f>
        <v/>
      </c>
      <c r="P182" s="15" t="str">
        <f aca="false">IF(A182="","",O182-MAX(N(Journal!$C$3),MAX($O$7:O182)))</f>
        <v/>
      </c>
      <c r="Q182" s="21" t="e">
        <f aca="false">IF(A182="",NA(),O182)</f>
        <v>#N/A</v>
      </c>
    </row>
    <row r="183" customFormat="false" ht="15" hidden="false" customHeight="false" outlineLevel="0" collapsed="false">
      <c r="A183" s="18" t="str">
        <f aca="false">IF(A182="","",IF(COUNTIF(Journal!$A$7:$A$1006,"&gt;"&amp;A182)=0,"",SMALL(Journal!$A$7:$A$1006,COUNTIF(Journal!$A$7:$A$1006,"&lt;="&amp;A182)+1)))</f>
        <v/>
      </c>
      <c r="B183" s="14" t="str">
        <f aca="false">IF(A183="","",COUNTIF(Journal!$A$7:$A$1006,A183))</f>
        <v/>
      </c>
      <c r="C183" s="14" t="str">
        <f aca="false">IF(A183="","",COUNTIFS(Journal!$A$7:$A$1006,A183,Journal!$S$7:$S$1006,"&gt;0"))</f>
        <v/>
      </c>
      <c r="D183" s="14" t="str">
        <f aca="false">IF(A183="","",COUNTIFS(Journal!$A$7:$A$1006,A183,Journal!$S$7:$S$1006,"&lt;0"))</f>
        <v/>
      </c>
      <c r="E183" s="19" t="str">
        <f aca="false">IF(OR(A183="",N(B183)=0),"",C183/B183)</f>
        <v/>
      </c>
      <c r="F183" s="15" t="str">
        <f aca="false">IF(A183="","",SUMIFS(Journal!$S$7:$S$1006,Journal!$A$7:$A$1006,A183,Journal!$S$7:$S$1006,"&gt;0"))</f>
        <v/>
      </c>
      <c r="G183" s="15" t="str">
        <f aca="false">IF(A183="","",-SUMIFS(Journal!$S$7:$S$1006,Journal!$A$7:$A$1006,A183,Journal!$S$7:$S$1006,"&lt;0"))</f>
        <v/>
      </c>
      <c r="H183" s="15" t="str">
        <f aca="false">IF(A183="","",SUMIFS(Journal!$S$7:$S$1006,Journal!$A$7:$A$1006,A183))</f>
        <v/>
      </c>
      <c r="I183" s="20" t="str">
        <f aca="false">IF(A183="","",IF(G183=0,IF(F183&gt;0,"no losses",""),F183/G183))</f>
        <v/>
      </c>
      <c r="J183" s="16" t="str">
        <f aca="false">IF(A183="","",IF(COUNTIFS(Journal!$A$7:$A$1006,A183,Journal!$R$7:$R$1006,"&gt;0")=0,"",SUMIFS(Journal!$T$7:$T$1006,Journal!$A$7:$A$1006,A183)/COUNTIFS(Journal!$A$7:$A$1006,A183,Journal!$R$7:$R$1006,"&gt;0")))</f>
        <v/>
      </c>
      <c r="K183" s="15" t="str">
        <f aca="false">IF(A183="","",SUMIFS(Journal!$L$7:$L$1006,Journal!$A$7:$A$1006,A183))</f>
        <v/>
      </c>
      <c r="L183" s="14" t="str">
        <f aca="false">IF(A183="","",IF(N(Journal!$C$4)&lt;=0,"no limit set",IF(COUNTIFS(Journal!$A$7:$A$1006,A183,Journal!$U$7:$U$1006,"&lt;="&amp;-Journal!$C$4)&gt;0,"Yes","No")))</f>
        <v/>
      </c>
      <c r="M183" s="14" t="str">
        <f aca="false">IF(A183="","",COUNTIFS(Journal!$A$7:$A$1006,A183,Journal!$V$7:$V$1006,"After loss limit"))</f>
        <v/>
      </c>
      <c r="N183" s="14" t="str">
        <f aca="false">IF(A183="","",IF(N(Journal!$C$5)&lt;=0,"no cap set",IF(B183&gt;Journal!$C$5,"Yes","No")))</f>
        <v/>
      </c>
      <c r="O183" s="15" t="str">
        <f aca="false">IF(A183="","",N(Journal!$C$3)+SUM($H$7:H183))</f>
        <v/>
      </c>
      <c r="P183" s="15" t="str">
        <f aca="false">IF(A183="","",O183-MAX(N(Journal!$C$3),MAX($O$7:O183)))</f>
        <v/>
      </c>
      <c r="Q183" s="21" t="e">
        <f aca="false">IF(A183="",NA(),O183)</f>
        <v>#N/A</v>
      </c>
    </row>
    <row r="184" customFormat="false" ht="15" hidden="false" customHeight="false" outlineLevel="0" collapsed="false">
      <c r="A184" s="18" t="str">
        <f aca="false">IF(A183="","",IF(COUNTIF(Journal!$A$7:$A$1006,"&gt;"&amp;A183)=0,"",SMALL(Journal!$A$7:$A$1006,COUNTIF(Journal!$A$7:$A$1006,"&lt;="&amp;A183)+1)))</f>
        <v/>
      </c>
      <c r="B184" s="14" t="str">
        <f aca="false">IF(A184="","",COUNTIF(Journal!$A$7:$A$1006,A184))</f>
        <v/>
      </c>
      <c r="C184" s="14" t="str">
        <f aca="false">IF(A184="","",COUNTIFS(Journal!$A$7:$A$1006,A184,Journal!$S$7:$S$1006,"&gt;0"))</f>
        <v/>
      </c>
      <c r="D184" s="14" t="str">
        <f aca="false">IF(A184="","",COUNTIFS(Journal!$A$7:$A$1006,A184,Journal!$S$7:$S$1006,"&lt;0"))</f>
        <v/>
      </c>
      <c r="E184" s="19" t="str">
        <f aca="false">IF(OR(A184="",N(B184)=0),"",C184/B184)</f>
        <v/>
      </c>
      <c r="F184" s="15" t="str">
        <f aca="false">IF(A184="","",SUMIFS(Journal!$S$7:$S$1006,Journal!$A$7:$A$1006,A184,Journal!$S$7:$S$1006,"&gt;0"))</f>
        <v/>
      </c>
      <c r="G184" s="15" t="str">
        <f aca="false">IF(A184="","",-SUMIFS(Journal!$S$7:$S$1006,Journal!$A$7:$A$1006,A184,Journal!$S$7:$S$1006,"&lt;0"))</f>
        <v/>
      </c>
      <c r="H184" s="15" t="str">
        <f aca="false">IF(A184="","",SUMIFS(Journal!$S$7:$S$1006,Journal!$A$7:$A$1006,A184))</f>
        <v/>
      </c>
      <c r="I184" s="20" t="str">
        <f aca="false">IF(A184="","",IF(G184=0,IF(F184&gt;0,"no losses",""),F184/G184))</f>
        <v/>
      </c>
      <c r="J184" s="16" t="str">
        <f aca="false">IF(A184="","",IF(COUNTIFS(Journal!$A$7:$A$1006,A184,Journal!$R$7:$R$1006,"&gt;0")=0,"",SUMIFS(Journal!$T$7:$T$1006,Journal!$A$7:$A$1006,A184)/COUNTIFS(Journal!$A$7:$A$1006,A184,Journal!$R$7:$R$1006,"&gt;0")))</f>
        <v/>
      </c>
      <c r="K184" s="15" t="str">
        <f aca="false">IF(A184="","",SUMIFS(Journal!$L$7:$L$1006,Journal!$A$7:$A$1006,A184))</f>
        <v/>
      </c>
      <c r="L184" s="14" t="str">
        <f aca="false">IF(A184="","",IF(N(Journal!$C$4)&lt;=0,"no limit set",IF(COUNTIFS(Journal!$A$7:$A$1006,A184,Journal!$U$7:$U$1006,"&lt;="&amp;-Journal!$C$4)&gt;0,"Yes","No")))</f>
        <v/>
      </c>
      <c r="M184" s="14" t="str">
        <f aca="false">IF(A184="","",COUNTIFS(Journal!$A$7:$A$1006,A184,Journal!$V$7:$V$1006,"After loss limit"))</f>
        <v/>
      </c>
      <c r="N184" s="14" t="str">
        <f aca="false">IF(A184="","",IF(N(Journal!$C$5)&lt;=0,"no cap set",IF(B184&gt;Journal!$C$5,"Yes","No")))</f>
        <v/>
      </c>
      <c r="O184" s="15" t="str">
        <f aca="false">IF(A184="","",N(Journal!$C$3)+SUM($H$7:H184))</f>
        <v/>
      </c>
      <c r="P184" s="15" t="str">
        <f aca="false">IF(A184="","",O184-MAX(N(Journal!$C$3),MAX($O$7:O184)))</f>
        <v/>
      </c>
      <c r="Q184" s="21" t="e">
        <f aca="false">IF(A184="",NA(),O184)</f>
        <v>#N/A</v>
      </c>
    </row>
    <row r="185" customFormat="false" ht="15" hidden="false" customHeight="false" outlineLevel="0" collapsed="false">
      <c r="A185" s="18" t="str">
        <f aca="false">IF(A184="","",IF(COUNTIF(Journal!$A$7:$A$1006,"&gt;"&amp;A184)=0,"",SMALL(Journal!$A$7:$A$1006,COUNTIF(Journal!$A$7:$A$1006,"&lt;="&amp;A184)+1)))</f>
        <v/>
      </c>
      <c r="B185" s="14" t="str">
        <f aca="false">IF(A185="","",COUNTIF(Journal!$A$7:$A$1006,A185))</f>
        <v/>
      </c>
      <c r="C185" s="14" t="str">
        <f aca="false">IF(A185="","",COUNTIFS(Journal!$A$7:$A$1006,A185,Journal!$S$7:$S$1006,"&gt;0"))</f>
        <v/>
      </c>
      <c r="D185" s="14" t="str">
        <f aca="false">IF(A185="","",COUNTIFS(Journal!$A$7:$A$1006,A185,Journal!$S$7:$S$1006,"&lt;0"))</f>
        <v/>
      </c>
      <c r="E185" s="19" t="str">
        <f aca="false">IF(OR(A185="",N(B185)=0),"",C185/B185)</f>
        <v/>
      </c>
      <c r="F185" s="15" t="str">
        <f aca="false">IF(A185="","",SUMIFS(Journal!$S$7:$S$1006,Journal!$A$7:$A$1006,A185,Journal!$S$7:$S$1006,"&gt;0"))</f>
        <v/>
      </c>
      <c r="G185" s="15" t="str">
        <f aca="false">IF(A185="","",-SUMIFS(Journal!$S$7:$S$1006,Journal!$A$7:$A$1006,A185,Journal!$S$7:$S$1006,"&lt;0"))</f>
        <v/>
      </c>
      <c r="H185" s="15" t="str">
        <f aca="false">IF(A185="","",SUMIFS(Journal!$S$7:$S$1006,Journal!$A$7:$A$1006,A185))</f>
        <v/>
      </c>
      <c r="I185" s="20" t="str">
        <f aca="false">IF(A185="","",IF(G185=0,IF(F185&gt;0,"no losses",""),F185/G185))</f>
        <v/>
      </c>
      <c r="J185" s="16" t="str">
        <f aca="false">IF(A185="","",IF(COUNTIFS(Journal!$A$7:$A$1006,A185,Journal!$R$7:$R$1006,"&gt;0")=0,"",SUMIFS(Journal!$T$7:$T$1006,Journal!$A$7:$A$1006,A185)/COUNTIFS(Journal!$A$7:$A$1006,A185,Journal!$R$7:$R$1006,"&gt;0")))</f>
        <v/>
      </c>
      <c r="K185" s="15" t="str">
        <f aca="false">IF(A185="","",SUMIFS(Journal!$L$7:$L$1006,Journal!$A$7:$A$1006,A185))</f>
        <v/>
      </c>
      <c r="L185" s="14" t="str">
        <f aca="false">IF(A185="","",IF(N(Journal!$C$4)&lt;=0,"no limit set",IF(COUNTIFS(Journal!$A$7:$A$1006,A185,Journal!$U$7:$U$1006,"&lt;="&amp;-Journal!$C$4)&gt;0,"Yes","No")))</f>
        <v/>
      </c>
      <c r="M185" s="14" t="str">
        <f aca="false">IF(A185="","",COUNTIFS(Journal!$A$7:$A$1006,A185,Journal!$V$7:$V$1006,"After loss limit"))</f>
        <v/>
      </c>
      <c r="N185" s="14" t="str">
        <f aca="false">IF(A185="","",IF(N(Journal!$C$5)&lt;=0,"no cap set",IF(B185&gt;Journal!$C$5,"Yes","No")))</f>
        <v/>
      </c>
      <c r="O185" s="15" t="str">
        <f aca="false">IF(A185="","",N(Journal!$C$3)+SUM($H$7:H185))</f>
        <v/>
      </c>
      <c r="P185" s="15" t="str">
        <f aca="false">IF(A185="","",O185-MAX(N(Journal!$C$3),MAX($O$7:O185)))</f>
        <v/>
      </c>
      <c r="Q185" s="21" t="e">
        <f aca="false">IF(A185="",NA(),O185)</f>
        <v>#N/A</v>
      </c>
    </row>
    <row r="186" customFormat="false" ht="15" hidden="false" customHeight="false" outlineLevel="0" collapsed="false">
      <c r="A186" s="18" t="str">
        <f aca="false">IF(A185="","",IF(COUNTIF(Journal!$A$7:$A$1006,"&gt;"&amp;A185)=0,"",SMALL(Journal!$A$7:$A$1006,COUNTIF(Journal!$A$7:$A$1006,"&lt;="&amp;A185)+1)))</f>
        <v/>
      </c>
      <c r="B186" s="14" t="str">
        <f aca="false">IF(A186="","",COUNTIF(Journal!$A$7:$A$1006,A186))</f>
        <v/>
      </c>
      <c r="C186" s="14" t="str">
        <f aca="false">IF(A186="","",COUNTIFS(Journal!$A$7:$A$1006,A186,Journal!$S$7:$S$1006,"&gt;0"))</f>
        <v/>
      </c>
      <c r="D186" s="14" t="str">
        <f aca="false">IF(A186="","",COUNTIFS(Journal!$A$7:$A$1006,A186,Journal!$S$7:$S$1006,"&lt;0"))</f>
        <v/>
      </c>
      <c r="E186" s="19" t="str">
        <f aca="false">IF(OR(A186="",N(B186)=0),"",C186/B186)</f>
        <v/>
      </c>
      <c r="F186" s="15" t="str">
        <f aca="false">IF(A186="","",SUMIFS(Journal!$S$7:$S$1006,Journal!$A$7:$A$1006,A186,Journal!$S$7:$S$1006,"&gt;0"))</f>
        <v/>
      </c>
      <c r="G186" s="15" t="str">
        <f aca="false">IF(A186="","",-SUMIFS(Journal!$S$7:$S$1006,Journal!$A$7:$A$1006,A186,Journal!$S$7:$S$1006,"&lt;0"))</f>
        <v/>
      </c>
      <c r="H186" s="15" t="str">
        <f aca="false">IF(A186="","",SUMIFS(Journal!$S$7:$S$1006,Journal!$A$7:$A$1006,A186))</f>
        <v/>
      </c>
      <c r="I186" s="20" t="str">
        <f aca="false">IF(A186="","",IF(G186=0,IF(F186&gt;0,"no losses",""),F186/G186))</f>
        <v/>
      </c>
      <c r="J186" s="16" t="str">
        <f aca="false">IF(A186="","",IF(COUNTIFS(Journal!$A$7:$A$1006,A186,Journal!$R$7:$R$1006,"&gt;0")=0,"",SUMIFS(Journal!$T$7:$T$1006,Journal!$A$7:$A$1006,A186)/COUNTIFS(Journal!$A$7:$A$1006,A186,Journal!$R$7:$R$1006,"&gt;0")))</f>
        <v/>
      </c>
      <c r="K186" s="15" t="str">
        <f aca="false">IF(A186="","",SUMIFS(Journal!$L$7:$L$1006,Journal!$A$7:$A$1006,A186))</f>
        <v/>
      </c>
      <c r="L186" s="14" t="str">
        <f aca="false">IF(A186="","",IF(N(Journal!$C$4)&lt;=0,"no limit set",IF(COUNTIFS(Journal!$A$7:$A$1006,A186,Journal!$U$7:$U$1006,"&lt;="&amp;-Journal!$C$4)&gt;0,"Yes","No")))</f>
        <v/>
      </c>
      <c r="M186" s="14" t="str">
        <f aca="false">IF(A186="","",COUNTIFS(Journal!$A$7:$A$1006,A186,Journal!$V$7:$V$1006,"After loss limit"))</f>
        <v/>
      </c>
      <c r="N186" s="14" t="str">
        <f aca="false">IF(A186="","",IF(N(Journal!$C$5)&lt;=0,"no cap set",IF(B186&gt;Journal!$C$5,"Yes","No")))</f>
        <v/>
      </c>
      <c r="O186" s="15" t="str">
        <f aca="false">IF(A186="","",N(Journal!$C$3)+SUM($H$7:H186))</f>
        <v/>
      </c>
      <c r="P186" s="15" t="str">
        <f aca="false">IF(A186="","",O186-MAX(N(Journal!$C$3),MAX($O$7:O186)))</f>
        <v/>
      </c>
      <c r="Q186" s="21" t="e">
        <f aca="false">IF(A186="",NA(),O186)</f>
        <v>#N/A</v>
      </c>
    </row>
    <row r="187" customFormat="false" ht="15" hidden="false" customHeight="false" outlineLevel="0" collapsed="false">
      <c r="A187" s="18" t="str">
        <f aca="false">IF(A186="","",IF(COUNTIF(Journal!$A$7:$A$1006,"&gt;"&amp;A186)=0,"",SMALL(Journal!$A$7:$A$1006,COUNTIF(Journal!$A$7:$A$1006,"&lt;="&amp;A186)+1)))</f>
        <v/>
      </c>
      <c r="B187" s="14" t="str">
        <f aca="false">IF(A187="","",COUNTIF(Journal!$A$7:$A$1006,A187))</f>
        <v/>
      </c>
      <c r="C187" s="14" t="str">
        <f aca="false">IF(A187="","",COUNTIFS(Journal!$A$7:$A$1006,A187,Journal!$S$7:$S$1006,"&gt;0"))</f>
        <v/>
      </c>
      <c r="D187" s="14" t="str">
        <f aca="false">IF(A187="","",COUNTIFS(Journal!$A$7:$A$1006,A187,Journal!$S$7:$S$1006,"&lt;0"))</f>
        <v/>
      </c>
      <c r="E187" s="19" t="str">
        <f aca="false">IF(OR(A187="",N(B187)=0),"",C187/B187)</f>
        <v/>
      </c>
      <c r="F187" s="15" t="str">
        <f aca="false">IF(A187="","",SUMIFS(Journal!$S$7:$S$1006,Journal!$A$7:$A$1006,A187,Journal!$S$7:$S$1006,"&gt;0"))</f>
        <v/>
      </c>
      <c r="G187" s="15" t="str">
        <f aca="false">IF(A187="","",-SUMIFS(Journal!$S$7:$S$1006,Journal!$A$7:$A$1006,A187,Journal!$S$7:$S$1006,"&lt;0"))</f>
        <v/>
      </c>
      <c r="H187" s="15" t="str">
        <f aca="false">IF(A187="","",SUMIFS(Journal!$S$7:$S$1006,Journal!$A$7:$A$1006,A187))</f>
        <v/>
      </c>
      <c r="I187" s="20" t="str">
        <f aca="false">IF(A187="","",IF(G187=0,IF(F187&gt;0,"no losses",""),F187/G187))</f>
        <v/>
      </c>
      <c r="J187" s="16" t="str">
        <f aca="false">IF(A187="","",IF(COUNTIFS(Journal!$A$7:$A$1006,A187,Journal!$R$7:$R$1006,"&gt;0")=0,"",SUMIFS(Journal!$T$7:$T$1006,Journal!$A$7:$A$1006,A187)/COUNTIFS(Journal!$A$7:$A$1006,A187,Journal!$R$7:$R$1006,"&gt;0")))</f>
        <v/>
      </c>
      <c r="K187" s="15" t="str">
        <f aca="false">IF(A187="","",SUMIFS(Journal!$L$7:$L$1006,Journal!$A$7:$A$1006,A187))</f>
        <v/>
      </c>
      <c r="L187" s="14" t="str">
        <f aca="false">IF(A187="","",IF(N(Journal!$C$4)&lt;=0,"no limit set",IF(COUNTIFS(Journal!$A$7:$A$1006,A187,Journal!$U$7:$U$1006,"&lt;="&amp;-Journal!$C$4)&gt;0,"Yes","No")))</f>
        <v/>
      </c>
      <c r="M187" s="14" t="str">
        <f aca="false">IF(A187="","",COUNTIFS(Journal!$A$7:$A$1006,A187,Journal!$V$7:$V$1006,"After loss limit"))</f>
        <v/>
      </c>
      <c r="N187" s="14" t="str">
        <f aca="false">IF(A187="","",IF(N(Journal!$C$5)&lt;=0,"no cap set",IF(B187&gt;Journal!$C$5,"Yes","No")))</f>
        <v/>
      </c>
      <c r="O187" s="15" t="str">
        <f aca="false">IF(A187="","",N(Journal!$C$3)+SUM($H$7:H187))</f>
        <v/>
      </c>
      <c r="P187" s="15" t="str">
        <f aca="false">IF(A187="","",O187-MAX(N(Journal!$C$3),MAX($O$7:O187)))</f>
        <v/>
      </c>
      <c r="Q187" s="21" t="e">
        <f aca="false">IF(A187="",NA(),O187)</f>
        <v>#N/A</v>
      </c>
    </row>
    <row r="188" customFormat="false" ht="15" hidden="false" customHeight="false" outlineLevel="0" collapsed="false">
      <c r="A188" s="18" t="str">
        <f aca="false">IF(A187="","",IF(COUNTIF(Journal!$A$7:$A$1006,"&gt;"&amp;A187)=0,"",SMALL(Journal!$A$7:$A$1006,COUNTIF(Journal!$A$7:$A$1006,"&lt;="&amp;A187)+1)))</f>
        <v/>
      </c>
      <c r="B188" s="14" t="str">
        <f aca="false">IF(A188="","",COUNTIF(Journal!$A$7:$A$1006,A188))</f>
        <v/>
      </c>
      <c r="C188" s="14" t="str">
        <f aca="false">IF(A188="","",COUNTIFS(Journal!$A$7:$A$1006,A188,Journal!$S$7:$S$1006,"&gt;0"))</f>
        <v/>
      </c>
      <c r="D188" s="14" t="str">
        <f aca="false">IF(A188="","",COUNTIFS(Journal!$A$7:$A$1006,A188,Journal!$S$7:$S$1006,"&lt;0"))</f>
        <v/>
      </c>
      <c r="E188" s="19" t="str">
        <f aca="false">IF(OR(A188="",N(B188)=0),"",C188/B188)</f>
        <v/>
      </c>
      <c r="F188" s="15" t="str">
        <f aca="false">IF(A188="","",SUMIFS(Journal!$S$7:$S$1006,Journal!$A$7:$A$1006,A188,Journal!$S$7:$S$1006,"&gt;0"))</f>
        <v/>
      </c>
      <c r="G188" s="15" t="str">
        <f aca="false">IF(A188="","",-SUMIFS(Journal!$S$7:$S$1006,Journal!$A$7:$A$1006,A188,Journal!$S$7:$S$1006,"&lt;0"))</f>
        <v/>
      </c>
      <c r="H188" s="15" t="str">
        <f aca="false">IF(A188="","",SUMIFS(Journal!$S$7:$S$1006,Journal!$A$7:$A$1006,A188))</f>
        <v/>
      </c>
      <c r="I188" s="20" t="str">
        <f aca="false">IF(A188="","",IF(G188=0,IF(F188&gt;0,"no losses",""),F188/G188))</f>
        <v/>
      </c>
      <c r="J188" s="16" t="str">
        <f aca="false">IF(A188="","",IF(COUNTIFS(Journal!$A$7:$A$1006,A188,Journal!$R$7:$R$1006,"&gt;0")=0,"",SUMIFS(Journal!$T$7:$T$1006,Journal!$A$7:$A$1006,A188)/COUNTIFS(Journal!$A$7:$A$1006,A188,Journal!$R$7:$R$1006,"&gt;0")))</f>
        <v/>
      </c>
      <c r="K188" s="15" t="str">
        <f aca="false">IF(A188="","",SUMIFS(Journal!$L$7:$L$1006,Journal!$A$7:$A$1006,A188))</f>
        <v/>
      </c>
      <c r="L188" s="14" t="str">
        <f aca="false">IF(A188="","",IF(N(Journal!$C$4)&lt;=0,"no limit set",IF(COUNTIFS(Journal!$A$7:$A$1006,A188,Journal!$U$7:$U$1006,"&lt;="&amp;-Journal!$C$4)&gt;0,"Yes","No")))</f>
        <v/>
      </c>
      <c r="M188" s="14" t="str">
        <f aca="false">IF(A188="","",COUNTIFS(Journal!$A$7:$A$1006,A188,Journal!$V$7:$V$1006,"After loss limit"))</f>
        <v/>
      </c>
      <c r="N188" s="14" t="str">
        <f aca="false">IF(A188="","",IF(N(Journal!$C$5)&lt;=0,"no cap set",IF(B188&gt;Journal!$C$5,"Yes","No")))</f>
        <v/>
      </c>
      <c r="O188" s="15" t="str">
        <f aca="false">IF(A188="","",N(Journal!$C$3)+SUM($H$7:H188))</f>
        <v/>
      </c>
      <c r="P188" s="15" t="str">
        <f aca="false">IF(A188="","",O188-MAX(N(Journal!$C$3),MAX($O$7:O188)))</f>
        <v/>
      </c>
      <c r="Q188" s="21" t="e">
        <f aca="false">IF(A188="",NA(),O188)</f>
        <v>#N/A</v>
      </c>
    </row>
    <row r="189" customFormat="false" ht="15" hidden="false" customHeight="false" outlineLevel="0" collapsed="false">
      <c r="A189" s="18" t="str">
        <f aca="false">IF(A188="","",IF(COUNTIF(Journal!$A$7:$A$1006,"&gt;"&amp;A188)=0,"",SMALL(Journal!$A$7:$A$1006,COUNTIF(Journal!$A$7:$A$1006,"&lt;="&amp;A188)+1)))</f>
        <v/>
      </c>
      <c r="B189" s="14" t="str">
        <f aca="false">IF(A189="","",COUNTIF(Journal!$A$7:$A$1006,A189))</f>
        <v/>
      </c>
      <c r="C189" s="14" t="str">
        <f aca="false">IF(A189="","",COUNTIFS(Journal!$A$7:$A$1006,A189,Journal!$S$7:$S$1006,"&gt;0"))</f>
        <v/>
      </c>
      <c r="D189" s="14" t="str">
        <f aca="false">IF(A189="","",COUNTIFS(Journal!$A$7:$A$1006,A189,Journal!$S$7:$S$1006,"&lt;0"))</f>
        <v/>
      </c>
      <c r="E189" s="19" t="str">
        <f aca="false">IF(OR(A189="",N(B189)=0),"",C189/B189)</f>
        <v/>
      </c>
      <c r="F189" s="15" t="str">
        <f aca="false">IF(A189="","",SUMIFS(Journal!$S$7:$S$1006,Journal!$A$7:$A$1006,A189,Journal!$S$7:$S$1006,"&gt;0"))</f>
        <v/>
      </c>
      <c r="G189" s="15" t="str">
        <f aca="false">IF(A189="","",-SUMIFS(Journal!$S$7:$S$1006,Journal!$A$7:$A$1006,A189,Journal!$S$7:$S$1006,"&lt;0"))</f>
        <v/>
      </c>
      <c r="H189" s="15" t="str">
        <f aca="false">IF(A189="","",SUMIFS(Journal!$S$7:$S$1006,Journal!$A$7:$A$1006,A189))</f>
        <v/>
      </c>
      <c r="I189" s="20" t="str">
        <f aca="false">IF(A189="","",IF(G189=0,IF(F189&gt;0,"no losses",""),F189/G189))</f>
        <v/>
      </c>
      <c r="J189" s="16" t="str">
        <f aca="false">IF(A189="","",IF(COUNTIFS(Journal!$A$7:$A$1006,A189,Journal!$R$7:$R$1006,"&gt;0")=0,"",SUMIFS(Journal!$T$7:$T$1006,Journal!$A$7:$A$1006,A189)/COUNTIFS(Journal!$A$7:$A$1006,A189,Journal!$R$7:$R$1006,"&gt;0")))</f>
        <v/>
      </c>
      <c r="K189" s="15" t="str">
        <f aca="false">IF(A189="","",SUMIFS(Journal!$L$7:$L$1006,Journal!$A$7:$A$1006,A189))</f>
        <v/>
      </c>
      <c r="L189" s="14" t="str">
        <f aca="false">IF(A189="","",IF(N(Journal!$C$4)&lt;=0,"no limit set",IF(COUNTIFS(Journal!$A$7:$A$1006,A189,Journal!$U$7:$U$1006,"&lt;="&amp;-Journal!$C$4)&gt;0,"Yes","No")))</f>
        <v/>
      </c>
      <c r="M189" s="14" t="str">
        <f aca="false">IF(A189="","",COUNTIFS(Journal!$A$7:$A$1006,A189,Journal!$V$7:$V$1006,"After loss limit"))</f>
        <v/>
      </c>
      <c r="N189" s="14" t="str">
        <f aca="false">IF(A189="","",IF(N(Journal!$C$5)&lt;=0,"no cap set",IF(B189&gt;Journal!$C$5,"Yes","No")))</f>
        <v/>
      </c>
      <c r="O189" s="15" t="str">
        <f aca="false">IF(A189="","",N(Journal!$C$3)+SUM($H$7:H189))</f>
        <v/>
      </c>
      <c r="P189" s="15" t="str">
        <f aca="false">IF(A189="","",O189-MAX(N(Journal!$C$3),MAX($O$7:O189)))</f>
        <v/>
      </c>
      <c r="Q189" s="21" t="e">
        <f aca="false">IF(A189="",NA(),O189)</f>
        <v>#N/A</v>
      </c>
    </row>
    <row r="190" customFormat="false" ht="15" hidden="false" customHeight="false" outlineLevel="0" collapsed="false">
      <c r="A190" s="18" t="str">
        <f aca="false">IF(A189="","",IF(COUNTIF(Journal!$A$7:$A$1006,"&gt;"&amp;A189)=0,"",SMALL(Journal!$A$7:$A$1006,COUNTIF(Journal!$A$7:$A$1006,"&lt;="&amp;A189)+1)))</f>
        <v/>
      </c>
      <c r="B190" s="14" t="str">
        <f aca="false">IF(A190="","",COUNTIF(Journal!$A$7:$A$1006,A190))</f>
        <v/>
      </c>
      <c r="C190" s="14" t="str">
        <f aca="false">IF(A190="","",COUNTIFS(Journal!$A$7:$A$1006,A190,Journal!$S$7:$S$1006,"&gt;0"))</f>
        <v/>
      </c>
      <c r="D190" s="14" t="str">
        <f aca="false">IF(A190="","",COUNTIFS(Journal!$A$7:$A$1006,A190,Journal!$S$7:$S$1006,"&lt;0"))</f>
        <v/>
      </c>
      <c r="E190" s="19" t="str">
        <f aca="false">IF(OR(A190="",N(B190)=0),"",C190/B190)</f>
        <v/>
      </c>
      <c r="F190" s="15" t="str">
        <f aca="false">IF(A190="","",SUMIFS(Journal!$S$7:$S$1006,Journal!$A$7:$A$1006,A190,Journal!$S$7:$S$1006,"&gt;0"))</f>
        <v/>
      </c>
      <c r="G190" s="15" t="str">
        <f aca="false">IF(A190="","",-SUMIFS(Journal!$S$7:$S$1006,Journal!$A$7:$A$1006,A190,Journal!$S$7:$S$1006,"&lt;0"))</f>
        <v/>
      </c>
      <c r="H190" s="15" t="str">
        <f aca="false">IF(A190="","",SUMIFS(Journal!$S$7:$S$1006,Journal!$A$7:$A$1006,A190))</f>
        <v/>
      </c>
      <c r="I190" s="20" t="str">
        <f aca="false">IF(A190="","",IF(G190=0,IF(F190&gt;0,"no losses",""),F190/G190))</f>
        <v/>
      </c>
      <c r="J190" s="16" t="str">
        <f aca="false">IF(A190="","",IF(COUNTIFS(Journal!$A$7:$A$1006,A190,Journal!$R$7:$R$1006,"&gt;0")=0,"",SUMIFS(Journal!$T$7:$T$1006,Journal!$A$7:$A$1006,A190)/COUNTIFS(Journal!$A$7:$A$1006,A190,Journal!$R$7:$R$1006,"&gt;0")))</f>
        <v/>
      </c>
      <c r="K190" s="15" t="str">
        <f aca="false">IF(A190="","",SUMIFS(Journal!$L$7:$L$1006,Journal!$A$7:$A$1006,A190))</f>
        <v/>
      </c>
      <c r="L190" s="14" t="str">
        <f aca="false">IF(A190="","",IF(N(Journal!$C$4)&lt;=0,"no limit set",IF(COUNTIFS(Journal!$A$7:$A$1006,A190,Journal!$U$7:$U$1006,"&lt;="&amp;-Journal!$C$4)&gt;0,"Yes","No")))</f>
        <v/>
      </c>
      <c r="M190" s="14" t="str">
        <f aca="false">IF(A190="","",COUNTIFS(Journal!$A$7:$A$1006,A190,Journal!$V$7:$V$1006,"After loss limit"))</f>
        <v/>
      </c>
      <c r="N190" s="14" t="str">
        <f aca="false">IF(A190="","",IF(N(Journal!$C$5)&lt;=0,"no cap set",IF(B190&gt;Journal!$C$5,"Yes","No")))</f>
        <v/>
      </c>
      <c r="O190" s="15" t="str">
        <f aca="false">IF(A190="","",N(Journal!$C$3)+SUM($H$7:H190))</f>
        <v/>
      </c>
      <c r="P190" s="15" t="str">
        <f aca="false">IF(A190="","",O190-MAX(N(Journal!$C$3),MAX($O$7:O190)))</f>
        <v/>
      </c>
      <c r="Q190" s="21" t="e">
        <f aca="false">IF(A190="",NA(),O190)</f>
        <v>#N/A</v>
      </c>
    </row>
    <row r="191" customFormat="false" ht="15" hidden="false" customHeight="false" outlineLevel="0" collapsed="false">
      <c r="A191" s="18" t="str">
        <f aca="false">IF(A190="","",IF(COUNTIF(Journal!$A$7:$A$1006,"&gt;"&amp;A190)=0,"",SMALL(Journal!$A$7:$A$1006,COUNTIF(Journal!$A$7:$A$1006,"&lt;="&amp;A190)+1)))</f>
        <v/>
      </c>
      <c r="B191" s="14" t="str">
        <f aca="false">IF(A191="","",COUNTIF(Journal!$A$7:$A$1006,A191))</f>
        <v/>
      </c>
      <c r="C191" s="14" t="str">
        <f aca="false">IF(A191="","",COUNTIFS(Journal!$A$7:$A$1006,A191,Journal!$S$7:$S$1006,"&gt;0"))</f>
        <v/>
      </c>
      <c r="D191" s="14" t="str">
        <f aca="false">IF(A191="","",COUNTIFS(Journal!$A$7:$A$1006,A191,Journal!$S$7:$S$1006,"&lt;0"))</f>
        <v/>
      </c>
      <c r="E191" s="19" t="str">
        <f aca="false">IF(OR(A191="",N(B191)=0),"",C191/B191)</f>
        <v/>
      </c>
      <c r="F191" s="15" t="str">
        <f aca="false">IF(A191="","",SUMIFS(Journal!$S$7:$S$1006,Journal!$A$7:$A$1006,A191,Journal!$S$7:$S$1006,"&gt;0"))</f>
        <v/>
      </c>
      <c r="G191" s="15" t="str">
        <f aca="false">IF(A191="","",-SUMIFS(Journal!$S$7:$S$1006,Journal!$A$7:$A$1006,A191,Journal!$S$7:$S$1006,"&lt;0"))</f>
        <v/>
      </c>
      <c r="H191" s="15" t="str">
        <f aca="false">IF(A191="","",SUMIFS(Journal!$S$7:$S$1006,Journal!$A$7:$A$1006,A191))</f>
        <v/>
      </c>
      <c r="I191" s="20" t="str">
        <f aca="false">IF(A191="","",IF(G191=0,IF(F191&gt;0,"no losses",""),F191/G191))</f>
        <v/>
      </c>
      <c r="J191" s="16" t="str">
        <f aca="false">IF(A191="","",IF(COUNTIFS(Journal!$A$7:$A$1006,A191,Journal!$R$7:$R$1006,"&gt;0")=0,"",SUMIFS(Journal!$T$7:$T$1006,Journal!$A$7:$A$1006,A191)/COUNTIFS(Journal!$A$7:$A$1006,A191,Journal!$R$7:$R$1006,"&gt;0")))</f>
        <v/>
      </c>
      <c r="K191" s="15" t="str">
        <f aca="false">IF(A191="","",SUMIFS(Journal!$L$7:$L$1006,Journal!$A$7:$A$1006,A191))</f>
        <v/>
      </c>
      <c r="L191" s="14" t="str">
        <f aca="false">IF(A191="","",IF(N(Journal!$C$4)&lt;=0,"no limit set",IF(COUNTIFS(Journal!$A$7:$A$1006,A191,Journal!$U$7:$U$1006,"&lt;="&amp;-Journal!$C$4)&gt;0,"Yes","No")))</f>
        <v/>
      </c>
      <c r="M191" s="14" t="str">
        <f aca="false">IF(A191="","",COUNTIFS(Journal!$A$7:$A$1006,A191,Journal!$V$7:$V$1006,"After loss limit"))</f>
        <v/>
      </c>
      <c r="N191" s="14" t="str">
        <f aca="false">IF(A191="","",IF(N(Journal!$C$5)&lt;=0,"no cap set",IF(B191&gt;Journal!$C$5,"Yes","No")))</f>
        <v/>
      </c>
      <c r="O191" s="15" t="str">
        <f aca="false">IF(A191="","",N(Journal!$C$3)+SUM($H$7:H191))</f>
        <v/>
      </c>
      <c r="P191" s="15" t="str">
        <f aca="false">IF(A191="","",O191-MAX(N(Journal!$C$3),MAX($O$7:O191)))</f>
        <v/>
      </c>
      <c r="Q191" s="21" t="e">
        <f aca="false">IF(A191="",NA(),O191)</f>
        <v>#N/A</v>
      </c>
    </row>
    <row r="192" customFormat="false" ht="15" hidden="false" customHeight="false" outlineLevel="0" collapsed="false">
      <c r="A192" s="18" t="str">
        <f aca="false">IF(A191="","",IF(COUNTIF(Journal!$A$7:$A$1006,"&gt;"&amp;A191)=0,"",SMALL(Journal!$A$7:$A$1006,COUNTIF(Journal!$A$7:$A$1006,"&lt;="&amp;A191)+1)))</f>
        <v/>
      </c>
      <c r="B192" s="14" t="str">
        <f aca="false">IF(A192="","",COUNTIF(Journal!$A$7:$A$1006,A192))</f>
        <v/>
      </c>
      <c r="C192" s="14" t="str">
        <f aca="false">IF(A192="","",COUNTIFS(Journal!$A$7:$A$1006,A192,Journal!$S$7:$S$1006,"&gt;0"))</f>
        <v/>
      </c>
      <c r="D192" s="14" t="str">
        <f aca="false">IF(A192="","",COUNTIFS(Journal!$A$7:$A$1006,A192,Journal!$S$7:$S$1006,"&lt;0"))</f>
        <v/>
      </c>
      <c r="E192" s="19" t="str">
        <f aca="false">IF(OR(A192="",N(B192)=0),"",C192/B192)</f>
        <v/>
      </c>
      <c r="F192" s="15" t="str">
        <f aca="false">IF(A192="","",SUMIFS(Journal!$S$7:$S$1006,Journal!$A$7:$A$1006,A192,Journal!$S$7:$S$1006,"&gt;0"))</f>
        <v/>
      </c>
      <c r="G192" s="15" t="str">
        <f aca="false">IF(A192="","",-SUMIFS(Journal!$S$7:$S$1006,Journal!$A$7:$A$1006,A192,Journal!$S$7:$S$1006,"&lt;0"))</f>
        <v/>
      </c>
      <c r="H192" s="15" t="str">
        <f aca="false">IF(A192="","",SUMIFS(Journal!$S$7:$S$1006,Journal!$A$7:$A$1006,A192))</f>
        <v/>
      </c>
      <c r="I192" s="20" t="str">
        <f aca="false">IF(A192="","",IF(G192=0,IF(F192&gt;0,"no losses",""),F192/G192))</f>
        <v/>
      </c>
      <c r="J192" s="16" t="str">
        <f aca="false">IF(A192="","",IF(COUNTIFS(Journal!$A$7:$A$1006,A192,Journal!$R$7:$R$1006,"&gt;0")=0,"",SUMIFS(Journal!$T$7:$T$1006,Journal!$A$7:$A$1006,A192)/COUNTIFS(Journal!$A$7:$A$1006,A192,Journal!$R$7:$R$1006,"&gt;0")))</f>
        <v/>
      </c>
      <c r="K192" s="15" t="str">
        <f aca="false">IF(A192="","",SUMIFS(Journal!$L$7:$L$1006,Journal!$A$7:$A$1006,A192))</f>
        <v/>
      </c>
      <c r="L192" s="14" t="str">
        <f aca="false">IF(A192="","",IF(N(Journal!$C$4)&lt;=0,"no limit set",IF(COUNTIFS(Journal!$A$7:$A$1006,A192,Journal!$U$7:$U$1006,"&lt;="&amp;-Journal!$C$4)&gt;0,"Yes","No")))</f>
        <v/>
      </c>
      <c r="M192" s="14" t="str">
        <f aca="false">IF(A192="","",COUNTIFS(Journal!$A$7:$A$1006,A192,Journal!$V$7:$V$1006,"After loss limit"))</f>
        <v/>
      </c>
      <c r="N192" s="14" t="str">
        <f aca="false">IF(A192="","",IF(N(Journal!$C$5)&lt;=0,"no cap set",IF(B192&gt;Journal!$C$5,"Yes","No")))</f>
        <v/>
      </c>
      <c r="O192" s="15" t="str">
        <f aca="false">IF(A192="","",N(Journal!$C$3)+SUM($H$7:H192))</f>
        <v/>
      </c>
      <c r="P192" s="15" t="str">
        <f aca="false">IF(A192="","",O192-MAX(N(Journal!$C$3),MAX($O$7:O192)))</f>
        <v/>
      </c>
      <c r="Q192" s="21" t="e">
        <f aca="false">IF(A192="",NA(),O192)</f>
        <v>#N/A</v>
      </c>
    </row>
    <row r="193" customFormat="false" ht="15" hidden="false" customHeight="false" outlineLevel="0" collapsed="false">
      <c r="A193" s="18" t="str">
        <f aca="false">IF(A192="","",IF(COUNTIF(Journal!$A$7:$A$1006,"&gt;"&amp;A192)=0,"",SMALL(Journal!$A$7:$A$1006,COUNTIF(Journal!$A$7:$A$1006,"&lt;="&amp;A192)+1)))</f>
        <v/>
      </c>
      <c r="B193" s="14" t="str">
        <f aca="false">IF(A193="","",COUNTIF(Journal!$A$7:$A$1006,A193))</f>
        <v/>
      </c>
      <c r="C193" s="14" t="str">
        <f aca="false">IF(A193="","",COUNTIFS(Journal!$A$7:$A$1006,A193,Journal!$S$7:$S$1006,"&gt;0"))</f>
        <v/>
      </c>
      <c r="D193" s="14" t="str">
        <f aca="false">IF(A193="","",COUNTIFS(Journal!$A$7:$A$1006,A193,Journal!$S$7:$S$1006,"&lt;0"))</f>
        <v/>
      </c>
      <c r="E193" s="19" t="str">
        <f aca="false">IF(OR(A193="",N(B193)=0),"",C193/B193)</f>
        <v/>
      </c>
      <c r="F193" s="15" t="str">
        <f aca="false">IF(A193="","",SUMIFS(Journal!$S$7:$S$1006,Journal!$A$7:$A$1006,A193,Journal!$S$7:$S$1006,"&gt;0"))</f>
        <v/>
      </c>
      <c r="G193" s="15" t="str">
        <f aca="false">IF(A193="","",-SUMIFS(Journal!$S$7:$S$1006,Journal!$A$7:$A$1006,A193,Journal!$S$7:$S$1006,"&lt;0"))</f>
        <v/>
      </c>
      <c r="H193" s="15" t="str">
        <f aca="false">IF(A193="","",SUMIFS(Journal!$S$7:$S$1006,Journal!$A$7:$A$1006,A193))</f>
        <v/>
      </c>
      <c r="I193" s="20" t="str">
        <f aca="false">IF(A193="","",IF(G193=0,IF(F193&gt;0,"no losses",""),F193/G193))</f>
        <v/>
      </c>
      <c r="J193" s="16" t="str">
        <f aca="false">IF(A193="","",IF(COUNTIFS(Journal!$A$7:$A$1006,A193,Journal!$R$7:$R$1006,"&gt;0")=0,"",SUMIFS(Journal!$T$7:$T$1006,Journal!$A$7:$A$1006,A193)/COUNTIFS(Journal!$A$7:$A$1006,A193,Journal!$R$7:$R$1006,"&gt;0")))</f>
        <v/>
      </c>
      <c r="K193" s="15" t="str">
        <f aca="false">IF(A193="","",SUMIFS(Journal!$L$7:$L$1006,Journal!$A$7:$A$1006,A193))</f>
        <v/>
      </c>
      <c r="L193" s="14" t="str">
        <f aca="false">IF(A193="","",IF(N(Journal!$C$4)&lt;=0,"no limit set",IF(COUNTIFS(Journal!$A$7:$A$1006,A193,Journal!$U$7:$U$1006,"&lt;="&amp;-Journal!$C$4)&gt;0,"Yes","No")))</f>
        <v/>
      </c>
      <c r="M193" s="14" t="str">
        <f aca="false">IF(A193="","",COUNTIFS(Journal!$A$7:$A$1006,A193,Journal!$V$7:$V$1006,"After loss limit"))</f>
        <v/>
      </c>
      <c r="N193" s="14" t="str">
        <f aca="false">IF(A193="","",IF(N(Journal!$C$5)&lt;=0,"no cap set",IF(B193&gt;Journal!$C$5,"Yes","No")))</f>
        <v/>
      </c>
      <c r="O193" s="15" t="str">
        <f aca="false">IF(A193="","",N(Journal!$C$3)+SUM($H$7:H193))</f>
        <v/>
      </c>
      <c r="P193" s="15" t="str">
        <f aca="false">IF(A193="","",O193-MAX(N(Journal!$C$3),MAX($O$7:O193)))</f>
        <v/>
      </c>
      <c r="Q193" s="21" t="e">
        <f aca="false">IF(A193="",NA(),O193)</f>
        <v>#N/A</v>
      </c>
    </row>
    <row r="194" customFormat="false" ht="15" hidden="false" customHeight="false" outlineLevel="0" collapsed="false">
      <c r="A194" s="18" t="str">
        <f aca="false">IF(A193="","",IF(COUNTIF(Journal!$A$7:$A$1006,"&gt;"&amp;A193)=0,"",SMALL(Journal!$A$7:$A$1006,COUNTIF(Journal!$A$7:$A$1006,"&lt;="&amp;A193)+1)))</f>
        <v/>
      </c>
      <c r="B194" s="14" t="str">
        <f aca="false">IF(A194="","",COUNTIF(Journal!$A$7:$A$1006,A194))</f>
        <v/>
      </c>
      <c r="C194" s="14" t="str">
        <f aca="false">IF(A194="","",COUNTIFS(Journal!$A$7:$A$1006,A194,Journal!$S$7:$S$1006,"&gt;0"))</f>
        <v/>
      </c>
      <c r="D194" s="14" t="str">
        <f aca="false">IF(A194="","",COUNTIFS(Journal!$A$7:$A$1006,A194,Journal!$S$7:$S$1006,"&lt;0"))</f>
        <v/>
      </c>
      <c r="E194" s="19" t="str">
        <f aca="false">IF(OR(A194="",N(B194)=0),"",C194/B194)</f>
        <v/>
      </c>
      <c r="F194" s="15" t="str">
        <f aca="false">IF(A194="","",SUMIFS(Journal!$S$7:$S$1006,Journal!$A$7:$A$1006,A194,Journal!$S$7:$S$1006,"&gt;0"))</f>
        <v/>
      </c>
      <c r="G194" s="15" t="str">
        <f aca="false">IF(A194="","",-SUMIFS(Journal!$S$7:$S$1006,Journal!$A$7:$A$1006,A194,Journal!$S$7:$S$1006,"&lt;0"))</f>
        <v/>
      </c>
      <c r="H194" s="15" t="str">
        <f aca="false">IF(A194="","",SUMIFS(Journal!$S$7:$S$1006,Journal!$A$7:$A$1006,A194))</f>
        <v/>
      </c>
      <c r="I194" s="20" t="str">
        <f aca="false">IF(A194="","",IF(G194=0,IF(F194&gt;0,"no losses",""),F194/G194))</f>
        <v/>
      </c>
      <c r="J194" s="16" t="str">
        <f aca="false">IF(A194="","",IF(COUNTIFS(Journal!$A$7:$A$1006,A194,Journal!$R$7:$R$1006,"&gt;0")=0,"",SUMIFS(Journal!$T$7:$T$1006,Journal!$A$7:$A$1006,A194)/COUNTIFS(Journal!$A$7:$A$1006,A194,Journal!$R$7:$R$1006,"&gt;0")))</f>
        <v/>
      </c>
      <c r="K194" s="15" t="str">
        <f aca="false">IF(A194="","",SUMIFS(Journal!$L$7:$L$1006,Journal!$A$7:$A$1006,A194))</f>
        <v/>
      </c>
      <c r="L194" s="14" t="str">
        <f aca="false">IF(A194="","",IF(N(Journal!$C$4)&lt;=0,"no limit set",IF(COUNTIFS(Journal!$A$7:$A$1006,A194,Journal!$U$7:$U$1006,"&lt;="&amp;-Journal!$C$4)&gt;0,"Yes","No")))</f>
        <v/>
      </c>
      <c r="M194" s="14" t="str">
        <f aca="false">IF(A194="","",COUNTIFS(Journal!$A$7:$A$1006,A194,Journal!$V$7:$V$1006,"After loss limit"))</f>
        <v/>
      </c>
      <c r="N194" s="14" t="str">
        <f aca="false">IF(A194="","",IF(N(Journal!$C$5)&lt;=0,"no cap set",IF(B194&gt;Journal!$C$5,"Yes","No")))</f>
        <v/>
      </c>
      <c r="O194" s="15" t="str">
        <f aca="false">IF(A194="","",N(Journal!$C$3)+SUM($H$7:H194))</f>
        <v/>
      </c>
      <c r="P194" s="15" t="str">
        <f aca="false">IF(A194="","",O194-MAX(N(Journal!$C$3),MAX($O$7:O194)))</f>
        <v/>
      </c>
      <c r="Q194" s="21" t="e">
        <f aca="false">IF(A194="",NA(),O194)</f>
        <v>#N/A</v>
      </c>
    </row>
    <row r="195" customFormat="false" ht="15" hidden="false" customHeight="false" outlineLevel="0" collapsed="false">
      <c r="A195" s="18" t="str">
        <f aca="false">IF(A194="","",IF(COUNTIF(Journal!$A$7:$A$1006,"&gt;"&amp;A194)=0,"",SMALL(Journal!$A$7:$A$1006,COUNTIF(Journal!$A$7:$A$1006,"&lt;="&amp;A194)+1)))</f>
        <v/>
      </c>
      <c r="B195" s="14" t="str">
        <f aca="false">IF(A195="","",COUNTIF(Journal!$A$7:$A$1006,A195))</f>
        <v/>
      </c>
      <c r="C195" s="14" t="str">
        <f aca="false">IF(A195="","",COUNTIFS(Journal!$A$7:$A$1006,A195,Journal!$S$7:$S$1006,"&gt;0"))</f>
        <v/>
      </c>
      <c r="D195" s="14" t="str">
        <f aca="false">IF(A195="","",COUNTIFS(Journal!$A$7:$A$1006,A195,Journal!$S$7:$S$1006,"&lt;0"))</f>
        <v/>
      </c>
      <c r="E195" s="19" t="str">
        <f aca="false">IF(OR(A195="",N(B195)=0),"",C195/B195)</f>
        <v/>
      </c>
      <c r="F195" s="15" t="str">
        <f aca="false">IF(A195="","",SUMIFS(Journal!$S$7:$S$1006,Journal!$A$7:$A$1006,A195,Journal!$S$7:$S$1006,"&gt;0"))</f>
        <v/>
      </c>
      <c r="G195" s="15" t="str">
        <f aca="false">IF(A195="","",-SUMIFS(Journal!$S$7:$S$1006,Journal!$A$7:$A$1006,A195,Journal!$S$7:$S$1006,"&lt;0"))</f>
        <v/>
      </c>
      <c r="H195" s="15" t="str">
        <f aca="false">IF(A195="","",SUMIFS(Journal!$S$7:$S$1006,Journal!$A$7:$A$1006,A195))</f>
        <v/>
      </c>
      <c r="I195" s="20" t="str">
        <f aca="false">IF(A195="","",IF(G195=0,IF(F195&gt;0,"no losses",""),F195/G195))</f>
        <v/>
      </c>
      <c r="J195" s="16" t="str">
        <f aca="false">IF(A195="","",IF(COUNTIFS(Journal!$A$7:$A$1006,A195,Journal!$R$7:$R$1006,"&gt;0")=0,"",SUMIFS(Journal!$T$7:$T$1006,Journal!$A$7:$A$1006,A195)/COUNTIFS(Journal!$A$7:$A$1006,A195,Journal!$R$7:$R$1006,"&gt;0")))</f>
        <v/>
      </c>
      <c r="K195" s="15" t="str">
        <f aca="false">IF(A195="","",SUMIFS(Journal!$L$7:$L$1006,Journal!$A$7:$A$1006,A195))</f>
        <v/>
      </c>
      <c r="L195" s="14" t="str">
        <f aca="false">IF(A195="","",IF(N(Journal!$C$4)&lt;=0,"no limit set",IF(COUNTIFS(Journal!$A$7:$A$1006,A195,Journal!$U$7:$U$1006,"&lt;="&amp;-Journal!$C$4)&gt;0,"Yes","No")))</f>
        <v/>
      </c>
      <c r="M195" s="14" t="str">
        <f aca="false">IF(A195="","",COUNTIFS(Journal!$A$7:$A$1006,A195,Journal!$V$7:$V$1006,"After loss limit"))</f>
        <v/>
      </c>
      <c r="N195" s="14" t="str">
        <f aca="false">IF(A195="","",IF(N(Journal!$C$5)&lt;=0,"no cap set",IF(B195&gt;Journal!$C$5,"Yes","No")))</f>
        <v/>
      </c>
      <c r="O195" s="15" t="str">
        <f aca="false">IF(A195="","",N(Journal!$C$3)+SUM($H$7:H195))</f>
        <v/>
      </c>
      <c r="P195" s="15" t="str">
        <f aca="false">IF(A195="","",O195-MAX(N(Journal!$C$3),MAX($O$7:O195)))</f>
        <v/>
      </c>
      <c r="Q195" s="21" t="e">
        <f aca="false">IF(A195="",NA(),O195)</f>
        <v>#N/A</v>
      </c>
    </row>
    <row r="196" customFormat="false" ht="15" hidden="false" customHeight="false" outlineLevel="0" collapsed="false">
      <c r="A196" s="18" t="str">
        <f aca="false">IF(A195="","",IF(COUNTIF(Journal!$A$7:$A$1006,"&gt;"&amp;A195)=0,"",SMALL(Journal!$A$7:$A$1006,COUNTIF(Journal!$A$7:$A$1006,"&lt;="&amp;A195)+1)))</f>
        <v/>
      </c>
      <c r="B196" s="14" t="str">
        <f aca="false">IF(A196="","",COUNTIF(Journal!$A$7:$A$1006,A196))</f>
        <v/>
      </c>
      <c r="C196" s="14" t="str">
        <f aca="false">IF(A196="","",COUNTIFS(Journal!$A$7:$A$1006,A196,Journal!$S$7:$S$1006,"&gt;0"))</f>
        <v/>
      </c>
      <c r="D196" s="14" t="str">
        <f aca="false">IF(A196="","",COUNTIFS(Journal!$A$7:$A$1006,A196,Journal!$S$7:$S$1006,"&lt;0"))</f>
        <v/>
      </c>
      <c r="E196" s="19" t="str">
        <f aca="false">IF(OR(A196="",N(B196)=0),"",C196/B196)</f>
        <v/>
      </c>
      <c r="F196" s="15" t="str">
        <f aca="false">IF(A196="","",SUMIFS(Journal!$S$7:$S$1006,Journal!$A$7:$A$1006,A196,Journal!$S$7:$S$1006,"&gt;0"))</f>
        <v/>
      </c>
      <c r="G196" s="15" t="str">
        <f aca="false">IF(A196="","",-SUMIFS(Journal!$S$7:$S$1006,Journal!$A$7:$A$1006,A196,Journal!$S$7:$S$1006,"&lt;0"))</f>
        <v/>
      </c>
      <c r="H196" s="15" t="str">
        <f aca="false">IF(A196="","",SUMIFS(Journal!$S$7:$S$1006,Journal!$A$7:$A$1006,A196))</f>
        <v/>
      </c>
      <c r="I196" s="20" t="str">
        <f aca="false">IF(A196="","",IF(G196=0,IF(F196&gt;0,"no losses",""),F196/G196))</f>
        <v/>
      </c>
      <c r="J196" s="16" t="str">
        <f aca="false">IF(A196="","",IF(COUNTIFS(Journal!$A$7:$A$1006,A196,Journal!$R$7:$R$1006,"&gt;0")=0,"",SUMIFS(Journal!$T$7:$T$1006,Journal!$A$7:$A$1006,A196)/COUNTIFS(Journal!$A$7:$A$1006,A196,Journal!$R$7:$R$1006,"&gt;0")))</f>
        <v/>
      </c>
      <c r="K196" s="15" t="str">
        <f aca="false">IF(A196="","",SUMIFS(Journal!$L$7:$L$1006,Journal!$A$7:$A$1006,A196))</f>
        <v/>
      </c>
      <c r="L196" s="14" t="str">
        <f aca="false">IF(A196="","",IF(N(Journal!$C$4)&lt;=0,"no limit set",IF(COUNTIFS(Journal!$A$7:$A$1006,A196,Journal!$U$7:$U$1006,"&lt;="&amp;-Journal!$C$4)&gt;0,"Yes","No")))</f>
        <v/>
      </c>
      <c r="M196" s="14" t="str">
        <f aca="false">IF(A196="","",COUNTIFS(Journal!$A$7:$A$1006,A196,Journal!$V$7:$V$1006,"After loss limit"))</f>
        <v/>
      </c>
      <c r="N196" s="14" t="str">
        <f aca="false">IF(A196="","",IF(N(Journal!$C$5)&lt;=0,"no cap set",IF(B196&gt;Journal!$C$5,"Yes","No")))</f>
        <v/>
      </c>
      <c r="O196" s="15" t="str">
        <f aca="false">IF(A196="","",N(Journal!$C$3)+SUM($H$7:H196))</f>
        <v/>
      </c>
      <c r="P196" s="15" t="str">
        <f aca="false">IF(A196="","",O196-MAX(N(Journal!$C$3),MAX($O$7:O196)))</f>
        <v/>
      </c>
      <c r="Q196" s="21" t="e">
        <f aca="false">IF(A196="",NA(),O196)</f>
        <v>#N/A</v>
      </c>
    </row>
    <row r="197" customFormat="false" ht="15" hidden="false" customHeight="false" outlineLevel="0" collapsed="false">
      <c r="A197" s="18" t="str">
        <f aca="false">IF(A196="","",IF(COUNTIF(Journal!$A$7:$A$1006,"&gt;"&amp;A196)=0,"",SMALL(Journal!$A$7:$A$1006,COUNTIF(Journal!$A$7:$A$1006,"&lt;="&amp;A196)+1)))</f>
        <v/>
      </c>
      <c r="B197" s="14" t="str">
        <f aca="false">IF(A197="","",COUNTIF(Journal!$A$7:$A$1006,A197))</f>
        <v/>
      </c>
      <c r="C197" s="14" t="str">
        <f aca="false">IF(A197="","",COUNTIFS(Journal!$A$7:$A$1006,A197,Journal!$S$7:$S$1006,"&gt;0"))</f>
        <v/>
      </c>
      <c r="D197" s="14" t="str">
        <f aca="false">IF(A197="","",COUNTIFS(Journal!$A$7:$A$1006,A197,Journal!$S$7:$S$1006,"&lt;0"))</f>
        <v/>
      </c>
      <c r="E197" s="19" t="str">
        <f aca="false">IF(OR(A197="",N(B197)=0),"",C197/B197)</f>
        <v/>
      </c>
      <c r="F197" s="15" t="str">
        <f aca="false">IF(A197="","",SUMIFS(Journal!$S$7:$S$1006,Journal!$A$7:$A$1006,A197,Journal!$S$7:$S$1006,"&gt;0"))</f>
        <v/>
      </c>
      <c r="G197" s="15" t="str">
        <f aca="false">IF(A197="","",-SUMIFS(Journal!$S$7:$S$1006,Journal!$A$7:$A$1006,A197,Journal!$S$7:$S$1006,"&lt;0"))</f>
        <v/>
      </c>
      <c r="H197" s="15" t="str">
        <f aca="false">IF(A197="","",SUMIFS(Journal!$S$7:$S$1006,Journal!$A$7:$A$1006,A197))</f>
        <v/>
      </c>
      <c r="I197" s="20" t="str">
        <f aca="false">IF(A197="","",IF(G197=0,IF(F197&gt;0,"no losses",""),F197/G197))</f>
        <v/>
      </c>
      <c r="J197" s="16" t="str">
        <f aca="false">IF(A197="","",IF(COUNTIFS(Journal!$A$7:$A$1006,A197,Journal!$R$7:$R$1006,"&gt;0")=0,"",SUMIFS(Journal!$T$7:$T$1006,Journal!$A$7:$A$1006,A197)/COUNTIFS(Journal!$A$7:$A$1006,A197,Journal!$R$7:$R$1006,"&gt;0")))</f>
        <v/>
      </c>
      <c r="K197" s="15" t="str">
        <f aca="false">IF(A197="","",SUMIFS(Journal!$L$7:$L$1006,Journal!$A$7:$A$1006,A197))</f>
        <v/>
      </c>
      <c r="L197" s="14" t="str">
        <f aca="false">IF(A197="","",IF(N(Journal!$C$4)&lt;=0,"no limit set",IF(COUNTIFS(Journal!$A$7:$A$1006,A197,Journal!$U$7:$U$1006,"&lt;="&amp;-Journal!$C$4)&gt;0,"Yes","No")))</f>
        <v/>
      </c>
      <c r="M197" s="14" t="str">
        <f aca="false">IF(A197="","",COUNTIFS(Journal!$A$7:$A$1006,A197,Journal!$V$7:$V$1006,"After loss limit"))</f>
        <v/>
      </c>
      <c r="N197" s="14" t="str">
        <f aca="false">IF(A197="","",IF(N(Journal!$C$5)&lt;=0,"no cap set",IF(B197&gt;Journal!$C$5,"Yes","No")))</f>
        <v/>
      </c>
      <c r="O197" s="15" t="str">
        <f aca="false">IF(A197="","",N(Journal!$C$3)+SUM($H$7:H197))</f>
        <v/>
      </c>
      <c r="P197" s="15" t="str">
        <f aca="false">IF(A197="","",O197-MAX(N(Journal!$C$3),MAX($O$7:O197)))</f>
        <v/>
      </c>
      <c r="Q197" s="21" t="e">
        <f aca="false">IF(A197="",NA(),O197)</f>
        <v>#N/A</v>
      </c>
    </row>
    <row r="198" customFormat="false" ht="15" hidden="false" customHeight="false" outlineLevel="0" collapsed="false">
      <c r="A198" s="18" t="str">
        <f aca="false">IF(A197="","",IF(COUNTIF(Journal!$A$7:$A$1006,"&gt;"&amp;A197)=0,"",SMALL(Journal!$A$7:$A$1006,COUNTIF(Journal!$A$7:$A$1006,"&lt;="&amp;A197)+1)))</f>
        <v/>
      </c>
      <c r="B198" s="14" t="str">
        <f aca="false">IF(A198="","",COUNTIF(Journal!$A$7:$A$1006,A198))</f>
        <v/>
      </c>
      <c r="C198" s="14" t="str">
        <f aca="false">IF(A198="","",COUNTIFS(Journal!$A$7:$A$1006,A198,Journal!$S$7:$S$1006,"&gt;0"))</f>
        <v/>
      </c>
      <c r="D198" s="14" t="str">
        <f aca="false">IF(A198="","",COUNTIFS(Journal!$A$7:$A$1006,A198,Journal!$S$7:$S$1006,"&lt;0"))</f>
        <v/>
      </c>
      <c r="E198" s="19" t="str">
        <f aca="false">IF(OR(A198="",N(B198)=0),"",C198/B198)</f>
        <v/>
      </c>
      <c r="F198" s="15" t="str">
        <f aca="false">IF(A198="","",SUMIFS(Journal!$S$7:$S$1006,Journal!$A$7:$A$1006,A198,Journal!$S$7:$S$1006,"&gt;0"))</f>
        <v/>
      </c>
      <c r="G198" s="15" t="str">
        <f aca="false">IF(A198="","",-SUMIFS(Journal!$S$7:$S$1006,Journal!$A$7:$A$1006,A198,Journal!$S$7:$S$1006,"&lt;0"))</f>
        <v/>
      </c>
      <c r="H198" s="15" t="str">
        <f aca="false">IF(A198="","",SUMIFS(Journal!$S$7:$S$1006,Journal!$A$7:$A$1006,A198))</f>
        <v/>
      </c>
      <c r="I198" s="20" t="str">
        <f aca="false">IF(A198="","",IF(G198=0,IF(F198&gt;0,"no losses",""),F198/G198))</f>
        <v/>
      </c>
      <c r="J198" s="16" t="str">
        <f aca="false">IF(A198="","",IF(COUNTIFS(Journal!$A$7:$A$1006,A198,Journal!$R$7:$R$1006,"&gt;0")=0,"",SUMIFS(Journal!$T$7:$T$1006,Journal!$A$7:$A$1006,A198)/COUNTIFS(Journal!$A$7:$A$1006,A198,Journal!$R$7:$R$1006,"&gt;0")))</f>
        <v/>
      </c>
      <c r="K198" s="15" t="str">
        <f aca="false">IF(A198="","",SUMIFS(Journal!$L$7:$L$1006,Journal!$A$7:$A$1006,A198))</f>
        <v/>
      </c>
      <c r="L198" s="14" t="str">
        <f aca="false">IF(A198="","",IF(N(Journal!$C$4)&lt;=0,"no limit set",IF(COUNTIFS(Journal!$A$7:$A$1006,A198,Journal!$U$7:$U$1006,"&lt;="&amp;-Journal!$C$4)&gt;0,"Yes","No")))</f>
        <v/>
      </c>
      <c r="M198" s="14" t="str">
        <f aca="false">IF(A198="","",COUNTIFS(Journal!$A$7:$A$1006,A198,Journal!$V$7:$V$1006,"After loss limit"))</f>
        <v/>
      </c>
      <c r="N198" s="14" t="str">
        <f aca="false">IF(A198="","",IF(N(Journal!$C$5)&lt;=0,"no cap set",IF(B198&gt;Journal!$C$5,"Yes","No")))</f>
        <v/>
      </c>
      <c r="O198" s="15" t="str">
        <f aca="false">IF(A198="","",N(Journal!$C$3)+SUM($H$7:H198))</f>
        <v/>
      </c>
      <c r="P198" s="15" t="str">
        <f aca="false">IF(A198="","",O198-MAX(N(Journal!$C$3),MAX($O$7:O198)))</f>
        <v/>
      </c>
      <c r="Q198" s="21" t="e">
        <f aca="false">IF(A198="",NA(),O198)</f>
        <v>#N/A</v>
      </c>
    </row>
    <row r="199" customFormat="false" ht="15" hidden="false" customHeight="false" outlineLevel="0" collapsed="false">
      <c r="A199" s="18" t="str">
        <f aca="false">IF(A198="","",IF(COUNTIF(Journal!$A$7:$A$1006,"&gt;"&amp;A198)=0,"",SMALL(Journal!$A$7:$A$1006,COUNTIF(Journal!$A$7:$A$1006,"&lt;="&amp;A198)+1)))</f>
        <v/>
      </c>
      <c r="B199" s="14" t="str">
        <f aca="false">IF(A199="","",COUNTIF(Journal!$A$7:$A$1006,A199))</f>
        <v/>
      </c>
      <c r="C199" s="14" t="str">
        <f aca="false">IF(A199="","",COUNTIFS(Journal!$A$7:$A$1006,A199,Journal!$S$7:$S$1006,"&gt;0"))</f>
        <v/>
      </c>
      <c r="D199" s="14" t="str">
        <f aca="false">IF(A199="","",COUNTIFS(Journal!$A$7:$A$1006,A199,Journal!$S$7:$S$1006,"&lt;0"))</f>
        <v/>
      </c>
      <c r="E199" s="19" t="str">
        <f aca="false">IF(OR(A199="",N(B199)=0),"",C199/B199)</f>
        <v/>
      </c>
      <c r="F199" s="15" t="str">
        <f aca="false">IF(A199="","",SUMIFS(Journal!$S$7:$S$1006,Journal!$A$7:$A$1006,A199,Journal!$S$7:$S$1006,"&gt;0"))</f>
        <v/>
      </c>
      <c r="G199" s="15" t="str">
        <f aca="false">IF(A199="","",-SUMIFS(Journal!$S$7:$S$1006,Journal!$A$7:$A$1006,A199,Journal!$S$7:$S$1006,"&lt;0"))</f>
        <v/>
      </c>
      <c r="H199" s="15" t="str">
        <f aca="false">IF(A199="","",SUMIFS(Journal!$S$7:$S$1006,Journal!$A$7:$A$1006,A199))</f>
        <v/>
      </c>
      <c r="I199" s="20" t="str">
        <f aca="false">IF(A199="","",IF(G199=0,IF(F199&gt;0,"no losses",""),F199/G199))</f>
        <v/>
      </c>
      <c r="J199" s="16" t="str">
        <f aca="false">IF(A199="","",IF(COUNTIFS(Journal!$A$7:$A$1006,A199,Journal!$R$7:$R$1006,"&gt;0")=0,"",SUMIFS(Journal!$T$7:$T$1006,Journal!$A$7:$A$1006,A199)/COUNTIFS(Journal!$A$7:$A$1006,A199,Journal!$R$7:$R$1006,"&gt;0")))</f>
        <v/>
      </c>
      <c r="K199" s="15" t="str">
        <f aca="false">IF(A199="","",SUMIFS(Journal!$L$7:$L$1006,Journal!$A$7:$A$1006,A199))</f>
        <v/>
      </c>
      <c r="L199" s="14" t="str">
        <f aca="false">IF(A199="","",IF(N(Journal!$C$4)&lt;=0,"no limit set",IF(COUNTIFS(Journal!$A$7:$A$1006,A199,Journal!$U$7:$U$1006,"&lt;="&amp;-Journal!$C$4)&gt;0,"Yes","No")))</f>
        <v/>
      </c>
      <c r="M199" s="14" t="str">
        <f aca="false">IF(A199="","",COUNTIFS(Journal!$A$7:$A$1006,A199,Journal!$V$7:$V$1006,"After loss limit"))</f>
        <v/>
      </c>
      <c r="N199" s="14" t="str">
        <f aca="false">IF(A199="","",IF(N(Journal!$C$5)&lt;=0,"no cap set",IF(B199&gt;Journal!$C$5,"Yes","No")))</f>
        <v/>
      </c>
      <c r="O199" s="15" t="str">
        <f aca="false">IF(A199="","",N(Journal!$C$3)+SUM($H$7:H199))</f>
        <v/>
      </c>
      <c r="P199" s="15" t="str">
        <f aca="false">IF(A199="","",O199-MAX(N(Journal!$C$3),MAX($O$7:O199)))</f>
        <v/>
      </c>
      <c r="Q199" s="21" t="e">
        <f aca="false">IF(A199="",NA(),O199)</f>
        <v>#N/A</v>
      </c>
    </row>
    <row r="200" customFormat="false" ht="15" hidden="false" customHeight="false" outlineLevel="0" collapsed="false">
      <c r="A200" s="18" t="str">
        <f aca="false">IF(A199="","",IF(COUNTIF(Journal!$A$7:$A$1006,"&gt;"&amp;A199)=0,"",SMALL(Journal!$A$7:$A$1006,COUNTIF(Journal!$A$7:$A$1006,"&lt;="&amp;A199)+1)))</f>
        <v/>
      </c>
      <c r="B200" s="14" t="str">
        <f aca="false">IF(A200="","",COUNTIF(Journal!$A$7:$A$1006,A200))</f>
        <v/>
      </c>
      <c r="C200" s="14" t="str">
        <f aca="false">IF(A200="","",COUNTIFS(Journal!$A$7:$A$1006,A200,Journal!$S$7:$S$1006,"&gt;0"))</f>
        <v/>
      </c>
      <c r="D200" s="14" t="str">
        <f aca="false">IF(A200="","",COUNTIFS(Journal!$A$7:$A$1006,A200,Journal!$S$7:$S$1006,"&lt;0"))</f>
        <v/>
      </c>
      <c r="E200" s="19" t="str">
        <f aca="false">IF(OR(A200="",N(B200)=0),"",C200/B200)</f>
        <v/>
      </c>
      <c r="F200" s="15" t="str">
        <f aca="false">IF(A200="","",SUMIFS(Journal!$S$7:$S$1006,Journal!$A$7:$A$1006,A200,Journal!$S$7:$S$1006,"&gt;0"))</f>
        <v/>
      </c>
      <c r="G200" s="15" t="str">
        <f aca="false">IF(A200="","",-SUMIFS(Journal!$S$7:$S$1006,Journal!$A$7:$A$1006,A200,Journal!$S$7:$S$1006,"&lt;0"))</f>
        <v/>
      </c>
      <c r="H200" s="15" t="str">
        <f aca="false">IF(A200="","",SUMIFS(Journal!$S$7:$S$1006,Journal!$A$7:$A$1006,A200))</f>
        <v/>
      </c>
      <c r="I200" s="20" t="str">
        <f aca="false">IF(A200="","",IF(G200=0,IF(F200&gt;0,"no losses",""),F200/G200))</f>
        <v/>
      </c>
      <c r="J200" s="16" t="str">
        <f aca="false">IF(A200="","",IF(COUNTIFS(Journal!$A$7:$A$1006,A200,Journal!$R$7:$R$1006,"&gt;0")=0,"",SUMIFS(Journal!$T$7:$T$1006,Journal!$A$7:$A$1006,A200)/COUNTIFS(Journal!$A$7:$A$1006,A200,Journal!$R$7:$R$1006,"&gt;0")))</f>
        <v/>
      </c>
      <c r="K200" s="15" t="str">
        <f aca="false">IF(A200="","",SUMIFS(Journal!$L$7:$L$1006,Journal!$A$7:$A$1006,A200))</f>
        <v/>
      </c>
      <c r="L200" s="14" t="str">
        <f aca="false">IF(A200="","",IF(N(Journal!$C$4)&lt;=0,"no limit set",IF(COUNTIFS(Journal!$A$7:$A$1006,A200,Journal!$U$7:$U$1006,"&lt;="&amp;-Journal!$C$4)&gt;0,"Yes","No")))</f>
        <v/>
      </c>
      <c r="M200" s="14" t="str">
        <f aca="false">IF(A200="","",COUNTIFS(Journal!$A$7:$A$1006,A200,Journal!$V$7:$V$1006,"After loss limit"))</f>
        <v/>
      </c>
      <c r="N200" s="14" t="str">
        <f aca="false">IF(A200="","",IF(N(Journal!$C$5)&lt;=0,"no cap set",IF(B200&gt;Journal!$C$5,"Yes","No")))</f>
        <v/>
      </c>
      <c r="O200" s="15" t="str">
        <f aca="false">IF(A200="","",N(Journal!$C$3)+SUM($H$7:H200))</f>
        <v/>
      </c>
      <c r="P200" s="15" t="str">
        <f aca="false">IF(A200="","",O200-MAX(N(Journal!$C$3),MAX($O$7:O200)))</f>
        <v/>
      </c>
      <c r="Q200" s="21" t="e">
        <f aca="false">IF(A200="",NA(),O200)</f>
        <v>#N/A</v>
      </c>
    </row>
    <row r="201" customFormat="false" ht="15" hidden="false" customHeight="false" outlineLevel="0" collapsed="false">
      <c r="A201" s="18" t="str">
        <f aca="false">IF(A200="","",IF(COUNTIF(Journal!$A$7:$A$1006,"&gt;"&amp;A200)=0,"",SMALL(Journal!$A$7:$A$1006,COUNTIF(Journal!$A$7:$A$1006,"&lt;="&amp;A200)+1)))</f>
        <v/>
      </c>
      <c r="B201" s="14" t="str">
        <f aca="false">IF(A201="","",COUNTIF(Journal!$A$7:$A$1006,A201))</f>
        <v/>
      </c>
      <c r="C201" s="14" t="str">
        <f aca="false">IF(A201="","",COUNTIFS(Journal!$A$7:$A$1006,A201,Journal!$S$7:$S$1006,"&gt;0"))</f>
        <v/>
      </c>
      <c r="D201" s="14" t="str">
        <f aca="false">IF(A201="","",COUNTIFS(Journal!$A$7:$A$1006,A201,Journal!$S$7:$S$1006,"&lt;0"))</f>
        <v/>
      </c>
      <c r="E201" s="19" t="str">
        <f aca="false">IF(OR(A201="",N(B201)=0),"",C201/B201)</f>
        <v/>
      </c>
      <c r="F201" s="15" t="str">
        <f aca="false">IF(A201="","",SUMIFS(Journal!$S$7:$S$1006,Journal!$A$7:$A$1006,A201,Journal!$S$7:$S$1006,"&gt;0"))</f>
        <v/>
      </c>
      <c r="G201" s="15" t="str">
        <f aca="false">IF(A201="","",-SUMIFS(Journal!$S$7:$S$1006,Journal!$A$7:$A$1006,A201,Journal!$S$7:$S$1006,"&lt;0"))</f>
        <v/>
      </c>
      <c r="H201" s="15" t="str">
        <f aca="false">IF(A201="","",SUMIFS(Journal!$S$7:$S$1006,Journal!$A$7:$A$1006,A201))</f>
        <v/>
      </c>
      <c r="I201" s="20" t="str">
        <f aca="false">IF(A201="","",IF(G201=0,IF(F201&gt;0,"no losses",""),F201/G201))</f>
        <v/>
      </c>
      <c r="J201" s="16" t="str">
        <f aca="false">IF(A201="","",IF(COUNTIFS(Journal!$A$7:$A$1006,A201,Journal!$R$7:$R$1006,"&gt;0")=0,"",SUMIFS(Journal!$T$7:$T$1006,Journal!$A$7:$A$1006,A201)/COUNTIFS(Journal!$A$7:$A$1006,A201,Journal!$R$7:$R$1006,"&gt;0")))</f>
        <v/>
      </c>
      <c r="K201" s="15" t="str">
        <f aca="false">IF(A201="","",SUMIFS(Journal!$L$7:$L$1006,Journal!$A$7:$A$1006,A201))</f>
        <v/>
      </c>
      <c r="L201" s="14" t="str">
        <f aca="false">IF(A201="","",IF(N(Journal!$C$4)&lt;=0,"no limit set",IF(COUNTIFS(Journal!$A$7:$A$1006,A201,Journal!$U$7:$U$1006,"&lt;="&amp;-Journal!$C$4)&gt;0,"Yes","No")))</f>
        <v/>
      </c>
      <c r="M201" s="14" t="str">
        <f aca="false">IF(A201="","",COUNTIFS(Journal!$A$7:$A$1006,A201,Journal!$V$7:$V$1006,"After loss limit"))</f>
        <v/>
      </c>
      <c r="N201" s="14" t="str">
        <f aca="false">IF(A201="","",IF(N(Journal!$C$5)&lt;=0,"no cap set",IF(B201&gt;Journal!$C$5,"Yes","No")))</f>
        <v/>
      </c>
      <c r="O201" s="15" t="str">
        <f aca="false">IF(A201="","",N(Journal!$C$3)+SUM($H$7:H201))</f>
        <v/>
      </c>
      <c r="P201" s="15" t="str">
        <f aca="false">IF(A201="","",O201-MAX(N(Journal!$C$3),MAX($O$7:O201)))</f>
        <v/>
      </c>
      <c r="Q201" s="21" t="e">
        <f aca="false">IF(A201="",NA(),O201)</f>
        <v>#N/A</v>
      </c>
    </row>
    <row r="202" customFormat="false" ht="15" hidden="false" customHeight="false" outlineLevel="0" collapsed="false">
      <c r="A202" s="18" t="str">
        <f aca="false">IF(A201="","",IF(COUNTIF(Journal!$A$7:$A$1006,"&gt;"&amp;A201)=0,"",SMALL(Journal!$A$7:$A$1006,COUNTIF(Journal!$A$7:$A$1006,"&lt;="&amp;A201)+1)))</f>
        <v/>
      </c>
      <c r="B202" s="14" t="str">
        <f aca="false">IF(A202="","",COUNTIF(Journal!$A$7:$A$1006,A202))</f>
        <v/>
      </c>
      <c r="C202" s="14" t="str">
        <f aca="false">IF(A202="","",COUNTIFS(Journal!$A$7:$A$1006,A202,Journal!$S$7:$S$1006,"&gt;0"))</f>
        <v/>
      </c>
      <c r="D202" s="14" t="str">
        <f aca="false">IF(A202="","",COUNTIFS(Journal!$A$7:$A$1006,A202,Journal!$S$7:$S$1006,"&lt;0"))</f>
        <v/>
      </c>
      <c r="E202" s="19" t="str">
        <f aca="false">IF(OR(A202="",N(B202)=0),"",C202/B202)</f>
        <v/>
      </c>
      <c r="F202" s="15" t="str">
        <f aca="false">IF(A202="","",SUMIFS(Journal!$S$7:$S$1006,Journal!$A$7:$A$1006,A202,Journal!$S$7:$S$1006,"&gt;0"))</f>
        <v/>
      </c>
      <c r="G202" s="15" t="str">
        <f aca="false">IF(A202="","",-SUMIFS(Journal!$S$7:$S$1006,Journal!$A$7:$A$1006,A202,Journal!$S$7:$S$1006,"&lt;0"))</f>
        <v/>
      </c>
      <c r="H202" s="15" t="str">
        <f aca="false">IF(A202="","",SUMIFS(Journal!$S$7:$S$1006,Journal!$A$7:$A$1006,A202))</f>
        <v/>
      </c>
      <c r="I202" s="20" t="str">
        <f aca="false">IF(A202="","",IF(G202=0,IF(F202&gt;0,"no losses",""),F202/G202))</f>
        <v/>
      </c>
      <c r="J202" s="16" t="str">
        <f aca="false">IF(A202="","",IF(COUNTIFS(Journal!$A$7:$A$1006,A202,Journal!$R$7:$R$1006,"&gt;0")=0,"",SUMIFS(Journal!$T$7:$T$1006,Journal!$A$7:$A$1006,A202)/COUNTIFS(Journal!$A$7:$A$1006,A202,Journal!$R$7:$R$1006,"&gt;0")))</f>
        <v/>
      </c>
      <c r="K202" s="15" t="str">
        <f aca="false">IF(A202="","",SUMIFS(Journal!$L$7:$L$1006,Journal!$A$7:$A$1006,A202))</f>
        <v/>
      </c>
      <c r="L202" s="14" t="str">
        <f aca="false">IF(A202="","",IF(N(Journal!$C$4)&lt;=0,"no limit set",IF(COUNTIFS(Journal!$A$7:$A$1006,A202,Journal!$U$7:$U$1006,"&lt;="&amp;-Journal!$C$4)&gt;0,"Yes","No")))</f>
        <v/>
      </c>
      <c r="M202" s="14" t="str">
        <f aca="false">IF(A202="","",COUNTIFS(Journal!$A$7:$A$1006,A202,Journal!$V$7:$V$1006,"After loss limit"))</f>
        <v/>
      </c>
      <c r="N202" s="14" t="str">
        <f aca="false">IF(A202="","",IF(N(Journal!$C$5)&lt;=0,"no cap set",IF(B202&gt;Journal!$C$5,"Yes","No")))</f>
        <v/>
      </c>
      <c r="O202" s="15" t="str">
        <f aca="false">IF(A202="","",N(Journal!$C$3)+SUM($H$7:H202))</f>
        <v/>
      </c>
      <c r="P202" s="15" t="str">
        <f aca="false">IF(A202="","",O202-MAX(N(Journal!$C$3),MAX($O$7:O202)))</f>
        <v/>
      </c>
      <c r="Q202" s="21" t="e">
        <f aca="false">IF(A202="",NA(),O202)</f>
        <v>#N/A</v>
      </c>
    </row>
    <row r="203" customFormat="false" ht="15" hidden="false" customHeight="false" outlineLevel="0" collapsed="false">
      <c r="A203" s="18" t="str">
        <f aca="false">IF(A202="","",IF(COUNTIF(Journal!$A$7:$A$1006,"&gt;"&amp;A202)=0,"",SMALL(Journal!$A$7:$A$1006,COUNTIF(Journal!$A$7:$A$1006,"&lt;="&amp;A202)+1)))</f>
        <v/>
      </c>
      <c r="B203" s="14" t="str">
        <f aca="false">IF(A203="","",COUNTIF(Journal!$A$7:$A$1006,A203))</f>
        <v/>
      </c>
      <c r="C203" s="14" t="str">
        <f aca="false">IF(A203="","",COUNTIFS(Journal!$A$7:$A$1006,A203,Journal!$S$7:$S$1006,"&gt;0"))</f>
        <v/>
      </c>
      <c r="D203" s="14" t="str">
        <f aca="false">IF(A203="","",COUNTIFS(Journal!$A$7:$A$1006,A203,Journal!$S$7:$S$1006,"&lt;0"))</f>
        <v/>
      </c>
      <c r="E203" s="19" t="str">
        <f aca="false">IF(OR(A203="",N(B203)=0),"",C203/B203)</f>
        <v/>
      </c>
      <c r="F203" s="15" t="str">
        <f aca="false">IF(A203="","",SUMIFS(Journal!$S$7:$S$1006,Journal!$A$7:$A$1006,A203,Journal!$S$7:$S$1006,"&gt;0"))</f>
        <v/>
      </c>
      <c r="G203" s="15" t="str">
        <f aca="false">IF(A203="","",-SUMIFS(Journal!$S$7:$S$1006,Journal!$A$7:$A$1006,A203,Journal!$S$7:$S$1006,"&lt;0"))</f>
        <v/>
      </c>
      <c r="H203" s="15" t="str">
        <f aca="false">IF(A203="","",SUMIFS(Journal!$S$7:$S$1006,Journal!$A$7:$A$1006,A203))</f>
        <v/>
      </c>
      <c r="I203" s="20" t="str">
        <f aca="false">IF(A203="","",IF(G203=0,IF(F203&gt;0,"no losses",""),F203/G203))</f>
        <v/>
      </c>
      <c r="J203" s="16" t="str">
        <f aca="false">IF(A203="","",IF(COUNTIFS(Journal!$A$7:$A$1006,A203,Journal!$R$7:$R$1006,"&gt;0")=0,"",SUMIFS(Journal!$T$7:$T$1006,Journal!$A$7:$A$1006,A203)/COUNTIFS(Journal!$A$7:$A$1006,A203,Journal!$R$7:$R$1006,"&gt;0")))</f>
        <v/>
      </c>
      <c r="K203" s="15" t="str">
        <f aca="false">IF(A203="","",SUMIFS(Journal!$L$7:$L$1006,Journal!$A$7:$A$1006,A203))</f>
        <v/>
      </c>
      <c r="L203" s="14" t="str">
        <f aca="false">IF(A203="","",IF(N(Journal!$C$4)&lt;=0,"no limit set",IF(COUNTIFS(Journal!$A$7:$A$1006,A203,Journal!$U$7:$U$1006,"&lt;="&amp;-Journal!$C$4)&gt;0,"Yes","No")))</f>
        <v/>
      </c>
      <c r="M203" s="14" t="str">
        <f aca="false">IF(A203="","",COUNTIFS(Journal!$A$7:$A$1006,A203,Journal!$V$7:$V$1006,"After loss limit"))</f>
        <v/>
      </c>
      <c r="N203" s="14" t="str">
        <f aca="false">IF(A203="","",IF(N(Journal!$C$5)&lt;=0,"no cap set",IF(B203&gt;Journal!$C$5,"Yes","No")))</f>
        <v/>
      </c>
      <c r="O203" s="15" t="str">
        <f aca="false">IF(A203="","",N(Journal!$C$3)+SUM($H$7:H203))</f>
        <v/>
      </c>
      <c r="P203" s="15" t="str">
        <f aca="false">IF(A203="","",O203-MAX(N(Journal!$C$3),MAX($O$7:O203)))</f>
        <v/>
      </c>
      <c r="Q203" s="21" t="e">
        <f aca="false">IF(A203="",NA(),O203)</f>
        <v>#N/A</v>
      </c>
    </row>
    <row r="204" customFormat="false" ht="15" hidden="false" customHeight="false" outlineLevel="0" collapsed="false">
      <c r="A204" s="18" t="str">
        <f aca="false">IF(A203="","",IF(COUNTIF(Journal!$A$7:$A$1006,"&gt;"&amp;A203)=0,"",SMALL(Journal!$A$7:$A$1006,COUNTIF(Journal!$A$7:$A$1006,"&lt;="&amp;A203)+1)))</f>
        <v/>
      </c>
      <c r="B204" s="14" t="str">
        <f aca="false">IF(A204="","",COUNTIF(Journal!$A$7:$A$1006,A204))</f>
        <v/>
      </c>
      <c r="C204" s="14" t="str">
        <f aca="false">IF(A204="","",COUNTIFS(Journal!$A$7:$A$1006,A204,Journal!$S$7:$S$1006,"&gt;0"))</f>
        <v/>
      </c>
      <c r="D204" s="14" t="str">
        <f aca="false">IF(A204="","",COUNTIFS(Journal!$A$7:$A$1006,A204,Journal!$S$7:$S$1006,"&lt;0"))</f>
        <v/>
      </c>
      <c r="E204" s="19" t="str">
        <f aca="false">IF(OR(A204="",N(B204)=0),"",C204/B204)</f>
        <v/>
      </c>
      <c r="F204" s="15" t="str">
        <f aca="false">IF(A204="","",SUMIFS(Journal!$S$7:$S$1006,Journal!$A$7:$A$1006,A204,Journal!$S$7:$S$1006,"&gt;0"))</f>
        <v/>
      </c>
      <c r="G204" s="15" t="str">
        <f aca="false">IF(A204="","",-SUMIFS(Journal!$S$7:$S$1006,Journal!$A$7:$A$1006,A204,Journal!$S$7:$S$1006,"&lt;0"))</f>
        <v/>
      </c>
      <c r="H204" s="15" t="str">
        <f aca="false">IF(A204="","",SUMIFS(Journal!$S$7:$S$1006,Journal!$A$7:$A$1006,A204))</f>
        <v/>
      </c>
      <c r="I204" s="20" t="str">
        <f aca="false">IF(A204="","",IF(G204=0,IF(F204&gt;0,"no losses",""),F204/G204))</f>
        <v/>
      </c>
      <c r="J204" s="16" t="str">
        <f aca="false">IF(A204="","",IF(COUNTIFS(Journal!$A$7:$A$1006,A204,Journal!$R$7:$R$1006,"&gt;0")=0,"",SUMIFS(Journal!$T$7:$T$1006,Journal!$A$7:$A$1006,A204)/COUNTIFS(Journal!$A$7:$A$1006,A204,Journal!$R$7:$R$1006,"&gt;0")))</f>
        <v/>
      </c>
      <c r="K204" s="15" t="str">
        <f aca="false">IF(A204="","",SUMIFS(Journal!$L$7:$L$1006,Journal!$A$7:$A$1006,A204))</f>
        <v/>
      </c>
      <c r="L204" s="14" t="str">
        <f aca="false">IF(A204="","",IF(N(Journal!$C$4)&lt;=0,"no limit set",IF(COUNTIFS(Journal!$A$7:$A$1006,A204,Journal!$U$7:$U$1006,"&lt;="&amp;-Journal!$C$4)&gt;0,"Yes","No")))</f>
        <v/>
      </c>
      <c r="M204" s="14" t="str">
        <f aca="false">IF(A204="","",COUNTIFS(Journal!$A$7:$A$1006,A204,Journal!$V$7:$V$1006,"After loss limit"))</f>
        <v/>
      </c>
      <c r="N204" s="14" t="str">
        <f aca="false">IF(A204="","",IF(N(Journal!$C$5)&lt;=0,"no cap set",IF(B204&gt;Journal!$C$5,"Yes","No")))</f>
        <v/>
      </c>
      <c r="O204" s="15" t="str">
        <f aca="false">IF(A204="","",N(Journal!$C$3)+SUM($H$7:H204))</f>
        <v/>
      </c>
      <c r="P204" s="15" t="str">
        <f aca="false">IF(A204="","",O204-MAX(N(Journal!$C$3),MAX($O$7:O204)))</f>
        <v/>
      </c>
      <c r="Q204" s="21" t="e">
        <f aca="false">IF(A204="",NA(),O204)</f>
        <v>#N/A</v>
      </c>
    </row>
    <row r="205" customFormat="false" ht="15" hidden="false" customHeight="false" outlineLevel="0" collapsed="false">
      <c r="A205" s="18" t="str">
        <f aca="false">IF(A204="","",IF(COUNTIF(Journal!$A$7:$A$1006,"&gt;"&amp;A204)=0,"",SMALL(Journal!$A$7:$A$1006,COUNTIF(Journal!$A$7:$A$1006,"&lt;="&amp;A204)+1)))</f>
        <v/>
      </c>
      <c r="B205" s="14" t="str">
        <f aca="false">IF(A205="","",COUNTIF(Journal!$A$7:$A$1006,A205))</f>
        <v/>
      </c>
      <c r="C205" s="14" t="str">
        <f aca="false">IF(A205="","",COUNTIFS(Journal!$A$7:$A$1006,A205,Journal!$S$7:$S$1006,"&gt;0"))</f>
        <v/>
      </c>
      <c r="D205" s="14" t="str">
        <f aca="false">IF(A205="","",COUNTIFS(Journal!$A$7:$A$1006,A205,Journal!$S$7:$S$1006,"&lt;0"))</f>
        <v/>
      </c>
      <c r="E205" s="19" t="str">
        <f aca="false">IF(OR(A205="",N(B205)=0),"",C205/B205)</f>
        <v/>
      </c>
      <c r="F205" s="15" t="str">
        <f aca="false">IF(A205="","",SUMIFS(Journal!$S$7:$S$1006,Journal!$A$7:$A$1006,A205,Journal!$S$7:$S$1006,"&gt;0"))</f>
        <v/>
      </c>
      <c r="G205" s="15" t="str">
        <f aca="false">IF(A205="","",-SUMIFS(Journal!$S$7:$S$1006,Journal!$A$7:$A$1006,A205,Journal!$S$7:$S$1006,"&lt;0"))</f>
        <v/>
      </c>
      <c r="H205" s="15" t="str">
        <f aca="false">IF(A205="","",SUMIFS(Journal!$S$7:$S$1006,Journal!$A$7:$A$1006,A205))</f>
        <v/>
      </c>
      <c r="I205" s="20" t="str">
        <f aca="false">IF(A205="","",IF(G205=0,IF(F205&gt;0,"no losses",""),F205/G205))</f>
        <v/>
      </c>
      <c r="J205" s="16" t="str">
        <f aca="false">IF(A205="","",IF(COUNTIFS(Journal!$A$7:$A$1006,A205,Journal!$R$7:$R$1006,"&gt;0")=0,"",SUMIFS(Journal!$T$7:$T$1006,Journal!$A$7:$A$1006,A205)/COUNTIFS(Journal!$A$7:$A$1006,A205,Journal!$R$7:$R$1006,"&gt;0")))</f>
        <v/>
      </c>
      <c r="K205" s="15" t="str">
        <f aca="false">IF(A205="","",SUMIFS(Journal!$L$7:$L$1006,Journal!$A$7:$A$1006,A205))</f>
        <v/>
      </c>
      <c r="L205" s="14" t="str">
        <f aca="false">IF(A205="","",IF(N(Journal!$C$4)&lt;=0,"no limit set",IF(COUNTIFS(Journal!$A$7:$A$1006,A205,Journal!$U$7:$U$1006,"&lt;="&amp;-Journal!$C$4)&gt;0,"Yes","No")))</f>
        <v/>
      </c>
      <c r="M205" s="14" t="str">
        <f aca="false">IF(A205="","",COUNTIFS(Journal!$A$7:$A$1006,A205,Journal!$V$7:$V$1006,"After loss limit"))</f>
        <v/>
      </c>
      <c r="N205" s="14" t="str">
        <f aca="false">IF(A205="","",IF(N(Journal!$C$5)&lt;=0,"no cap set",IF(B205&gt;Journal!$C$5,"Yes","No")))</f>
        <v/>
      </c>
      <c r="O205" s="15" t="str">
        <f aca="false">IF(A205="","",N(Journal!$C$3)+SUM($H$7:H205))</f>
        <v/>
      </c>
      <c r="P205" s="15" t="str">
        <f aca="false">IF(A205="","",O205-MAX(N(Journal!$C$3),MAX($O$7:O205)))</f>
        <v/>
      </c>
      <c r="Q205" s="21" t="e">
        <f aca="false">IF(A205="",NA(),O205)</f>
        <v>#N/A</v>
      </c>
    </row>
    <row r="206" customFormat="false" ht="15" hidden="false" customHeight="false" outlineLevel="0" collapsed="false">
      <c r="A206" s="18" t="str">
        <f aca="false">IF(A205="","",IF(COUNTIF(Journal!$A$7:$A$1006,"&gt;"&amp;A205)=0,"",SMALL(Journal!$A$7:$A$1006,COUNTIF(Journal!$A$7:$A$1006,"&lt;="&amp;A205)+1)))</f>
        <v/>
      </c>
      <c r="B206" s="14" t="str">
        <f aca="false">IF(A206="","",COUNTIF(Journal!$A$7:$A$1006,A206))</f>
        <v/>
      </c>
      <c r="C206" s="14" t="str">
        <f aca="false">IF(A206="","",COUNTIFS(Journal!$A$7:$A$1006,A206,Journal!$S$7:$S$1006,"&gt;0"))</f>
        <v/>
      </c>
      <c r="D206" s="14" t="str">
        <f aca="false">IF(A206="","",COUNTIFS(Journal!$A$7:$A$1006,A206,Journal!$S$7:$S$1006,"&lt;0"))</f>
        <v/>
      </c>
      <c r="E206" s="19" t="str">
        <f aca="false">IF(OR(A206="",N(B206)=0),"",C206/B206)</f>
        <v/>
      </c>
      <c r="F206" s="15" t="str">
        <f aca="false">IF(A206="","",SUMIFS(Journal!$S$7:$S$1006,Journal!$A$7:$A$1006,A206,Journal!$S$7:$S$1006,"&gt;0"))</f>
        <v/>
      </c>
      <c r="G206" s="15" t="str">
        <f aca="false">IF(A206="","",-SUMIFS(Journal!$S$7:$S$1006,Journal!$A$7:$A$1006,A206,Journal!$S$7:$S$1006,"&lt;0"))</f>
        <v/>
      </c>
      <c r="H206" s="15" t="str">
        <f aca="false">IF(A206="","",SUMIFS(Journal!$S$7:$S$1006,Journal!$A$7:$A$1006,A206))</f>
        <v/>
      </c>
      <c r="I206" s="20" t="str">
        <f aca="false">IF(A206="","",IF(G206=0,IF(F206&gt;0,"no losses",""),F206/G206))</f>
        <v/>
      </c>
      <c r="J206" s="16" t="str">
        <f aca="false">IF(A206="","",IF(COUNTIFS(Journal!$A$7:$A$1006,A206,Journal!$R$7:$R$1006,"&gt;0")=0,"",SUMIFS(Journal!$T$7:$T$1006,Journal!$A$7:$A$1006,A206)/COUNTIFS(Journal!$A$7:$A$1006,A206,Journal!$R$7:$R$1006,"&gt;0")))</f>
        <v/>
      </c>
      <c r="K206" s="15" t="str">
        <f aca="false">IF(A206="","",SUMIFS(Journal!$L$7:$L$1006,Journal!$A$7:$A$1006,A206))</f>
        <v/>
      </c>
      <c r="L206" s="14" t="str">
        <f aca="false">IF(A206="","",IF(N(Journal!$C$4)&lt;=0,"no limit set",IF(COUNTIFS(Journal!$A$7:$A$1006,A206,Journal!$U$7:$U$1006,"&lt;="&amp;-Journal!$C$4)&gt;0,"Yes","No")))</f>
        <v/>
      </c>
      <c r="M206" s="14" t="str">
        <f aca="false">IF(A206="","",COUNTIFS(Journal!$A$7:$A$1006,A206,Journal!$V$7:$V$1006,"After loss limit"))</f>
        <v/>
      </c>
      <c r="N206" s="14" t="str">
        <f aca="false">IF(A206="","",IF(N(Journal!$C$5)&lt;=0,"no cap set",IF(B206&gt;Journal!$C$5,"Yes","No")))</f>
        <v/>
      </c>
      <c r="O206" s="15" t="str">
        <f aca="false">IF(A206="","",N(Journal!$C$3)+SUM($H$7:H206))</f>
        <v/>
      </c>
      <c r="P206" s="15" t="str">
        <f aca="false">IF(A206="","",O206-MAX(N(Journal!$C$3),MAX($O$7:O206)))</f>
        <v/>
      </c>
      <c r="Q206" s="21" t="e">
        <f aca="false">IF(A206="",NA(),O206)</f>
        <v>#N/A</v>
      </c>
    </row>
    <row r="207" customFormat="false" ht="15" hidden="false" customHeight="false" outlineLevel="0" collapsed="false">
      <c r="A207" s="18" t="str">
        <f aca="false">IF(A206="","",IF(COUNTIF(Journal!$A$7:$A$1006,"&gt;"&amp;A206)=0,"",SMALL(Journal!$A$7:$A$1006,COUNTIF(Journal!$A$7:$A$1006,"&lt;="&amp;A206)+1)))</f>
        <v/>
      </c>
      <c r="B207" s="14" t="str">
        <f aca="false">IF(A207="","",COUNTIF(Journal!$A$7:$A$1006,A207))</f>
        <v/>
      </c>
      <c r="C207" s="14" t="str">
        <f aca="false">IF(A207="","",COUNTIFS(Journal!$A$7:$A$1006,A207,Journal!$S$7:$S$1006,"&gt;0"))</f>
        <v/>
      </c>
      <c r="D207" s="14" t="str">
        <f aca="false">IF(A207="","",COUNTIFS(Journal!$A$7:$A$1006,A207,Journal!$S$7:$S$1006,"&lt;0"))</f>
        <v/>
      </c>
      <c r="E207" s="19" t="str">
        <f aca="false">IF(OR(A207="",N(B207)=0),"",C207/B207)</f>
        <v/>
      </c>
      <c r="F207" s="15" t="str">
        <f aca="false">IF(A207="","",SUMIFS(Journal!$S$7:$S$1006,Journal!$A$7:$A$1006,A207,Journal!$S$7:$S$1006,"&gt;0"))</f>
        <v/>
      </c>
      <c r="G207" s="15" t="str">
        <f aca="false">IF(A207="","",-SUMIFS(Journal!$S$7:$S$1006,Journal!$A$7:$A$1006,A207,Journal!$S$7:$S$1006,"&lt;0"))</f>
        <v/>
      </c>
      <c r="H207" s="15" t="str">
        <f aca="false">IF(A207="","",SUMIFS(Journal!$S$7:$S$1006,Journal!$A$7:$A$1006,A207))</f>
        <v/>
      </c>
      <c r="I207" s="20" t="str">
        <f aca="false">IF(A207="","",IF(G207=0,IF(F207&gt;0,"no losses",""),F207/G207))</f>
        <v/>
      </c>
      <c r="J207" s="16" t="str">
        <f aca="false">IF(A207="","",IF(COUNTIFS(Journal!$A$7:$A$1006,A207,Journal!$R$7:$R$1006,"&gt;0")=0,"",SUMIFS(Journal!$T$7:$T$1006,Journal!$A$7:$A$1006,A207)/COUNTIFS(Journal!$A$7:$A$1006,A207,Journal!$R$7:$R$1006,"&gt;0")))</f>
        <v/>
      </c>
      <c r="K207" s="15" t="str">
        <f aca="false">IF(A207="","",SUMIFS(Journal!$L$7:$L$1006,Journal!$A$7:$A$1006,A207))</f>
        <v/>
      </c>
      <c r="L207" s="14" t="str">
        <f aca="false">IF(A207="","",IF(N(Journal!$C$4)&lt;=0,"no limit set",IF(COUNTIFS(Journal!$A$7:$A$1006,A207,Journal!$U$7:$U$1006,"&lt;="&amp;-Journal!$C$4)&gt;0,"Yes","No")))</f>
        <v/>
      </c>
      <c r="M207" s="14" t="str">
        <f aca="false">IF(A207="","",COUNTIFS(Journal!$A$7:$A$1006,A207,Journal!$V$7:$V$1006,"After loss limit"))</f>
        <v/>
      </c>
      <c r="N207" s="14" t="str">
        <f aca="false">IF(A207="","",IF(N(Journal!$C$5)&lt;=0,"no cap set",IF(B207&gt;Journal!$C$5,"Yes","No")))</f>
        <v/>
      </c>
      <c r="O207" s="15" t="str">
        <f aca="false">IF(A207="","",N(Journal!$C$3)+SUM($H$7:H207))</f>
        <v/>
      </c>
      <c r="P207" s="15" t="str">
        <f aca="false">IF(A207="","",O207-MAX(N(Journal!$C$3),MAX($O$7:O207)))</f>
        <v/>
      </c>
      <c r="Q207" s="21" t="e">
        <f aca="false">IF(A207="",NA(),O207)</f>
        <v>#N/A</v>
      </c>
    </row>
    <row r="208" customFormat="false" ht="15" hidden="false" customHeight="false" outlineLevel="0" collapsed="false">
      <c r="A208" s="18" t="str">
        <f aca="false">IF(A207="","",IF(COUNTIF(Journal!$A$7:$A$1006,"&gt;"&amp;A207)=0,"",SMALL(Journal!$A$7:$A$1006,COUNTIF(Journal!$A$7:$A$1006,"&lt;="&amp;A207)+1)))</f>
        <v/>
      </c>
      <c r="B208" s="14" t="str">
        <f aca="false">IF(A208="","",COUNTIF(Journal!$A$7:$A$1006,A208))</f>
        <v/>
      </c>
      <c r="C208" s="14" t="str">
        <f aca="false">IF(A208="","",COUNTIFS(Journal!$A$7:$A$1006,A208,Journal!$S$7:$S$1006,"&gt;0"))</f>
        <v/>
      </c>
      <c r="D208" s="14" t="str">
        <f aca="false">IF(A208="","",COUNTIFS(Journal!$A$7:$A$1006,A208,Journal!$S$7:$S$1006,"&lt;0"))</f>
        <v/>
      </c>
      <c r="E208" s="19" t="str">
        <f aca="false">IF(OR(A208="",N(B208)=0),"",C208/B208)</f>
        <v/>
      </c>
      <c r="F208" s="15" t="str">
        <f aca="false">IF(A208="","",SUMIFS(Journal!$S$7:$S$1006,Journal!$A$7:$A$1006,A208,Journal!$S$7:$S$1006,"&gt;0"))</f>
        <v/>
      </c>
      <c r="G208" s="15" t="str">
        <f aca="false">IF(A208="","",-SUMIFS(Journal!$S$7:$S$1006,Journal!$A$7:$A$1006,A208,Journal!$S$7:$S$1006,"&lt;0"))</f>
        <v/>
      </c>
      <c r="H208" s="15" t="str">
        <f aca="false">IF(A208="","",SUMIFS(Journal!$S$7:$S$1006,Journal!$A$7:$A$1006,A208))</f>
        <v/>
      </c>
      <c r="I208" s="20" t="str">
        <f aca="false">IF(A208="","",IF(G208=0,IF(F208&gt;0,"no losses",""),F208/G208))</f>
        <v/>
      </c>
      <c r="J208" s="16" t="str">
        <f aca="false">IF(A208="","",IF(COUNTIFS(Journal!$A$7:$A$1006,A208,Journal!$R$7:$R$1006,"&gt;0")=0,"",SUMIFS(Journal!$T$7:$T$1006,Journal!$A$7:$A$1006,A208)/COUNTIFS(Journal!$A$7:$A$1006,A208,Journal!$R$7:$R$1006,"&gt;0")))</f>
        <v/>
      </c>
      <c r="K208" s="15" t="str">
        <f aca="false">IF(A208="","",SUMIFS(Journal!$L$7:$L$1006,Journal!$A$7:$A$1006,A208))</f>
        <v/>
      </c>
      <c r="L208" s="14" t="str">
        <f aca="false">IF(A208="","",IF(N(Journal!$C$4)&lt;=0,"no limit set",IF(COUNTIFS(Journal!$A$7:$A$1006,A208,Journal!$U$7:$U$1006,"&lt;="&amp;-Journal!$C$4)&gt;0,"Yes","No")))</f>
        <v/>
      </c>
      <c r="M208" s="14" t="str">
        <f aca="false">IF(A208="","",COUNTIFS(Journal!$A$7:$A$1006,A208,Journal!$V$7:$V$1006,"After loss limit"))</f>
        <v/>
      </c>
      <c r="N208" s="14" t="str">
        <f aca="false">IF(A208="","",IF(N(Journal!$C$5)&lt;=0,"no cap set",IF(B208&gt;Journal!$C$5,"Yes","No")))</f>
        <v/>
      </c>
      <c r="O208" s="15" t="str">
        <f aca="false">IF(A208="","",N(Journal!$C$3)+SUM($H$7:H208))</f>
        <v/>
      </c>
      <c r="P208" s="15" t="str">
        <f aca="false">IF(A208="","",O208-MAX(N(Journal!$C$3),MAX($O$7:O208)))</f>
        <v/>
      </c>
      <c r="Q208" s="21" t="e">
        <f aca="false">IF(A208="",NA(),O208)</f>
        <v>#N/A</v>
      </c>
    </row>
    <row r="209" customFormat="false" ht="15" hidden="false" customHeight="false" outlineLevel="0" collapsed="false">
      <c r="A209" s="18" t="str">
        <f aca="false">IF(A208="","",IF(COUNTIF(Journal!$A$7:$A$1006,"&gt;"&amp;A208)=0,"",SMALL(Journal!$A$7:$A$1006,COUNTIF(Journal!$A$7:$A$1006,"&lt;="&amp;A208)+1)))</f>
        <v/>
      </c>
      <c r="B209" s="14" t="str">
        <f aca="false">IF(A209="","",COUNTIF(Journal!$A$7:$A$1006,A209))</f>
        <v/>
      </c>
      <c r="C209" s="14" t="str">
        <f aca="false">IF(A209="","",COUNTIFS(Journal!$A$7:$A$1006,A209,Journal!$S$7:$S$1006,"&gt;0"))</f>
        <v/>
      </c>
      <c r="D209" s="14" t="str">
        <f aca="false">IF(A209="","",COUNTIFS(Journal!$A$7:$A$1006,A209,Journal!$S$7:$S$1006,"&lt;0"))</f>
        <v/>
      </c>
      <c r="E209" s="19" t="str">
        <f aca="false">IF(OR(A209="",N(B209)=0),"",C209/B209)</f>
        <v/>
      </c>
      <c r="F209" s="15" t="str">
        <f aca="false">IF(A209="","",SUMIFS(Journal!$S$7:$S$1006,Journal!$A$7:$A$1006,A209,Journal!$S$7:$S$1006,"&gt;0"))</f>
        <v/>
      </c>
      <c r="G209" s="15" t="str">
        <f aca="false">IF(A209="","",-SUMIFS(Journal!$S$7:$S$1006,Journal!$A$7:$A$1006,A209,Journal!$S$7:$S$1006,"&lt;0"))</f>
        <v/>
      </c>
      <c r="H209" s="15" t="str">
        <f aca="false">IF(A209="","",SUMIFS(Journal!$S$7:$S$1006,Journal!$A$7:$A$1006,A209))</f>
        <v/>
      </c>
      <c r="I209" s="20" t="str">
        <f aca="false">IF(A209="","",IF(G209=0,IF(F209&gt;0,"no losses",""),F209/G209))</f>
        <v/>
      </c>
      <c r="J209" s="16" t="str">
        <f aca="false">IF(A209="","",IF(COUNTIFS(Journal!$A$7:$A$1006,A209,Journal!$R$7:$R$1006,"&gt;0")=0,"",SUMIFS(Journal!$T$7:$T$1006,Journal!$A$7:$A$1006,A209)/COUNTIFS(Journal!$A$7:$A$1006,A209,Journal!$R$7:$R$1006,"&gt;0")))</f>
        <v/>
      </c>
      <c r="K209" s="15" t="str">
        <f aca="false">IF(A209="","",SUMIFS(Journal!$L$7:$L$1006,Journal!$A$7:$A$1006,A209))</f>
        <v/>
      </c>
      <c r="L209" s="14" t="str">
        <f aca="false">IF(A209="","",IF(N(Journal!$C$4)&lt;=0,"no limit set",IF(COUNTIFS(Journal!$A$7:$A$1006,A209,Journal!$U$7:$U$1006,"&lt;="&amp;-Journal!$C$4)&gt;0,"Yes","No")))</f>
        <v/>
      </c>
      <c r="M209" s="14" t="str">
        <f aca="false">IF(A209="","",COUNTIFS(Journal!$A$7:$A$1006,A209,Journal!$V$7:$V$1006,"After loss limit"))</f>
        <v/>
      </c>
      <c r="N209" s="14" t="str">
        <f aca="false">IF(A209="","",IF(N(Journal!$C$5)&lt;=0,"no cap set",IF(B209&gt;Journal!$C$5,"Yes","No")))</f>
        <v/>
      </c>
      <c r="O209" s="15" t="str">
        <f aca="false">IF(A209="","",N(Journal!$C$3)+SUM($H$7:H209))</f>
        <v/>
      </c>
      <c r="P209" s="15" t="str">
        <f aca="false">IF(A209="","",O209-MAX(N(Journal!$C$3),MAX($O$7:O209)))</f>
        <v/>
      </c>
      <c r="Q209" s="21" t="e">
        <f aca="false">IF(A209="",NA(),O209)</f>
        <v>#N/A</v>
      </c>
    </row>
    <row r="210" customFormat="false" ht="15" hidden="false" customHeight="false" outlineLevel="0" collapsed="false">
      <c r="A210" s="18" t="str">
        <f aca="false">IF(A209="","",IF(COUNTIF(Journal!$A$7:$A$1006,"&gt;"&amp;A209)=0,"",SMALL(Journal!$A$7:$A$1006,COUNTIF(Journal!$A$7:$A$1006,"&lt;="&amp;A209)+1)))</f>
        <v/>
      </c>
      <c r="B210" s="14" t="str">
        <f aca="false">IF(A210="","",COUNTIF(Journal!$A$7:$A$1006,A210))</f>
        <v/>
      </c>
      <c r="C210" s="14" t="str">
        <f aca="false">IF(A210="","",COUNTIFS(Journal!$A$7:$A$1006,A210,Journal!$S$7:$S$1006,"&gt;0"))</f>
        <v/>
      </c>
      <c r="D210" s="14" t="str">
        <f aca="false">IF(A210="","",COUNTIFS(Journal!$A$7:$A$1006,A210,Journal!$S$7:$S$1006,"&lt;0"))</f>
        <v/>
      </c>
      <c r="E210" s="19" t="str">
        <f aca="false">IF(OR(A210="",N(B210)=0),"",C210/B210)</f>
        <v/>
      </c>
      <c r="F210" s="15" t="str">
        <f aca="false">IF(A210="","",SUMIFS(Journal!$S$7:$S$1006,Journal!$A$7:$A$1006,A210,Journal!$S$7:$S$1006,"&gt;0"))</f>
        <v/>
      </c>
      <c r="G210" s="15" t="str">
        <f aca="false">IF(A210="","",-SUMIFS(Journal!$S$7:$S$1006,Journal!$A$7:$A$1006,A210,Journal!$S$7:$S$1006,"&lt;0"))</f>
        <v/>
      </c>
      <c r="H210" s="15" t="str">
        <f aca="false">IF(A210="","",SUMIFS(Journal!$S$7:$S$1006,Journal!$A$7:$A$1006,A210))</f>
        <v/>
      </c>
      <c r="I210" s="20" t="str">
        <f aca="false">IF(A210="","",IF(G210=0,IF(F210&gt;0,"no losses",""),F210/G210))</f>
        <v/>
      </c>
      <c r="J210" s="16" t="str">
        <f aca="false">IF(A210="","",IF(COUNTIFS(Journal!$A$7:$A$1006,A210,Journal!$R$7:$R$1006,"&gt;0")=0,"",SUMIFS(Journal!$T$7:$T$1006,Journal!$A$7:$A$1006,A210)/COUNTIFS(Journal!$A$7:$A$1006,A210,Journal!$R$7:$R$1006,"&gt;0")))</f>
        <v/>
      </c>
      <c r="K210" s="15" t="str">
        <f aca="false">IF(A210="","",SUMIFS(Journal!$L$7:$L$1006,Journal!$A$7:$A$1006,A210))</f>
        <v/>
      </c>
      <c r="L210" s="14" t="str">
        <f aca="false">IF(A210="","",IF(N(Journal!$C$4)&lt;=0,"no limit set",IF(COUNTIFS(Journal!$A$7:$A$1006,A210,Journal!$U$7:$U$1006,"&lt;="&amp;-Journal!$C$4)&gt;0,"Yes","No")))</f>
        <v/>
      </c>
      <c r="M210" s="14" t="str">
        <f aca="false">IF(A210="","",COUNTIFS(Journal!$A$7:$A$1006,A210,Journal!$V$7:$V$1006,"After loss limit"))</f>
        <v/>
      </c>
      <c r="N210" s="14" t="str">
        <f aca="false">IF(A210="","",IF(N(Journal!$C$5)&lt;=0,"no cap set",IF(B210&gt;Journal!$C$5,"Yes","No")))</f>
        <v/>
      </c>
      <c r="O210" s="15" t="str">
        <f aca="false">IF(A210="","",N(Journal!$C$3)+SUM($H$7:H210))</f>
        <v/>
      </c>
      <c r="P210" s="15" t="str">
        <f aca="false">IF(A210="","",O210-MAX(N(Journal!$C$3),MAX($O$7:O210)))</f>
        <v/>
      </c>
      <c r="Q210" s="21" t="e">
        <f aca="false">IF(A210="",NA(),O210)</f>
        <v>#N/A</v>
      </c>
    </row>
    <row r="211" customFormat="false" ht="15" hidden="false" customHeight="false" outlineLevel="0" collapsed="false">
      <c r="A211" s="18" t="str">
        <f aca="false">IF(A210="","",IF(COUNTIF(Journal!$A$7:$A$1006,"&gt;"&amp;A210)=0,"",SMALL(Journal!$A$7:$A$1006,COUNTIF(Journal!$A$7:$A$1006,"&lt;="&amp;A210)+1)))</f>
        <v/>
      </c>
      <c r="B211" s="14" t="str">
        <f aca="false">IF(A211="","",COUNTIF(Journal!$A$7:$A$1006,A211))</f>
        <v/>
      </c>
      <c r="C211" s="14" t="str">
        <f aca="false">IF(A211="","",COUNTIFS(Journal!$A$7:$A$1006,A211,Journal!$S$7:$S$1006,"&gt;0"))</f>
        <v/>
      </c>
      <c r="D211" s="14" t="str">
        <f aca="false">IF(A211="","",COUNTIFS(Journal!$A$7:$A$1006,A211,Journal!$S$7:$S$1006,"&lt;0"))</f>
        <v/>
      </c>
      <c r="E211" s="19" t="str">
        <f aca="false">IF(OR(A211="",N(B211)=0),"",C211/B211)</f>
        <v/>
      </c>
      <c r="F211" s="15" t="str">
        <f aca="false">IF(A211="","",SUMIFS(Journal!$S$7:$S$1006,Journal!$A$7:$A$1006,A211,Journal!$S$7:$S$1006,"&gt;0"))</f>
        <v/>
      </c>
      <c r="G211" s="15" t="str">
        <f aca="false">IF(A211="","",-SUMIFS(Journal!$S$7:$S$1006,Journal!$A$7:$A$1006,A211,Journal!$S$7:$S$1006,"&lt;0"))</f>
        <v/>
      </c>
      <c r="H211" s="15" t="str">
        <f aca="false">IF(A211="","",SUMIFS(Journal!$S$7:$S$1006,Journal!$A$7:$A$1006,A211))</f>
        <v/>
      </c>
      <c r="I211" s="20" t="str">
        <f aca="false">IF(A211="","",IF(G211=0,IF(F211&gt;0,"no losses",""),F211/G211))</f>
        <v/>
      </c>
      <c r="J211" s="16" t="str">
        <f aca="false">IF(A211="","",IF(COUNTIFS(Journal!$A$7:$A$1006,A211,Journal!$R$7:$R$1006,"&gt;0")=0,"",SUMIFS(Journal!$T$7:$T$1006,Journal!$A$7:$A$1006,A211)/COUNTIFS(Journal!$A$7:$A$1006,A211,Journal!$R$7:$R$1006,"&gt;0")))</f>
        <v/>
      </c>
      <c r="K211" s="15" t="str">
        <f aca="false">IF(A211="","",SUMIFS(Journal!$L$7:$L$1006,Journal!$A$7:$A$1006,A211))</f>
        <v/>
      </c>
      <c r="L211" s="14" t="str">
        <f aca="false">IF(A211="","",IF(N(Journal!$C$4)&lt;=0,"no limit set",IF(COUNTIFS(Journal!$A$7:$A$1006,A211,Journal!$U$7:$U$1006,"&lt;="&amp;-Journal!$C$4)&gt;0,"Yes","No")))</f>
        <v/>
      </c>
      <c r="M211" s="14" t="str">
        <f aca="false">IF(A211="","",COUNTIFS(Journal!$A$7:$A$1006,A211,Journal!$V$7:$V$1006,"After loss limit"))</f>
        <v/>
      </c>
      <c r="N211" s="14" t="str">
        <f aca="false">IF(A211="","",IF(N(Journal!$C$5)&lt;=0,"no cap set",IF(B211&gt;Journal!$C$5,"Yes","No")))</f>
        <v/>
      </c>
      <c r="O211" s="15" t="str">
        <f aca="false">IF(A211="","",N(Journal!$C$3)+SUM($H$7:H211))</f>
        <v/>
      </c>
      <c r="P211" s="15" t="str">
        <f aca="false">IF(A211="","",O211-MAX(N(Journal!$C$3),MAX($O$7:O211)))</f>
        <v/>
      </c>
      <c r="Q211" s="21" t="e">
        <f aca="false">IF(A211="",NA(),O211)</f>
        <v>#N/A</v>
      </c>
    </row>
    <row r="212" customFormat="false" ht="15" hidden="false" customHeight="false" outlineLevel="0" collapsed="false">
      <c r="A212" s="18" t="str">
        <f aca="false">IF(A211="","",IF(COUNTIF(Journal!$A$7:$A$1006,"&gt;"&amp;A211)=0,"",SMALL(Journal!$A$7:$A$1006,COUNTIF(Journal!$A$7:$A$1006,"&lt;="&amp;A211)+1)))</f>
        <v/>
      </c>
      <c r="B212" s="14" t="str">
        <f aca="false">IF(A212="","",COUNTIF(Journal!$A$7:$A$1006,A212))</f>
        <v/>
      </c>
      <c r="C212" s="14" t="str">
        <f aca="false">IF(A212="","",COUNTIFS(Journal!$A$7:$A$1006,A212,Journal!$S$7:$S$1006,"&gt;0"))</f>
        <v/>
      </c>
      <c r="D212" s="14" t="str">
        <f aca="false">IF(A212="","",COUNTIFS(Journal!$A$7:$A$1006,A212,Journal!$S$7:$S$1006,"&lt;0"))</f>
        <v/>
      </c>
      <c r="E212" s="19" t="str">
        <f aca="false">IF(OR(A212="",N(B212)=0),"",C212/B212)</f>
        <v/>
      </c>
      <c r="F212" s="15" t="str">
        <f aca="false">IF(A212="","",SUMIFS(Journal!$S$7:$S$1006,Journal!$A$7:$A$1006,A212,Journal!$S$7:$S$1006,"&gt;0"))</f>
        <v/>
      </c>
      <c r="G212" s="15" t="str">
        <f aca="false">IF(A212="","",-SUMIFS(Journal!$S$7:$S$1006,Journal!$A$7:$A$1006,A212,Journal!$S$7:$S$1006,"&lt;0"))</f>
        <v/>
      </c>
      <c r="H212" s="15" t="str">
        <f aca="false">IF(A212="","",SUMIFS(Journal!$S$7:$S$1006,Journal!$A$7:$A$1006,A212))</f>
        <v/>
      </c>
      <c r="I212" s="20" t="str">
        <f aca="false">IF(A212="","",IF(G212=0,IF(F212&gt;0,"no losses",""),F212/G212))</f>
        <v/>
      </c>
      <c r="J212" s="16" t="str">
        <f aca="false">IF(A212="","",IF(COUNTIFS(Journal!$A$7:$A$1006,A212,Journal!$R$7:$R$1006,"&gt;0")=0,"",SUMIFS(Journal!$T$7:$T$1006,Journal!$A$7:$A$1006,A212)/COUNTIFS(Journal!$A$7:$A$1006,A212,Journal!$R$7:$R$1006,"&gt;0")))</f>
        <v/>
      </c>
      <c r="K212" s="15" t="str">
        <f aca="false">IF(A212="","",SUMIFS(Journal!$L$7:$L$1006,Journal!$A$7:$A$1006,A212))</f>
        <v/>
      </c>
      <c r="L212" s="14" t="str">
        <f aca="false">IF(A212="","",IF(N(Journal!$C$4)&lt;=0,"no limit set",IF(COUNTIFS(Journal!$A$7:$A$1006,A212,Journal!$U$7:$U$1006,"&lt;="&amp;-Journal!$C$4)&gt;0,"Yes","No")))</f>
        <v/>
      </c>
      <c r="M212" s="14" t="str">
        <f aca="false">IF(A212="","",COUNTIFS(Journal!$A$7:$A$1006,A212,Journal!$V$7:$V$1006,"After loss limit"))</f>
        <v/>
      </c>
      <c r="N212" s="14" t="str">
        <f aca="false">IF(A212="","",IF(N(Journal!$C$5)&lt;=0,"no cap set",IF(B212&gt;Journal!$C$5,"Yes","No")))</f>
        <v/>
      </c>
      <c r="O212" s="15" t="str">
        <f aca="false">IF(A212="","",N(Journal!$C$3)+SUM($H$7:H212))</f>
        <v/>
      </c>
      <c r="P212" s="15" t="str">
        <f aca="false">IF(A212="","",O212-MAX(N(Journal!$C$3),MAX($O$7:O212)))</f>
        <v/>
      </c>
      <c r="Q212" s="21" t="e">
        <f aca="false">IF(A212="",NA(),O212)</f>
        <v>#N/A</v>
      </c>
    </row>
    <row r="213" customFormat="false" ht="15" hidden="false" customHeight="false" outlineLevel="0" collapsed="false">
      <c r="A213" s="18" t="str">
        <f aca="false">IF(A212="","",IF(COUNTIF(Journal!$A$7:$A$1006,"&gt;"&amp;A212)=0,"",SMALL(Journal!$A$7:$A$1006,COUNTIF(Journal!$A$7:$A$1006,"&lt;="&amp;A212)+1)))</f>
        <v/>
      </c>
      <c r="B213" s="14" t="str">
        <f aca="false">IF(A213="","",COUNTIF(Journal!$A$7:$A$1006,A213))</f>
        <v/>
      </c>
      <c r="C213" s="14" t="str">
        <f aca="false">IF(A213="","",COUNTIFS(Journal!$A$7:$A$1006,A213,Journal!$S$7:$S$1006,"&gt;0"))</f>
        <v/>
      </c>
      <c r="D213" s="14" t="str">
        <f aca="false">IF(A213="","",COUNTIFS(Journal!$A$7:$A$1006,A213,Journal!$S$7:$S$1006,"&lt;0"))</f>
        <v/>
      </c>
      <c r="E213" s="19" t="str">
        <f aca="false">IF(OR(A213="",N(B213)=0),"",C213/B213)</f>
        <v/>
      </c>
      <c r="F213" s="15" t="str">
        <f aca="false">IF(A213="","",SUMIFS(Journal!$S$7:$S$1006,Journal!$A$7:$A$1006,A213,Journal!$S$7:$S$1006,"&gt;0"))</f>
        <v/>
      </c>
      <c r="G213" s="15" t="str">
        <f aca="false">IF(A213="","",-SUMIFS(Journal!$S$7:$S$1006,Journal!$A$7:$A$1006,A213,Journal!$S$7:$S$1006,"&lt;0"))</f>
        <v/>
      </c>
      <c r="H213" s="15" t="str">
        <f aca="false">IF(A213="","",SUMIFS(Journal!$S$7:$S$1006,Journal!$A$7:$A$1006,A213))</f>
        <v/>
      </c>
      <c r="I213" s="20" t="str">
        <f aca="false">IF(A213="","",IF(G213=0,IF(F213&gt;0,"no losses",""),F213/G213))</f>
        <v/>
      </c>
      <c r="J213" s="16" t="str">
        <f aca="false">IF(A213="","",IF(COUNTIFS(Journal!$A$7:$A$1006,A213,Journal!$R$7:$R$1006,"&gt;0")=0,"",SUMIFS(Journal!$T$7:$T$1006,Journal!$A$7:$A$1006,A213)/COUNTIFS(Journal!$A$7:$A$1006,A213,Journal!$R$7:$R$1006,"&gt;0")))</f>
        <v/>
      </c>
      <c r="K213" s="15" t="str">
        <f aca="false">IF(A213="","",SUMIFS(Journal!$L$7:$L$1006,Journal!$A$7:$A$1006,A213))</f>
        <v/>
      </c>
      <c r="L213" s="14" t="str">
        <f aca="false">IF(A213="","",IF(N(Journal!$C$4)&lt;=0,"no limit set",IF(COUNTIFS(Journal!$A$7:$A$1006,A213,Journal!$U$7:$U$1006,"&lt;="&amp;-Journal!$C$4)&gt;0,"Yes","No")))</f>
        <v/>
      </c>
      <c r="M213" s="14" t="str">
        <f aca="false">IF(A213="","",COUNTIFS(Journal!$A$7:$A$1006,A213,Journal!$V$7:$V$1006,"After loss limit"))</f>
        <v/>
      </c>
      <c r="N213" s="14" t="str">
        <f aca="false">IF(A213="","",IF(N(Journal!$C$5)&lt;=0,"no cap set",IF(B213&gt;Journal!$C$5,"Yes","No")))</f>
        <v/>
      </c>
      <c r="O213" s="15" t="str">
        <f aca="false">IF(A213="","",N(Journal!$C$3)+SUM($H$7:H213))</f>
        <v/>
      </c>
      <c r="P213" s="15" t="str">
        <f aca="false">IF(A213="","",O213-MAX(N(Journal!$C$3),MAX($O$7:O213)))</f>
        <v/>
      </c>
      <c r="Q213" s="21" t="e">
        <f aca="false">IF(A213="",NA(),O213)</f>
        <v>#N/A</v>
      </c>
    </row>
    <row r="214" customFormat="false" ht="15" hidden="false" customHeight="false" outlineLevel="0" collapsed="false">
      <c r="A214" s="18" t="str">
        <f aca="false">IF(A213="","",IF(COUNTIF(Journal!$A$7:$A$1006,"&gt;"&amp;A213)=0,"",SMALL(Journal!$A$7:$A$1006,COUNTIF(Journal!$A$7:$A$1006,"&lt;="&amp;A213)+1)))</f>
        <v/>
      </c>
      <c r="B214" s="14" t="str">
        <f aca="false">IF(A214="","",COUNTIF(Journal!$A$7:$A$1006,A214))</f>
        <v/>
      </c>
      <c r="C214" s="14" t="str">
        <f aca="false">IF(A214="","",COUNTIFS(Journal!$A$7:$A$1006,A214,Journal!$S$7:$S$1006,"&gt;0"))</f>
        <v/>
      </c>
      <c r="D214" s="14" t="str">
        <f aca="false">IF(A214="","",COUNTIFS(Journal!$A$7:$A$1006,A214,Journal!$S$7:$S$1006,"&lt;0"))</f>
        <v/>
      </c>
      <c r="E214" s="19" t="str">
        <f aca="false">IF(OR(A214="",N(B214)=0),"",C214/B214)</f>
        <v/>
      </c>
      <c r="F214" s="15" t="str">
        <f aca="false">IF(A214="","",SUMIFS(Journal!$S$7:$S$1006,Journal!$A$7:$A$1006,A214,Journal!$S$7:$S$1006,"&gt;0"))</f>
        <v/>
      </c>
      <c r="G214" s="15" t="str">
        <f aca="false">IF(A214="","",-SUMIFS(Journal!$S$7:$S$1006,Journal!$A$7:$A$1006,A214,Journal!$S$7:$S$1006,"&lt;0"))</f>
        <v/>
      </c>
      <c r="H214" s="15" t="str">
        <f aca="false">IF(A214="","",SUMIFS(Journal!$S$7:$S$1006,Journal!$A$7:$A$1006,A214))</f>
        <v/>
      </c>
      <c r="I214" s="20" t="str">
        <f aca="false">IF(A214="","",IF(G214=0,IF(F214&gt;0,"no losses",""),F214/G214))</f>
        <v/>
      </c>
      <c r="J214" s="16" t="str">
        <f aca="false">IF(A214="","",IF(COUNTIFS(Journal!$A$7:$A$1006,A214,Journal!$R$7:$R$1006,"&gt;0")=0,"",SUMIFS(Journal!$T$7:$T$1006,Journal!$A$7:$A$1006,A214)/COUNTIFS(Journal!$A$7:$A$1006,A214,Journal!$R$7:$R$1006,"&gt;0")))</f>
        <v/>
      </c>
      <c r="K214" s="15" t="str">
        <f aca="false">IF(A214="","",SUMIFS(Journal!$L$7:$L$1006,Journal!$A$7:$A$1006,A214))</f>
        <v/>
      </c>
      <c r="L214" s="14" t="str">
        <f aca="false">IF(A214="","",IF(N(Journal!$C$4)&lt;=0,"no limit set",IF(COUNTIFS(Journal!$A$7:$A$1006,A214,Journal!$U$7:$U$1006,"&lt;="&amp;-Journal!$C$4)&gt;0,"Yes","No")))</f>
        <v/>
      </c>
      <c r="M214" s="14" t="str">
        <f aca="false">IF(A214="","",COUNTIFS(Journal!$A$7:$A$1006,A214,Journal!$V$7:$V$1006,"After loss limit"))</f>
        <v/>
      </c>
      <c r="N214" s="14" t="str">
        <f aca="false">IF(A214="","",IF(N(Journal!$C$5)&lt;=0,"no cap set",IF(B214&gt;Journal!$C$5,"Yes","No")))</f>
        <v/>
      </c>
      <c r="O214" s="15" t="str">
        <f aca="false">IF(A214="","",N(Journal!$C$3)+SUM($H$7:H214))</f>
        <v/>
      </c>
      <c r="P214" s="15" t="str">
        <f aca="false">IF(A214="","",O214-MAX(N(Journal!$C$3),MAX($O$7:O214)))</f>
        <v/>
      </c>
      <c r="Q214" s="21" t="e">
        <f aca="false">IF(A214="",NA(),O214)</f>
        <v>#N/A</v>
      </c>
    </row>
    <row r="215" customFormat="false" ht="15" hidden="false" customHeight="false" outlineLevel="0" collapsed="false">
      <c r="A215" s="18" t="str">
        <f aca="false">IF(A214="","",IF(COUNTIF(Journal!$A$7:$A$1006,"&gt;"&amp;A214)=0,"",SMALL(Journal!$A$7:$A$1006,COUNTIF(Journal!$A$7:$A$1006,"&lt;="&amp;A214)+1)))</f>
        <v/>
      </c>
      <c r="B215" s="14" t="str">
        <f aca="false">IF(A215="","",COUNTIF(Journal!$A$7:$A$1006,A215))</f>
        <v/>
      </c>
      <c r="C215" s="14" t="str">
        <f aca="false">IF(A215="","",COUNTIFS(Journal!$A$7:$A$1006,A215,Journal!$S$7:$S$1006,"&gt;0"))</f>
        <v/>
      </c>
      <c r="D215" s="14" t="str">
        <f aca="false">IF(A215="","",COUNTIFS(Journal!$A$7:$A$1006,A215,Journal!$S$7:$S$1006,"&lt;0"))</f>
        <v/>
      </c>
      <c r="E215" s="19" t="str">
        <f aca="false">IF(OR(A215="",N(B215)=0),"",C215/B215)</f>
        <v/>
      </c>
      <c r="F215" s="15" t="str">
        <f aca="false">IF(A215="","",SUMIFS(Journal!$S$7:$S$1006,Journal!$A$7:$A$1006,A215,Journal!$S$7:$S$1006,"&gt;0"))</f>
        <v/>
      </c>
      <c r="G215" s="15" t="str">
        <f aca="false">IF(A215="","",-SUMIFS(Journal!$S$7:$S$1006,Journal!$A$7:$A$1006,A215,Journal!$S$7:$S$1006,"&lt;0"))</f>
        <v/>
      </c>
      <c r="H215" s="15" t="str">
        <f aca="false">IF(A215="","",SUMIFS(Journal!$S$7:$S$1006,Journal!$A$7:$A$1006,A215))</f>
        <v/>
      </c>
      <c r="I215" s="20" t="str">
        <f aca="false">IF(A215="","",IF(G215=0,IF(F215&gt;0,"no losses",""),F215/G215))</f>
        <v/>
      </c>
      <c r="J215" s="16" t="str">
        <f aca="false">IF(A215="","",IF(COUNTIFS(Journal!$A$7:$A$1006,A215,Journal!$R$7:$R$1006,"&gt;0")=0,"",SUMIFS(Journal!$T$7:$T$1006,Journal!$A$7:$A$1006,A215)/COUNTIFS(Journal!$A$7:$A$1006,A215,Journal!$R$7:$R$1006,"&gt;0")))</f>
        <v/>
      </c>
      <c r="K215" s="15" t="str">
        <f aca="false">IF(A215="","",SUMIFS(Journal!$L$7:$L$1006,Journal!$A$7:$A$1006,A215))</f>
        <v/>
      </c>
      <c r="L215" s="14" t="str">
        <f aca="false">IF(A215="","",IF(N(Journal!$C$4)&lt;=0,"no limit set",IF(COUNTIFS(Journal!$A$7:$A$1006,A215,Journal!$U$7:$U$1006,"&lt;="&amp;-Journal!$C$4)&gt;0,"Yes","No")))</f>
        <v/>
      </c>
      <c r="M215" s="14" t="str">
        <f aca="false">IF(A215="","",COUNTIFS(Journal!$A$7:$A$1006,A215,Journal!$V$7:$V$1006,"After loss limit"))</f>
        <v/>
      </c>
      <c r="N215" s="14" t="str">
        <f aca="false">IF(A215="","",IF(N(Journal!$C$5)&lt;=0,"no cap set",IF(B215&gt;Journal!$C$5,"Yes","No")))</f>
        <v/>
      </c>
      <c r="O215" s="15" t="str">
        <f aca="false">IF(A215="","",N(Journal!$C$3)+SUM($H$7:H215))</f>
        <v/>
      </c>
      <c r="P215" s="15" t="str">
        <f aca="false">IF(A215="","",O215-MAX(N(Journal!$C$3),MAX($O$7:O215)))</f>
        <v/>
      </c>
      <c r="Q215" s="21" t="e">
        <f aca="false">IF(A215="",NA(),O215)</f>
        <v>#N/A</v>
      </c>
    </row>
    <row r="216" customFormat="false" ht="15" hidden="false" customHeight="false" outlineLevel="0" collapsed="false">
      <c r="A216" s="18" t="str">
        <f aca="false">IF(A215="","",IF(COUNTIF(Journal!$A$7:$A$1006,"&gt;"&amp;A215)=0,"",SMALL(Journal!$A$7:$A$1006,COUNTIF(Journal!$A$7:$A$1006,"&lt;="&amp;A215)+1)))</f>
        <v/>
      </c>
      <c r="B216" s="14" t="str">
        <f aca="false">IF(A216="","",COUNTIF(Journal!$A$7:$A$1006,A216))</f>
        <v/>
      </c>
      <c r="C216" s="14" t="str">
        <f aca="false">IF(A216="","",COUNTIFS(Journal!$A$7:$A$1006,A216,Journal!$S$7:$S$1006,"&gt;0"))</f>
        <v/>
      </c>
      <c r="D216" s="14" t="str">
        <f aca="false">IF(A216="","",COUNTIFS(Journal!$A$7:$A$1006,A216,Journal!$S$7:$S$1006,"&lt;0"))</f>
        <v/>
      </c>
      <c r="E216" s="19" t="str">
        <f aca="false">IF(OR(A216="",N(B216)=0),"",C216/B216)</f>
        <v/>
      </c>
      <c r="F216" s="15" t="str">
        <f aca="false">IF(A216="","",SUMIFS(Journal!$S$7:$S$1006,Journal!$A$7:$A$1006,A216,Journal!$S$7:$S$1006,"&gt;0"))</f>
        <v/>
      </c>
      <c r="G216" s="15" t="str">
        <f aca="false">IF(A216="","",-SUMIFS(Journal!$S$7:$S$1006,Journal!$A$7:$A$1006,A216,Journal!$S$7:$S$1006,"&lt;0"))</f>
        <v/>
      </c>
      <c r="H216" s="15" t="str">
        <f aca="false">IF(A216="","",SUMIFS(Journal!$S$7:$S$1006,Journal!$A$7:$A$1006,A216))</f>
        <v/>
      </c>
      <c r="I216" s="20" t="str">
        <f aca="false">IF(A216="","",IF(G216=0,IF(F216&gt;0,"no losses",""),F216/G216))</f>
        <v/>
      </c>
      <c r="J216" s="16" t="str">
        <f aca="false">IF(A216="","",IF(COUNTIFS(Journal!$A$7:$A$1006,A216,Journal!$R$7:$R$1006,"&gt;0")=0,"",SUMIFS(Journal!$T$7:$T$1006,Journal!$A$7:$A$1006,A216)/COUNTIFS(Journal!$A$7:$A$1006,A216,Journal!$R$7:$R$1006,"&gt;0")))</f>
        <v/>
      </c>
      <c r="K216" s="15" t="str">
        <f aca="false">IF(A216="","",SUMIFS(Journal!$L$7:$L$1006,Journal!$A$7:$A$1006,A216))</f>
        <v/>
      </c>
      <c r="L216" s="14" t="str">
        <f aca="false">IF(A216="","",IF(N(Journal!$C$4)&lt;=0,"no limit set",IF(COUNTIFS(Journal!$A$7:$A$1006,A216,Journal!$U$7:$U$1006,"&lt;="&amp;-Journal!$C$4)&gt;0,"Yes","No")))</f>
        <v/>
      </c>
      <c r="M216" s="14" t="str">
        <f aca="false">IF(A216="","",COUNTIFS(Journal!$A$7:$A$1006,A216,Journal!$V$7:$V$1006,"After loss limit"))</f>
        <v/>
      </c>
      <c r="N216" s="14" t="str">
        <f aca="false">IF(A216="","",IF(N(Journal!$C$5)&lt;=0,"no cap set",IF(B216&gt;Journal!$C$5,"Yes","No")))</f>
        <v/>
      </c>
      <c r="O216" s="15" t="str">
        <f aca="false">IF(A216="","",N(Journal!$C$3)+SUM($H$7:H216))</f>
        <v/>
      </c>
      <c r="P216" s="15" t="str">
        <f aca="false">IF(A216="","",O216-MAX(N(Journal!$C$3),MAX($O$7:O216)))</f>
        <v/>
      </c>
      <c r="Q216" s="21" t="e">
        <f aca="false">IF(A216="",NA(),O216)</f>
        <v>#N/A</v>
      </c>
    </row>
    <row r="217" customFormat="false" ht="15" hidden="false" customHeight="false" outlineLevel="0" collapsed="false">
      <c r="A217" s="18" t="str">
        <f aca="false">IF(A216="","",IF(COUNTIF(Journal!$A$7:$A$1006,"&gt;"&amp;A216)=0,"",SMALL(Journal!$A$7:$A$1006,COUNTIF(Journal!$A$7:$A$1006,"&lt;="&amp;A216)+1)))</f>
        <v/>
      </c>
      <c r="B217" s="14" t="str">
        <f aca="false">IF(A217="","",COUNTIF(Journal!$A$7:$A$1006,A217))</f>
        <v/>
      </c>
      <c r="C217" s="14" t="str">
        <f aca="false">IF(A217="","",COUNTIFS(Journal!$A$7:$A$1006,A217,Journal!$S$7:$S$1006,"&gt;0"))</f>
        <v/>
      </c>
      <c r="D217" s="14" t="str">
        <f aca="false">IF(A217="","",COUNTIFS(Journal!$A$7:$A$1006,A217,Journal!$S$7:$S$1006,"&lt;0"))</f>
        <v/>
      </c>
      <c r="E217" s="19" t="str">
        <f aca="false">IF(OR(A217="",N(B217)=0),"",C217/B217)</f>
        <v/>
      </c>
      <c r="F217" s="15" t="str">
        <f aca="false">IF(A217="","",SUMIFS(Journal!$S$7:$S$1006,Journal!$A$7:$A$1006,A217,Journal!$S$7:$S$1006,"&gt;0"))</f>
        <v/>
      </c>
      <c r="G217" s="15" t="str">
        <f aca="false">IF(A217="","",-SUMIFS(Journal!$S$7:$S$1006,Journal!$A$7:$A$1006,A217,Journal!$S$7:$S$1006,"&lt;0"))</f>
        <v/>
      </c>
      <c r="H217" s="15" t="str">
        <f aca="false">IF(A217="","",SUMIFS(Journal!$S$7:$S$1006,Journal!$A$7:$A$1006,A217))</f>
        <v/>
      </c>
      <c r="I217" s="20" t="str">
        <f aca="false">IF(A217="","",IF(G217=0,IF(F217&gt;0,"no losses",""),F217/G217))</f>
        <v/>
      </c>
      <c r="J217" s="16" t="str">
        <f aca="false">IF(A217="","",IF(COUNTIFS(Journal!$A$7:$A$1006,A217,Journal!$R$7:$R$1006,"&gt;0")=0,"",SUMIFS(Journal!$T$7:$T$1006,Journal!$A$7:$A$1006,A217)/COUNTIFS(Journal!$A$7:$A$1006,A217,Journal!$R$7:$R$1006,"&gt;0")))</f>
        <v/>
      </c>
      <c r="K217" s="15" t="str">
        <f aca="false">IF(A217="","",SUMIFS(Journal!$L$7:$L$1006,Journal!$A$7:$A$1006,A217))</f>
        <v/>
      </c>
      <c r="L217" s="14" t="str">
        <f aca="false">IF(A217="","",IF(N(Journal!$C$4)&lt;=0,"no limit set",IF(COUNTIFS(Journal!$A$7:$A$1006,A217,Journal!$U$7:$U$1006,"&lt;="&amp;-Journal!$C$4)&gt;0,"Yes","No")))</f>
        <v/>
      </c>
      <c r="M217" s="14" t="str">
        <f aca="false">IF(A217="","",COUNTIFS(Journal!$A$7:$A$1006,A217,Journal!$V$7:$V$1006,"After loss limit"))</f>
        <v/>
      </c>
      <c r="N217" s="14" t="str">
        <f aca="false">IF(A217="","",IF(N(Journal!$C$5)&lt;=0,"no cap set",IF(B217&gt;Journal!$C$5,"Yes","No")))</f>
        <v/>
      </c>
      <c r="O217" s="15" t="str">
        <f aca="false">IF(A217="","",N(Journal!$C$3)+SUM($H$7:H217))</f>
        <v/>
      </c>
      <c r="P217" s="15" t="str">
        <f aca="false">IF(A217="","",O217-MAX(N(Journal!$C$3),MAX($O$7:O217)))</f>
        <v/>
      </c>
      <c r="Q217" s="21" t="e">
        <f aca="false">IF(A217="",NA(),O217)</f>
        <v>#N/A</v>
      </c>
    </row>
    <row r="218" customFormat="false" ht="15" hidden="false" customHeight="false" outlineLevel="0" collapsed="false">
      <c r="A218" s="18" t="str">
        <f aca="false">IF(A217="","",IF(COUNTIF(Journal!$A$7:$A$1006,"&gt;"&amp;A217)=0,"",SMALL(Journal!$A$7:$A$1006,COUNTIF(Journal!$A$7:$A$1006,"&lt;="&amp;A217)+1)))</f>
        <v/>
      </c>
      <c r="B218" s="14" t="str">
        <f aca="false">IF(A218="","",COUNTIF(Journal!$A$7:$A$1006,A218))</f>
        <v/>
      </c>
      <c r="C218" s="14" t="str">
        <f aca="false">IF(A218="","",COUNTIFS(Journal!$A$7:$A$1006,A218,Journal!$S$7:$S$1006,"&gt;0"))</f>
        <v/>
      </c>
      <c r="D218" s="14" t="str">
        <f aca="false">IF(A218="","",COUNTIFS(Journal!$A$7:$A$1006,A218,Journal!$S$7:$S$1006,"&lt;0"))</f>
        <v/>
      </c>
      <c r="E218" s="19" t="str">
        <f aca="false">IF(OR(A218="",N(B218)=0),"",C218/B218)</f>
        <v/>
      </c>
      <c r="F218" s="15" t="str">
        <f aca="false">IF(A218="","",SUMIFS(Journal!$S$7:$S$1006,Journal!$A$7:$A$1006,A218,Journal!$S$7:$S$1006,"&gt;0"))</f>
        <v/>
      </c>
      <c r="G218" s="15" t="str">
        <f aca="false">IF(A218="","",-SUMIFS(Journal!$S$7:$S$1006,Journal!$A$7:$A$1006,A218,Journal!$S$7:$S$1006,"&lt;0"))</f>
        <v/>
      </c>
      <c r="H218" s="15" t="str">
        <f aca="false">IF(A218="","",SUMIFS(Journal!$S$7:$S$1006,Journal!$A$7:$A$1006,A218))</f>
        <v/>
      </c>
      <c r="I218" s="20" t="str">
        <f aca="false">IF(A218="","",IF(G218=0,IF(F218&gt;0,"no losses",""),F218/G218))</f>
        <v/>
      </c>
      <c r="J218" s="16" t="str">
        <f aca="false">IF(A218="","",IF(COUNTIFS(Journal!$A$7:$A$1006,A218,Journal!$R$7:$R$1006,"&gt;0")=0,"",SUMIFS(Journal!$T$7:$T$1006,Journal!$A$7:$A$1006,A218)/COUNTIFS(Journal!$A$7:$A$1006,A218,Journal!$R$7:$R$1006,"&gt;0")))</f>
        <v/>
      </c>
      <c r="K218" s="15" t="str">
        <f aca="false">IF(A218="","",SUMIFS(Journal!$L$7:$L$1006,Journal!$A$7:$A$1006,A218))</f>
        <v/>
      </c>
      <c r="L218" s="14" t="str">
        <f aca="false">IF(A218="","",IF(N(Journal!$C$4)&lt;=0,"no limit set",IF(COUNTIFS(Journal!$A$7:$A$1006,A218,Journal!$U$7:$U$1006,"&lt;="&amp;-Journal!$C$4)&gt;0,"Yes","No")))</f>
        <v/>
      </c>
      <c r="M218" s="14" t="str">
        <f aca="false">IF(A218="","",COUNTIFS(Journal!$A$7:$A$1006,A218,Journal!$V$7:$V$1006,"After loss limit"))</f>
        <v/>
      </c>
      <c r="N218" s="14" t="str">
        <f aca="false">IF(A218="","",IF(N(Journal!$C$5)&lt;=0,"no cap set",IF(B218&gt;Journal!$C$5,"Yes","No")))</f>
        <v/>
      </c>
      <c r="O218" s="15" t="str">
        <f aca="false">IF(A218="","",N(Journal!$C$3)+SUM($H$7:H218))</f>
        <v/>
      </c>
      <c r="P218" s="15" t="str">
        <f aca="false">IF(A218="","",O218-MAX(N(Journal!$C$3),MAX($O$7:O218)))</f>
        <v/>
      </c>
      <c r="Q218" s="21" t="e">
        <f aca="false">IF(A218="",NA(),O218)</f>
        <v>#N/A</v>
      </c>
    </row>
    <row r="219" customFormat="false" ht="15" hidden="false" customHeight="false" outlineLevel="0" collapsed="false">
      <c r="A219" s="18" t="str">
        <f aca="false">IF(A218="","",IF(COUNTIF(Journal!$A$7:$A$1006,"&gt;"&amp;A218)=0,"",SMALL(Journal!$A$7:$A$1006,COUNTIF(Journal!$A$7:$A$1006,"&lt;="&amp;A218)+1)))</f>
        <v/>
      </c>
      <c r="B219" s="14" t="str">
        <f aca="false">IF(A219="","",COUNTIF(Journal!$A$7:$A$1006,A219))</f>
        <v/>
      </c>
      <c r="C219" s="14" t="str">
        <f aca="false">IF(A219="","",COUNTIFS(Journal!$A$7:$A$1006,A219,Journal!$S$7:$S$1006,"&gt;0"))</f>
        <v/>
      </c>
      <c r="D219" s="14" t="str">
        <f aca="false">IF(A219="","",COUNTIFS(Journal!$A$7:$A$1006,A219,Journal!$S$7:$S$1006,"&lt;0"))</f>
        <v/>
      </c>
      <c r="E219" s="19" t="str">
        <f aca="false">IF(OR(A219="",N(B219)=0),"",C219/B219)</f>
        <v/>
      </c>
      <c r="F219" s="15" t="str">
        <f aca="false">IF(A219="","",SUMIFS(Journal!$S$7:$S$1006,Journal!$A$7:$A$1006,A219,Journal!$S$7:$S$1006,"&gt;0"))</f>
        <v/>
      </c>
      <c r="G219" s="15" t="str">
        <f aca="false">IF(A219="","",-SUMIFS(Journal!$S$7:$S$1006,Journal!$A$7:$A$1006,A219,Journal!$S$7:$S$1006,"&lt;0"))</f>
        <v/>
      </c>
      <c r="H219" s="15" t="str">
        <f aca="false">IF(A219="","",SUMIFS(Journal!$S$7:$S$1006,Journal!$A$7:$A$1006,A219))</f>
        <v/>
      </c>
      <c r="I219" s="20" t="str">
        <f aca="false">IF(A219="","",IF(G219=0,IF(F219&gt;0,"no losses",""),F219/G219))</f>
        <v/>
      </c>
      <c r="J219" s="16" t="str">
        <f aca="false">IF(A219="","",IF(COUNTIFS(Journal!$A$7:$A$1006,A219,Journal!$R$7:$R$1006,"&gt;0")=0,"",SUMIFS(Journal!$T$7:$T$1006,Journal!$A$7:$A$1006,A219)/COUNTIFS(Journal!$A$7:$A$1006,A219,Journal!$R$7:$R$1006,"&gt;0")))</f>
        <v/>
      </c>
      <c r="K219" s="15" t="str">
        <f aca="false">IF(A219="","",SUMIFS(Journal!$L$7:$L$1006,Journal!$A$7:$A$1006,A219))</f>
        <v/>
      </c>
      <c r="L219" s="14" t="str">
        <f aca="false">IF(A219="","",IF(N(Journal!$C$4)&lt;=0,"no limit set",IF(COUNTIFS(Journal!$A$7:$A$1006,A219,Journal!$U$7:$U$1006,"&lt;="&amp;-Journal!$C$4)&gt;0,"Yes","No")))</f>
        <v/>
      </c>
      <c r="M219" s="14" t="str">
        <f aca="false">IF(A219="","",COUNTIFS(Journal!$A$7:$A$1006,A219,Journal!$V$7:$V$1006,"After loss limit"))</f>
        <v/>
      </c>
      <c r="N219" s="14" t="str">
        <f aca="false">IF(A219="","",IF(N(Journal!$C$5)&lt;=0,"no cap set",IF(B219&gt;Journal!$C$5,"Yes","No")))</f>
        <v/>
      </c>
      <c r="O219" s="15" t="str">
        <f aca="false">IF(A219="","",N(Journal!$C$3)+SUM($H$7:H219))</f>
        <v/>
      </c>
      <c r="P219" s="15" t="str">
        <f aca="false">IF(A219="","",O219-MAX(N(Journal!$C$3),MAX($O$7:O219)))</f>
        <v/>
      </c>
      <c r="Q219" s="21" t="e">
        <f aca="false">IF(A219="",NA(),O219)</f>
        <v>#N/A</v>
      </c>
    </row>
    <row r="220" customFormat="false" ht="15" hidden="false" customHeight="false" outlineLevel="0" collapsed="false">
      <c r="A220" s="18" t="str">
        <f aca="false">IF(A219="","",IF(COUNTIF(Journal!$A$7:$A$1006,"&gt;"&amp;A219)=0,"",SMALL(Journal!$A$7:$A$1006,COUNTIF(Journal!$A$7:$A$1006,"&lt;="&amp;A219)+1)))</f>
        <v/>
      </c>
      <c r="B220" s="14" t="str">
        <f aca="false">IF(A220="","",COUNTIF(Journal!$A$7:$A$1006,A220))</f>
        <v/>
      </c>
      <c r="C220" s="14" t="str">
        <f aca="false">IF(A220="","",COUNTIFS(Journal!$A$7:$A$1006,A220,Journal!$S$7:$S$1006,"&gt;0"))</f>
        <v/>
      </c>
      <c r="D220" s="14" t="str">
        <f aca="false">IF(A220="","",COUNTIFS(Journal!$A$7:$A$1006,A220,Journal!$S$7:$S$1006,"&lt;0"))</f>
        <v/>
      </c>
      <c r="E220" s="19" t="str">
        <f aca="false">IF(OR(A220="",N(B220)=0),"",C220/B220)</f>
        <v/>
      </c>
      <c r="F220" s="15" t="str">
        <f aca="false">IF(A220="","",SUMIFS(Journal!$S$7:$S$1006,Journal!$A$7:$A$1006,A220,Journal!$S$7:$S$1006,"&gt;0"))</f>
        <v/>
      </c>
      <c r="G220" s="15" t="str">
        <f aca="false">IF(A220="","",-SUMIFS(Journal!$S$7:$S$1006,Journal!$A$7:$A$1006,A220,Journal!$S$7:$S$1006,"&lt;0"))</f>
        <v/>
      </c>
      <c r="H220" s="15" t="str">
        <f aca="false">IF(A220="","",SUMIFS(Journal!$S$7:$S$1006,Journal!$A$7:$A$1006,A220))</f>
        <v/>
      </c>
      <c r="I220" s="20" t="str">
        <f aca="false">IF(A220="","",IF(G220=0,IF(F220&gt;0,"no losses",""),F220/G220))</f>
        <v/>
      </c>
      <c r="J220" s="16" t="str">
        <f aca="false">IF(A220="","",IF(COUNTIFS(Journal!$A$7:$A$1006,A220,Journal!$R$7:$R$1006,"&gt;0")=0,"",SUMIFS(Journal!$T$7:$T$1006,Journal!$A$7:$A$1006,A220)/COUNTIFS(Journal!$A$7:$A$1006,A220,Journal!$R$7:$R$1006,"&gt;0")))</f>
        <v/>
      </c>
      <c r="K220" s="15" t="str">
        <f aca="false">IF(A220="","",SUMIFS(Journal!$L$7:$L$1006,Journal!$A$7:$A$1006,A220))</f>
        <v/>
      </c>
      <c r="L220" s="14" t="str">
        <f aca="false">IF(A220="","",IF(N(Journal!$C$4)&lt;=0,"no limit set",IF(COUNTIFS(Journal!$A$7:$A$1006,A220,Journal!$U$7:$U$1006,"&lt;="&amp;-Journal!$C$4)&gt;0,"Yes","No")))</f>
        <v/>
      </c>
      <c r="M220" s="14" t="str">
        <f aca="false">IF(A220="","",COUNTIFS(Journal!$A$7:$A$1006,A220,Journal!$V$7:$V$1006,"After loss limit"))</f>
        <v/>
      </c>
      <c r="N220" s="14" t="str">
        <f aca="false">IF(A220="","",IF(N(Journal!$C$5)&lt;=0,"no cap set",IF(B220&gt;Journal!$C$5,"Yes","No")))</f>
        <v/>
      </c>
      <c r="O220" s="15" t="str">
        <f aca="false">IF(A220="","",N(Journal!$C$3)+SUM($H$7:H220))</f>
        <v/>
      </c>
      <c r="P220" s="15" t="str">
        <f aca="false">IF(A220="","",O220-MAX(N(Journal!$C$3),MAX($O$7:O220)))</f>
        <v/>
      </c>
      <c r="Q220" s="21" t="e">
        <f aca="false">IF(A220="",NA(),O220)</f>
        <v>#N/A</v>
      </c>
    </row>
    <row r="221" customFormat="false" ht="15" hidden="false" customHeight="false" outlineLevel="0" collapsed="false">
      <c r="A221" s="18" t="str">
        <f aca="false">IF(A220="","",IF(COUNTIF(Journal!$A$7:$A$1006,"&gt;"&amp;A220)=0,"",SMALL(Journal!$A$7:$A$1006,COUNTIF(Journal!$A$7:$A$1006,"&lt;="&amp;A220)+1)))</f>
        <v/>
      </c>
      <c r="B221" s="14" t="str">
        <f aca="false">IF(A221="","",COUNTIF(Journal!$A$7:$A$1006,A221))</f>
        <v/>
      </c>
      <c r="C221" s="14" t="str">
        <f aca="false">IF(A221="","",COUNTIFS(Journal!$A$7:$A$1006,A221,Journal!$S$7:$S$1006,"&gt;0"))</f>
        <v/>
      </c>
      <c r="D221" s="14" t="str">
        <f aca="false">IF(A221="","",COUNTIFS(Journal!$A$7:$A$1006,A221,Journal!$S$7:$S$1006,"&lt;0"))</f>
        <v/>
      </c>
      <c r="E221" s="19" t="str">
        <f aca="false">IF(OR(A221="",N(B221)=0),"",C221/B221)</f>
        <v/>
      </c>
      <c r="F221" s="15" t="str">
        <f aca="false">IF(A221="","",SUMIFS(Journal!$S$7:$S$1006,Journal!$A$7:$A$1006,A221,Journal!$S$7:$S$1006,"&gt;0"))</f>
        <v/>
      </c>
      <c r="G221" s="15" t="str">
        <f aca="false">IF(A221="","",-SUMIFS(Journal!$S$7:$S$1006,Journal!$A$7:$A$1006,A221,Journal!$S$7:$S$1006,"&lt;0"))</f>
        <v/>
      </c>
      <c r="H221" s="15" t="str">
        <f aca="false">IF(A221="","",SUMIFS(Journal!$S$7:$S$1006,Journal!$A$7:$A$1006,A221))</f>
        <v/>
      </c>
      <c r="I221" s="20" t="str">
        <f aca="false">IF(A221="","",IF(G221=0,IF(F221&gt;0,"no losses",""),F221/G221))</f>
        <v/>
      </c>
      <c r="J221" s="16" t="str">
        <f aca="false">IF(A221="","",IF(COUNTIFS(Journal!$A$7:$A$1006,A221,Journal!$R$7:$R$1006,"&gt;0")=0,"",SUMIFS(Journal!$T$7:$T$1006,Journal!$A$7:$A$1006,A221)/COUNTIFS(Journal!$A$7:$A$1006,A221,Journal!$R$7:$R$1006,"&gt;0")))</f>
        <v/>
      </c>
      <c r="K221" s="15" t="str">
        <f aca="false">IF(A221="","",SUMIFS(Journal!$L$7:$L$1006,Journal!$A$7:$A$1006,A221))</f>
        <v/>
      </c>
      <c r="L221" s="14" t="str">
        <f aca="false">IF(A221="","",IF(N(Journal!$C$4)&lt;=0,"no limit set",IF(COUNTIFS(Journal!$A$7:$A$1006,A221,Journal!$U$7:$U$1006,"&lt;="&amp;-Journal!$C$4)&gt;0,"Yes","No")))</f>
        <v/>
      </c>
      <c r="M221" s="14" t="str">
        <f aca="false">IF(A221="","",COUNTIFS(Journal!$A$7:$A$1006,A221,Journal!$V$7:$V$1006,"After loss limit"))</f>
        <v/>
      </c>
      <c r="N221" s="14" t="str">
        <f aca="false">IF(A221="","",IF(N(Journal!$C$5)&lt;=0,"no cap set",IF(B221&gt;Journal!$C$5,"Yes","No")))</f>
        <v/>
      </c>
      <c r="O221" s="15" t="str">
        <f aca="false">IF(A221="","",N(Journal!$C$3)+SUM($H$7:H221))</f>
        <v/>
      </c>
      <c r="P221" s="15" t="str">
        <f aca="false">IF(A221="","",O221-MAX(N(Journal!$C$3),MAX($O$7:O221)))</f>
        <v/>
      </c>
      <c r="Q221" s="21" t="e">
        <f aca="false">IF(A221="",NA(),O221)</f>
        <v>#N/A</v>
      </c>
    </row>
    <row r="222" customFormat="false" ht="15" hidden="false" customHeight="false" outlineLevel="0" collapsed="false">
      <c r="A222" s="18" t="str">
        <f aca="false">IF(A221="","",IF(COUNTIF(Journal!$A$7:$A$1006,"&gt;"&amp;A221)=0,"",SMALL(Journal!$A$7:$A$1006,COUNTIF(Journal!$A$7:$A$1006,"&lt;="&amp;A221)+1)))</f>
        <v/>
      </c>
      <c r="B222" s="14" t="str">
        <f aca="false">IF(A222="","",COUNTIF(Journal!$A$7:$A$1006,A222))</f>
        <v/>
      </c>
      <c r="C222" s="14" t="str">
        <f aca="false">IF(A222="","",COUNTIFS(Journal!$A$7:$A$1006,A222,Journal!$S$7:$S$1006,"&gt;0"))</f>
        <v/>
      </c>
      <c r="D222" s="14" t="str">
        <f aca="false">IF(A222="","",COUNTIFS(Journal!$A$7:$A$1006,A222,Journal!$S$7:$S$1006,"&lt;0"))</f>
        <v/>
      </c>
      <c r="E222" s="19" t="str">
        <f aca="false">IF(OR(A222="",N(B222)=0),"",C222/B222)</f>
        <v/>
      </c>
      <c r="F222" s="15" t="str">
        <f aca="false">IF(A222="","",SUMIFS(Journal!$S$7:$S$1006,Journal!$A$7:$A$1006,A222,Journal!$S$7:$S$1006,"&gt;0"))</f>
        <v/>
      </c>
      <c r="G222" s="15" t="str">
        <f aca="false">IF(A222="","",-SUMIFS(Journal!$S$7:$S$1006,Journal!$A$7:$A$1006,A222,Journal!$S$7:$S$1006,"&lt;0"))</f>
        <v/>
      </c>
      <c r="H222" s="15" t="str">
        <f aca="false">IF(A222="","",SUMIFS(Journal!$S$7:$S$1006,Journal!$A$7:$A$1006,A222))</f>
        <v/>
      </c>
      <c r="I222" s="20" t="str">
        <f aca="false">IF(A222="","",IF(G222=0,IF(F222&gt;0,"no losses",""),F222/G222))</f>
        <v/>
      </c>
      <c r="J222" s="16" t="str">
        <f aca="false">IF(A222="","",IF(COUNTIFS(Journal!$A$7:$A$1006,A222,Journal!$R$7:$R$1006,"&gt;0")=0,"",SUMIFS(Journal!$T$7:$T$1006,Journal!$A$7:$A$1006,A222)/COUNTIFS(Journal!$A$7:$A$1006,A222,Journal!$R$7:$R$1006,"&gt;0")))</f>
        <v/>
      </c>
      <c r="K222" s="15" t="str">
        <f aca="false">IF(A222="","",SUMIFS(Journal!$L$7:$L$1006,Journal!$A$7:$A$1006,A222))</f>
        <v/>
      </c>
      <c r="L222" s="14" t="str">
        <f aca="false">IF(A222="","",IF(N(Journal!$C$4)&lt;=0,"no limit set",IF(COUNTIFS(Journal!$A$7:$A$1006,A222,Journal!$U$7:$U$1006,"&lt;="&amp;-Journal!$C$4)&gt;0,"Yes","No")))</f>
        <v/>
      </c>
      <c r="M222" s="14" t="str">
        <f aca="false">IF(A222="","",COUNTIFS(Journal!$A$7:$A$1006,A222,Journal!$V$7:$V$1006,"After loss limit"))</f>
        <v/>
      </c>
      <c r="N222" s="14" t="str">
        <f aca="false">IF(A222="","",IF(N(Journal!$C$5)&lt;=0,"no cap set",IF(B222&gt;Journal!$C$5,"Yes","No")))</f>
        <v/>
      </c>
      <c r="O222" s="15" t="str">
        <f aca="false">IF(A222="","",N(Journal!$C$3)+SUM($H$7:H222))</f>
        <v/>
      </c>
      <c r="P222" s="15" t="str">
        <f aca="false">IF(A222="","",O222-MAX(N(Journal!$C$3),MAX($O$7:O222)))</f>
        <v/>
      </c>
      <c r="Q222" s="21" t="e">
        <f aca="false">IF(A222="",NA(),O222)</f>
        <v>#N/A</v>
      </c>
    </row>
    <row r="223" customFormat="false" ht="15" hidden="false" customHeight="false" outlineLevel="0" collapsed="false">
      <c r="A223" s="18" t="str">
        <f aca="false">IF(A222="","",IF(COUNTIF(Journal!$A$7:$A$1006,"&gt;"&amp;A222)=0,"",SMALL(Journal!$A$7:$A$1006,COUNTIF(Journal!$A$7:$A$1006,"&lt;="&amp;A222)+1)))</f>
        <v/>
      </c>
      <c r="B223" s="14" t="str">
        <f aca="false">IF(A223="","",COUNTIF(Journal!$A$7:$A$1006,A223))</f>
        <v/>
      </c>
      <c r="C223" s="14" t="str">
        <f aca="false">IF(A223="","",COUNTIFS(Journal!$A$7:$A$1006,A223,Journal!$S$7:$S$1006,"&gt;0"))</f>
        <v/>
      </c>
      <c r="D223" s="14" t="str">
        <f aca="false">IF(A223="","",COUNTIFS(Journal!$A$7:$A$1006,A223,Journal!$S$7:$S$1006,"&lt;0"))</f>
        <v/>
      </c>
      <c r="E223" s="19" t="str">
        <f aca="false">IF(OR(A223="",N(B223)=0),"",C223/B223)</f>
        <v/>
      </c>
      <c r="F223" s="15" t="str">
        <f aca="false">IF(A223="","",SUMIFS(Journal!$S$7:$S$1006,Journal!$A$7:$A$1006,A223,Journal!$S$7:$S$1006,"&gt;0"))</f>
        <v/>
      </c>
      <c r="G223" s="15" t="str">
        <f aca="false">IF(A223="","",-SUMIFS(Journal!$S$7:$S$1006,Journal!$A$7:$A$1006,A223,Journal!$S$7:$S$1006,"&lt;0"))</f>
        <v/>
      </c>
      <c r="H223" s="15" t="str">
        <f aca="false">IF(A223="","",SUMIFS(Journal!$S$7:$S$1006,Journal!$A$7:$A$1006,A223))</f>
        <v/>
      </c>
      <c r="I223" s="20" t="str">
        <f aca="false">IF(A223="","",IF(G223=0,IF(F223&gt;0,"no losses",""),F223/G223))</f>
        <v/>
      </c>
      <c r="J223" s="16" t="str">
        <f aca="false">IF(A223="","",IF(COUNTIFS(Journal!$A$7:$A$1006,A223,Journal!$R$7:$R$1006,"&gt;0")=0,"",SUMIFS(Journal!$T$7:$T$1006,Journal!$A$7:$A$1006,A223)/COUNTIFS(Journal!$A$7:$A$1006,A223,Journal!$R$7:$R$1006,"&gt;0")))</f>
        <v/>
      </c>
      <c r="K223" s="15" t="str">
        <f aca="false">IF(A223="","",SUMIFS(Journal!$L$7:$L$1006,Journal!$A$7:$A$1006,A223))</f>
        <v/>
      </c>
      <c r="L223" s="14" t="str">
        <f aca="false">IF(A223="","",IF(N(Journal!$C$4)&lt;=0,"no limit set",IF(COUNTIFS(Journal!$A$7:$A$1006,A223,Journal!$U$7:$U$1006,"&lt;="&amp;-Journal!$C$4)&gt;0,"Yes","No")))</f>
        <v/>
      </c>
      <c r="M223" s="14" t="str">
        <f aca="false">IF(A223="","",COUNTIFS(Journal!$A$7:$A$1006,A223,Journal!$V$7:$V$1006,"After loss limit"))</f>
        <v/>
      </c>
      <c r="N223" s="14" t="str">
        <f aca="false">IF(A223="","",IF(N(Journal!$C$5)&lt;=0,"no cap set",IF(B223&gt;Journal!$C$5,"Yes","No")))</f>
        <v/>
      </c>
      <c r="O223" s="15" t="str">
        <f aca="false">IF(A223="","",N(Journal!$C$3)+SUM($H$7:H223))</f>
        <v/>
      </c>
      <c r="P223" s="15" t="str">
        <f aca="false">IF(A223="","",O223-MAX(N(Journal!$C$3),MAX($O$7:O223)))</f>
        <v/>
      </c>
      <c r="Q223" s="21" t="e">
        <f aca="false">IF(A223="",NA(),O223)</f>
        <v>#N/A</v>
      </c>
    </row>
    <row r="224" customFormat="false" ht="15" hidden="false" customHeight="false" outlineLevel="0" collapsed="false">
      <c r="A224" s="18" t="str">
        <f aca="false">IF(A223="","",IF(COUNTIF(Journal!$A$7:$A$1006,"&gt;"&amp;A223)=0,"",SMALL(Journal!$A$7:$A$1006,COUNTIF(Journal!$A$7:$A$1006,"&lt;="&amp;A223)+1)))</f>
        <v/>
      </c>
      <c r="B224" s="14" t="str">
        <f aca="false">IF(A224="","",COUNTIF(Journal!$A$7:$A$1006,A224))</f>
        <v/>
      </c>
      <c r="C224" s="14" t="str">
        <f aca="false">IF(A224="","",COUNTIFS(Journal!$A$7:$A$1006,A224,Journal!$S$7:$S$1006,"&gt;0"))</f>
        <v/>
      </c>
      <c r="D224" s="14" t="str">
        <f aca="false">IF(A224="","",COUNTIFS(Journal!$A$7:$A$1006,A224,Journal!$S$7:$S$1006,"&lt;0"))</f>
        <v/>
      </c>
      <c r="E224" s="19" t="str">
        <f aca="false">IF(OR(A224="",N(B224)=0),"",C224/B224)</f>
        <v/>
      </c>
      <c r="F224" s="15" t="str">
        <f aca="false">IF(A224="","",SUMIFS(Journal!$S$7:$S$1006,Journal!$A$7:$A$1006,A224,Journal!$S$7:$S$1006,"&gt;0"))</f>
        <v/>
      </c>
      <c r="G224" s="15" t="str">
        <f aca="false">IF(A224="","",-SUMIFS(Journal!$S$7:$S$1006,Journal!$A$7:$A$1006,A224,Journal!$S$7:$S$1006,"&lt;0"))</f>
        <v/>
      </c>
      <c r="H224" s="15" t="str">
        <f aca="false">IF(A224="","",SUMIFS(Journal!$S$7:$S$1006,Journal!$A$7:$A$1006,A224))</f>
        <v/>
      </c>
      <c r="I224" s="20" t="str">
        <f aca="false">IF(A224="","",IF(G224=0,IF(F224&gt;0,"no losses",""),F224/G224))</f>
        <v/>
      </c>
      <c r="J224" s="16" t="str">
        <f aca="false">IF(A224="","",IF(COUNTIFS(Journal!$A$7:$A$1006,A224,Journal!$R$7:$R$1006,"&gt;0")=0,"",SUMIFS(Journal!$T$7:$T$1006,Journal!$A$7:$A$1006,A224)/COUNTIFS(Journal!$A$7:$A$1006,A224,Journal!$R$7:$R$1006,"&gt;0")))</f>
        <v/>
      </c>
      <c r="K224" s="15" t="str">
        <f aca="false">IF(A224="","",SUMIFS(Journal!$L$7:$L$1006,Journal!$A$7:$A$1006,A224))</f>
        <v/>
      </c>
      <c r="L224" s="14" t="str">
        <f aca="false">IF(A224="","",IF(N(Journal!$C$4)&lt;=0,"no limit set",IF(COUNTIFS(Journal!$A$7:$A$1006,A224,Journal!$U$7:$U$1006,"&lt;="&amp;-Journal!$C$4)&gt;0,"Yes","No")))</f>
        <v/>
      </c>
      <c r="M224" s="14" t="str">
        <f aca="false">IF(A224="","",COUNTIFS(Journal!$A$7:$A$1006,A224,Journal!$V$7:$V$1006,"After loss limit"))</f>
        <v/>
      </c>
      <c r="N224" s="14" t="str">
        <f aca="false">IF(A224="","",IF(N(Journal!$C$5)&lt;=0,"no cap set",IF(B224&gt;Journal!$C$5,"Yes","No")))</f>
        <v/>
      </c>
      <c r="O224" s="15" t="str">
        <f aca="false">IF(A224="","",N(Journal!$C$3)+SUM($H$7:H224))</f>
        <v/>
      </c>
      <c r="P224" s="15" t="str">
        <f aca="false">IF(A224="","",O224-MAX(N(Journal!$C$3),MAX($O$7:O224)))</f>
        <v/>
      </c>
      <c r="Q224" s="21" t="e">
        <f aca="false">IF(A224="",NA(),O224)</f>
        <v>#N/A</v>
      </c>
    </row>
    <row r="225" customFormat="false" ht="15" hidden="false" customHeight="false" outlineLevel="0" collapsed="false">
      <c r="A225" s="18" t="str">
        <f aca="false">IF(A224="","",IF(COUNTIF(Journal!$A$7:$A$1006,"&gt;"&amp;A224)=0,"",SMALL(Journal!$A$7:$A$1006,COUNTIF(Journal!$A$7:$A$1006,"&lt;="&amp;A224)+1)))</f>
        <v/>
      </c>
      <c r="B225" s="14" t="str">
        <f aca="false">IF(A225="","",COUNTIF(Journal!$A$7:$A$1006,A225))</f>
        <v/>
      </c>
      <c r="C225" s="14" t="str">
        <f aca="false">IF(A225="","",COUNTIFS(Journal!$A$7:$A$1006,A225,Journal!$S$7:$S$1006,"&gt;0"))</f>
        <v/>
      </c>
      <c r="D225" s="14" t="str">
        <f aca="false">IF(A225="","",COUNTIFS(Journal!$A$7:$A$1006,A225,Journal!$S$7:$S$1006,"&lt;0"))</f>
        <v/>
      </c>
      <c r="E225" s="19" t="str">
        <f aca="false">IF(OR(A225="",N(B225)=0),"",C225/B225)</f>
        <v/>
      </c>
      <c r="F225" s="15" t="str">
        <f aca="false">IF(A225="","",SUMIFS(Journal!$S$7:$S$1006,Journal!$A$7:$A$1006,A225,Journal!$S$7:$S$1006,"&gt;0"))</f>
        <v/>
      </c>
      <c r="G225" s="15" t="str">
        <f aca="false">IF(A225="","",-SUMIFS(Journal!$S$7:$S$1006,Journal!$A$7:$A$1006,A225,Journal!$S$7:$S$1006,"&lt;0"))</f>
        <v/>
      </c>
      <c r="H225" s="15" t="str">
        <f aca="false">IF(A225="","",SUMIFS(Journal!$S$7:$S$1006,Journal!$A$7:$A$1006,A225))</f>
        <v/>
      </c>
      <c r="I225" s="20" t="str">
        <f aca="false">IF(A225="","",IF(G225=0,IF(F225&gt;0,"no losses",""),F225/G225))</f>
        <v/>
      </c>
      <c r="J225" s="16" t="str">
        <f aca="false">IF(A225="","",IF(COUNTIFS(Journal!$A$7:$A$1006,A225,Journal!$R$7:$R$1006,"&gt;0")=0,"",SUMIFS(Journal!$T$7:$T$1006,Journal!$A$7:$A$1006,A225)/COUNTIFS(Journal!$A$7:$A$1006,A225,Journal!$R$7:$R$1006,"&gt;0")))</f>
        <v/>
      </c>
      <c r="K225" s="15" t="str">
        <f aca="false">IF(A225="","",SUMIFS(Journal!$L$7:$L$1006,Journal!$A$7:$A$1006,A225))</f>
        <v/>
      </c>
      <c r="L225" s="14" t="str">
        <f aca="false">IF(A225="","",IF(N(Journal!$C$4)&lt;=0,"no limit set",IF(COUNTIFS(Journal!$A$7:$A$1006,A225,Journal!$U$7:$U$1006,"&lt;="&amp;-Journal!$C$4)&gt;0,"Yes","No")))</f>
        <v/>
      </c>
      <c r="M225" s="14" t="str">
        <f aca="false">IF(A225="","",COUNTIFS(Journal!$A$7:$A$1006,A225,Journal!$V$7:$V$1006,"After loss limit"))</f>
        <v/>
      </c>
      <c r="N225" s="14" t="str">
        <f aca="false">IF(A225="","",IF(N(Journal!$C$5)&lt;=0,"no cap set",IF(B225&gt;Journal!$C$5,"Yes","No")))</f>
        <v/>
      </c>
      <c r="O225" s="15" t="str">
        <f aca="false">IF(A225="","",N(Journal!$C$3)+SUM($H$7:H225))</f>
        <v/>
      </c>
      <c r="P225" s="15" t="str">
        <f aca="false">IF(A225="","",O225-MAX(N(Journal!$C$3),MAX($O$7:O225)))</f>
        <v/>
      </c>
      <c r="Q225" s="21" t="e">
        <f aca="false">IF(A225="",NA(),O225)</f>
        <v>#N/A</v>
      </c>
    </row>
    <row r="226" customFormat="false" ht="15" hidden="false" customHeight="false" outlineLevel="0" collapsed="false">
      <c r="A226" s="18" t="str">
        <f aca="false">IF(A225="","",IF(COUNTIF(Journal!$A$7:$A$1006,"&gt;"&amp;A225)=0,"",SMALL(Journal!$A$7:$A$1006,COUNTIF(Journal!$A$7:$A$1006,"&lt;="&amp;A225)+1)))</f>
        <v/>
      </c>
      <c r="B226" s="14" t="str">
        <f aca="false">IF(A226="","",COUNTIF(Journal!$A$7:$A$1006,A226))</f>
        <v/>
      </c>
      <c r="C226" s="14" t="str">
        <f aca="false">IF(A226="","",COUNTIFS(Journal!$A$7:$A$1006,A226,Journal!$S$7:$S$1006,"&gt;0"))</f>
        <v/>
      </c>
      <c r="D226" s="14" t="str">
        <f aca="false">IF(A226="","",COUNTIFS(Journal!$A$7:$A$1006,A226,Journal!$S$7:$S$1006,"&lt;0"))</f>
        <v/>
      </c>
      <c r="E226" s="19" t="str">
        <f aca="false">IF(OR(A226="",N(B226)=0),"",C226/B226)</f>
        <v/>
      </c>
      <c r="F226" s="15" t="str">
        <f aca="false">IF(A226="","",SUMIFS(Journal!$S$7:$S$1006,Journal!$A$7:$A$1006,A226,Journal!$S$7:$S$1006,"&gt;0"))</f>
        <v/>
      </c>
      <c r="G226" s="15" t="str">
        <f aca="false">IF(A226="","",-SUMIFS(Journal!$S$7:$S$1006,Journal!$A$7:$A$1006,A226,Journal!$S$7:$S$1006,"&lt;0"))</f>
        <v/>
      </c>
      <c r="H226" s="15" t="str">
        <f aca="false">IF(A226="","",SUMIFS(Journal!$S$7:$S$1006,Journal!$A$7:$A$1006,A226))</f>
        <v/>
      </c>
      <c r="I226" s="20" t="str">
        <f aca="false">IF(A226="","",IF(G226=0,IF(F226&gt;0,"no losses",""),F226/G226))</f>
        <v/>
      </c>
      <c r="J226" s="16" t="str">
        <f aca="false">IF(A226="","",IF(COUNTIFS(Journal!$A$7:$A$1006,A226,Journal!$R$7:$R$1006,"&gt;0")=0,"",SUMIFS(Journal!$T$7:$T$1006,Journal!$A$7:$A$1006,A226)/COUNTIFS(Journal!$A$7:$A$1006,A226,Journal!$R$7:$R$1006,"&gt;0")))</f>
        <v/>
      </c>
      <c r="K226" s="15" t="str">
        <f aca="false">IF(A226="","",SUMIFS(Journal!$L$7:$L$1006,Journal!$A$7:$A$1006,A226))</f>
        <v/>
      </c>
      <c r="L226" s="14" t="str">
        <f aca="false">IF(A226="","",IF(N(Journal!$C$4)&lt;=0,"no limit set",IF(COUNTIFS(Journal!$A$7:$A$1006,A226,Journal!$U$7:$U$1006,"&lt;="&amp;-Journal!$C$4)&gt;0,"Yes","No")))</f>
        <v/>
      </c>
      <c r="M226" s="14" t="str">
        <f aca="false">IF(A226="","",COUNTIFS(Journal!$A$7:$A$1006,A226,Journal!$V$7:$V$1006,"After loss limit"))</f>
        <v/>
      </c>
      <c r="N226" s="14" t="str">
        <f aca="false">IF(A226="","",IF(N(Journal!$C$5)&lt;=0,"no cap set",IF(B226&gt;Journal!$C$5,"Yes","No")))</f>
        <v/>
      </c>
      <c r="O226" s="15" t="str">
        <f aca="false">IF(A226="","",N(Journal!$C$3)+SUM($H$7:H226))</f>
        <v/>
      </c>
      <c r="P226" s="15" t="str">
        <f aca="false">IF(A226="","",O226-MAX(N(Journal!$C$3),MAX($O$7:O226)))</f>
        <v/>
      </c>
      <c r="Q226" s="21" t="e">
        <f aca="false">IF(A226="",NA(),O226)</f>
        <v>#N/A</v>
      </c>
    </row>
    <row r="227" customFormat="false" ht="15" hidden="false" customHeight="false" outlineLevel="0" collapsed="false">
      <c r="A227" s="18" t="str">
        <f aca="false">IF(A226="","",IF(COUNTIF(Journal!$A$7:$A$1006,"&gt;"&amp;A226)=0,"",SMALL(Journal!$A$7:$A$1006,COUNTIF(Journal!$A$7:$A$1006,"&lt;="&amp;A226)+1)))</f>
        <v/>
      </c>
      <c r="B227" s="14" t="str">
        <f aca="false">IF(A227="","",COUNTIF(Journal!$A$7:$A$1006,A227))</f>
        <v/>
      </c>
      <c r="C227" s="14" t="str">
        <f aca="false">IF(A227="","",COUNTIFS(Journal!$A$7:$A$1006,A227,Journal!$S$7:$S$1006,"&gt;0"))</f>
        <v/>
      </c>
      <c r="D227" s="14" t="str">
        <f aca="false">IF(A227="","",COUNTIFS(Journal!$A$7:$A$1006,A227,Journal!$S$7:$S$1006,"&lt;0"))</f>
        <v/>
      </c>
      <c r="E227" s="19" t="str">
        <f aca="false">IF(OR(A227="",N(B227)=0),"",C227/B227)</f>
        <v/>
      </c>
      <c r="F227" s="15" t="str">
        <f aca="false">IF(A227="","",SUMIFS(Journal!$S$7:$S$1006,Journal!$A$7:$A$1006,A227,Journal!$S$7:$S$1006,"&gt;0"))</f>
        <v/>
      </c>
      <c r="G227" s="15" t="str">
        <f aca="false">IF(A227="","",-SUMIFS(Journal!$S$7:$S$1006,Journal!$A$7:$A$1006,A227,Journal!$S$7:$S$1006,"&lt;0"))</f>
        <v/>
      </c>
      <c r="H227" s="15" t="str">
        <f aca="false">IF(A227="","",SUMIFS(Journal!$S$7:$S$1006,Journal!$A$7:$A$1006,A227))</f>
        <v/>
      </c>
      <c r="I227" s="20" t="str">
        <f aca="false">IF(A227="","",IF(G227=0,IF(F227&gt;0,"no losses",""),F227/G227))</f>
        <v/>
      </c>
      <c r="J227" s="16" t="str">
        <f aca="false">IF(A227="","",IF(COUNTIFS(Journal!$A$7:$A$1006,A227,Journal!$R$7:$R$1006,"&gt;0")=0,"",SUMIFS(Journal!$T$7:$T$1006,Journal!$A$7:$A$1006,A227)/COUNTIFS(Journal!$A$7:$A$1006,A227,Journal!$R$7:$R$1006,"&gt;0")))</f>
        <v/>
      </c>
      <c r="K227" s="15" t="str">
        <f aca="false">IF(A227="","",SUMIFS(Journal!$L$7:$L$1006,Journal!$A$7:$A$1006,A227))</f>
        <v/>
      </c>
      <c r="L227" s="14" t="str">
        <f aca="false">IF(A227="","",IF(N(Journal!$C$4)&lt;=0,"no limit set",IF(COUNTIFS(Journal!$A$7:$A$1006,A227,Journal!$U$7:$U$1006,"&lt;="&amp;-Journal!$C$4)&gt;0,"Yes","No")))</f>
        <v/>
      </c>
      <c r="M227" s="14" t="str">
        <f aca="false">IF(A227="","",COUNTIFS(Journal!$A$7:$A$1006,A227,Journal!$V$7:$V$1006,"After loss limit"))</f>
        <v/>
      </c>
      <c r="N227" s="14" t="str">
        <f aca="false">IF(A227="","",IF(N(Journal!$C$5)&lt;=0,"no cap set",IF(B227&gt;Journal!$C$5,"Yes","No")))</f>
        <v/>
      </c>
      <c r="O227" s="15" t="str">
        <f aca="false">IF(A227="","",N(Journal!$C$3)+SUM($H$7:H227))</f>
        <v/>
      </c>
      <c r="P227" s="15" t="str">
        <f aca="false">IF(A227="","",O227-MAX(N(Journal!$C$3),MAX($O$7:O227)))</f>
        <v/>
      </c>
      <c r="Q227" s="21" t="e">
        <f aca="false">IF(A227="",NA(),O227)</f>
        <v>#N/A</v>
      </c>
    </row>
    <row r="228" customFormat="false" ht="15" hidden="false" customHeight="false" outlineLevel="0" collapsed="false">
      <c r="A228" s="18" t="str">
        <f aca="false">IF(A227="","",IF(COUNTIF(Journal!$A$7:$A$1006,"&gt;"&amp;A227)=0,"",SMALL(Journal!$A$7:$A$1006,COUNTIF(Journal!$A$7:$A$1006,"&lt;="&amp;A227)+1)))</f>
        <v/>
      </c>
      <c r="B228" s="14" t="str">
        <f aca="false">IF(A228="","",COUNTIF(Journal!$A$7:$A$1006,A228))</f>
        <v/>
      </c>
      <c r="C228" s="14" t="str">
        <f aca="false">IF(A228="","",COUNTIFS(Journal!$A$7:$A$1006,A228,Journal!$S$7:$S$1006,"&gt;0"))</f>
        <v/>
      </c>
      <c r="D228" s="14" t="str">
        <f aca="false">IF(A228="","",COUNTIFS(Journal!$A$7:$A$1006,A228,Journal!$S$7:$S$1006,"&lt;0"))</f>
        <v/>
      </c>
      <c r="E228" s="19" t="str">
        <f aca="false">IF(OR(A228="",N(B228)=0),"",C228/B228)</f>
        <v/>
      </c>
      <c r="F228" s="15" t="str">
        <f aca="false">IF(A228="","",SUMIFS(Journal!$S$7:$S$1006,Journal!$A$7:$A$1006,A228,Journal!$S$7:$S$1006,"&gt;0"))</f>
        <v/>
      </c>
      <c r="G228" s="15" t="str">
        <f aca="false">IF(A228="","",-SUMIFS(Journal!$S$7:$S$1006,Journal!$A$7:$A$1006,A228,Journal!$S$7:$S$1006,"&lt;0"))</f>
        <v/>
      </c>
      <c r="H228" s="15" t="str">
        <f aca="false">IF(A228="","",SUMIFS(Journal!$S$7:$S$1006,Journal!$A$7:$A$1006,A228))</f>
        <v/>
      </c>
      <c r="I228" s="20" t="str">
        <f aca="false">IF(A228="","",IF(G228=0,IF(F228&gt;0,"no losses",""),F228/G228))</f>
        <v/>
      </c>
      <c r="J228" s="16" t="str">
        <f aca="false">IF(A228="","",IF(COUNTIFS(Journal!$A$7:$A$1006,A228,Journal!$R$7:$R$1006,"&gt;0")=0,"",SUMIFS(Journal!$T$7:$T$1006,Journal!$A$7:$A$1006,A228)/COUNTIFS(Journal!$A$7:$A$1006,A228,Journal!$R$7:$R$1006,"&gt;0")))</f>
        <v/>
      </c>
      <c r="K228" s="15" t="str">
        <f aca="false">IF(A228="","",SUMIFS(Journal!$L$7:$L$1006,Journal!$A$7:$A$1006,A228))</f>
        <v/>
      </c>
      <c r="L228" s="14" t="str">
        <f aca="false">IF(A228="","",IF(N(Journal!$C$4)&lt;=0,"no limit set",IF(COUNTIFS(Journal!$A$7:$A$1006,A228,Journal!$U$7:$U$1006,"&lt;="&amp;-Journal!$C$4)&gt;0,"Yes","No")))</f>
        <v/>
      </c>
      <c r="M228" s="14" t="str">
        <f aca="false">IF(A228="","",COUNTIFS(Journal!$A$7:$A$1006,A228,Journal!$V$7:$V$1006,"After loss limit"))</f>
        <v/>
      </c>
      <c r="N228" s="14" t="str">
        <f aca="false">IF(A228="","",IF(N(Journal!$C$5)&lt;=0,"no cap set",IF(B228&gt;Journal!$C$5,"Yes","No")))</f>
        <v/>
      </c>
      <c r="O228" s="15" t="str">
        <f aca="false">IF(A228="","",N(Journal!$C$3)+SUM($H$7:H228))</f>
        <v/>
      </c>
      <c r="P228" s="15" t="str">
        <f aca="false">IF(A228="","",O228-MAX(N(Journal!$C$3),MAX($O$7:O228)))</f>
        <v/>
      </c>
      <c r="Q228" s="21" t="e">
        <f aca="false">IF(A228="",NA(),O228)</f>
        <v>#N/A</v>
      </c>
    </row>
    <row r="229" customFormat="false" ht="15" hidden="false" customHeight="false" outlineLevel="0" collapsed="false">
      <c r="A229" s="18" t="str">
        <f aca="false">IF(A228="","",IF(COUNTIF(Journal!$A$7:$A$1006,"&gt;"&amp;A228)=0,"",SMALL(Journal!$A$7:$A$1006,COUNTIF(Journal!$A$7:$A$1006,"&lt;="&amp;A228)+1)))</f>
        <v/>
      </c>
      <c r="B229" s="14" t="str">
        <f aca="false">IF(A229="","",COUNTIF(Journal!$A$7:$A$1006,A229))</f>
        <v/>
      </c>
      <c r="C229" s="14" t="str">
        <f aca="false">IF(A229="","",COUNTIFS(Journal!$A$7:$A$1006,A229,Journal!$S$7:$S$1006,"&gt;0"))</f>
        <v/>
      </c>
      <c r="D229" s="14" t="str">
        <f aca="false">IF(A229="","",COUNTIFS(Journal!$A$7:$A$1006,A229,Journal!$S$7:$S$1006,"&lt;0"))</f>
        <v/>
      </c>
      <c r="E229" s="19" t="str">
        <f aca="false">IF(OR(A229="",N(B229)=0),"",C229/B229)</f>
        <v/>
      </c>
      <c r="F229" s="15" t="str">
        <f aca="false">IF(A229="","",SUMIFS(Journal!$S$7:$S$1006,Journal!$A$7:$A$1006,A229,Journal!$S$7:$S$1006,"&gt;0"))</f>
        <v/>
      </c>
      <c r="G229" s="15" t="str">
        <f aca="false">IF(A229="","",-SUMIFS(Journal!$S$7:$S$1006,Journal!$A$7:$A$1006,A229,Journal!$S$7:$S$1006,"&lt;0"))</f>
        <v/>
      </c>
      <c r="H229" s="15" t="str">
        <f aca="false">IF(A229="","",SUMIFS(Journal!$S$7:$S$1006,Journal!$A$7:$A$1006,A229))</f>
        <v/>
      </c>
      <c r="I229" s="20" t="str">
        <f aca="false">IF(A229="","",IF(G229=0,IF(F229&gt;0,"no losses",""),F229/G229))</f>
        <v/>
      </c>
      <c r="J229" s="16" t="str">
        <f aca="false">IF(A229="","",IF(COUNTIFS(Journal!$A$7:$A$1006,A229,Journal!$R$7:$R$1006,"&gt;0")=0,"",SUMIFS(Journal!$T$7:$T$1006,Journal!$A$7:$A$1006,A229)/COUNTIFS(Journal!$A$7:$A$1006,A229,Journal!$R$7:$R$1006,"&gt;0")))</f>
        <v/>
      </c>
      <c r="K229" s="15" t="str">
        <f aca="false">IF(A229="","",SUMIFS(Journal!$L$7:$L$1006,Journal!$A$7:$A$1006,A229))</f>
        <v/>
      </c>
      <c r="L229" s="14" t="str">
        <f aca="false">IF(A229="","",IF(N(Journal!$C$4)&lt;=0,"no limit set",IF(COUNTIFS(Journal!$A$7:$A$1006,A229,Journal!$U$7:$U$1006,"&lt;="&amp;-Journal!$C$4)&gt;0,"Yes","No")))</f>
        <v/>
      </c>
      <c r="M229" s="14" t="str">
        <f aca="false">IF(A229="","",COUNTIFS(Journal!$A$7:$A$1006,A229,Journal!$V$7:$V$1006,"After loss limit"))</f>
        <v/>
      </c>
      <c r="N229" s="14" t="str">
        <f aca="false">IF(A229="","",IF(N(Journal!$C$5)&lt;=0,"no cap set",IF(B229&gt;Journal!$C$5,"Yes","No")))</f>
        <v/>
      </c>
      <c r="O229" s="15" t="str">
        <f aca="false">IF(A229="","",N(Journal!$C$3)+SUM($H$7:H229))</f>
        <v/>
      </c>
      <c r="P229" s="15" t="str">
        <f aca="false">IF(A229="","",O229-MAX(N(Journal!$C$3),MAX($O$7:O229)))</f>
        <v/>
      </c>
      <c r="Q229" s="21" t="e">
        <f aca="false">IF(A229="",NA(),O229)</f>
        <v>#N/A</v>
      </c>
    </row>
    <row r="230" customFormat="false" ht="15" hidden="false" customHeight="false" outlineLevel="0" collapsed="false">
      <c r="A230" s="18" t="str">
        <f aca="false">IF(A229="","",IF(COUNTIF(Journal!$A$7:$A$1006,"&gt;"&amp;A229)=0,"",SMALL(Journal!$A$7:$A$1006,COUNTIF(Journal!$A$7:$A$1006,"&lt;="&amp;A229)+1)))</f>
        <v/>
      </c>
      <c r="B230" s="14" t="str">
        <f aca="false">IF(A230="","",COUNTIF(Journal!$A$7:$A$1006,A230))</f>
        <v/>
      </c>
      <c r="C230" s="14" t="str">
        <f aca="false">IF(A230="","",COUNTIFS(Journal!$A$7:$A$1006,A230,Journal!$S$7:$S$1006,"&gt;0"))</f>
        <v/>
      </c>
      <c r="D230" s="14" t="str">
        <f aca="false">IF(A230="","",COUNTIFS(Journal!$A$7:$A$1006,A230,Journal!$S$7:$S$1006,"&lt;0"))</f>
        <v/>
      </c>
      <c r="E230" s="19" t="str">
        <f aca="false">IF(OR(A230="",N(B230)=0),"",C230/B230)</f>
        <v/>
      </c>
      <c r="F230" s="15" t="str">
        <f aca="false">IF(A230="","",SUMIFS(Journal!$S$7:$S$1006,Journal!$A$7:$A$1006,A230,Journal!$S$7:$S$1006,"&gt;0"))</f>
        <v/>
      </c>
      <c r="G230" s="15" t="str">
        <f aca="false">IF(A230="","",-SUMIFS(Journal!$S$7:$S$1006,Journal!$A$7:$A$1006,A230,Journal!$S$7:$S$1006,"&lt;0"))</f>
        <v/>
      </c>
      <c r="H230" s="15" t="str">
        <f aca="false">IF(A230="","",SUMIFS(Journal!$S$7:$S$1006,Journal!$A$7:$A$1006,A230))</f>
        <v/>
      </c>
      <c r="I230" s="20" t="str">
        <f aca="false">IF(A230="","",IF(G230=0,IF(F230&gt;0,"no losses",""),F230/G230))</f>
        <v/>
      </c>
      <c r="J230" s="16" t="str">
        <f aca="false">IF(A230="","",IF(COUNTIFS(Journal!$A$7:$A$1006,A230,Journal!$R$7:$R$1006,"&gt;0")=0,"",SUMIFS(Journal!$T$7:$T$1006,Journal!$A$7:$A$1006,A230)/COUNTIFS(Journal!$A$7:$A$1006,A230,Journal!$R$7:$R$1006,"&gt;0")))</f>
        <v/>
      </c>
      <c r="K230" s="15" t="str">
        <f aca="false">IF(A230="","",SUMIFS(Journal!$L$7:$L$1006,Journal!$A$7:$A$1006,A230))</f>
        <v/>
      </c>
      <c r="L230" s="14" t="str">
        <f aca="false">IF(A230="","",IF(N(Journal!$C$4)&lt;=0,"no limit set",IF(COUNTIFS(Journal!$A$7:$A$1006,A230,Journal!$U$7:$U$1006,"&lt;="&amp;-Journal!$C$4)&gt;0,"Yes","No")))</f>
        <v/>
      </c>
      <c r="M230" s="14" t="str">
        <f aca="false">IF(A230="","",COUNTIFS(Journal!$A$7:$A$1006,A230,Journal!$V$7:$V$1006,"After loss limit"))</f>
        <v/>
      </c>
      <c r="N230" s="14" t="str">
        <f aca="false">IF(A230="","",IF(N(Journal!$C$5)&lt;=0,"no cap set",IF(B230&gt;Journal!$C$5,"Yes","No")))</f>
        <v/>
      </c>
      <c r="O230" s="15" t="str">
        <f aca="false">IF(A230="","",N(Journal!$C$3)+SUM($H$7:H230))</f>
        <v/>
      </c>
      <c r="P230" s="15" t="str">
        <f aca="false">IF(A230="","",O230-MAX(N(Journal!$C$3),MAX($O$7:O230)))</f>
        <v/>
      </c>
      <c r="Q230" s="21" t="e">
        <f aca="false">IF(A230="",NA(),O230)</f>
        <v>#N/A</v>
      </c>
    </row>
    <row r="231" customFormat="false" ht="15" hidden="false" customHeight="false" outlineLevel="0" collapsed="false">
      <c r="A231" s="18" t="str">
        <f aca="false">IF(A230="","",IF(COUNTIF(Journal!$A$7:$A$1006,"&gt;"&amp;A230)=0,"",SMALL(Journal!$A$7:$A$1006,COUNTIF(Journal!$A$7:$A$1006,"&lt;="&amp;A230)+1)))</f>
        <v/>
      </c>
      <c r="B231" s="14" t="str">
        <f aca="false">IF(A231="","",COUNTIF(Journal!$A$7:$A$1006,A231))</f>
        <v/>
      </c>
      <c r="C231" s="14" t="str">
        <f aca="false">IF(A231="","",COUNTIFS(Journal!$A$7:$A$1006,A231,Journal!$S$7:$S$1006,"&gt;0"))</f>
        <v/>
      </c>
      <c r="D231" s="14" t="str">
        <f aca="false">IF(A231="","",COUNTIFS(Journal!$A$7:$A$1006,A231,Journal!$S$7:$S$1006,"&lt;0"))</f>
        <v/>
      </c>
      <c r="E231" s="19" t="str">
        <f aca="false">IF(OR(A231="",N(B231)=0),"",C231/B231)</f>
        <v/>
      </c>
      <c r="F231" s="15" t="str">
        <f aca="false">IF(A231="","",SUMIFS(Journal!$S$7:$S$1006,Journal!$A$7:$A$1006,A231,Journal!$S$7:$S$1006,"&gt;0"))</f>
        <v/>
      </c>
      <c r="G231" s="15" t="str">
        <f aca="false">IF(A231="","",-SUMIFS(Journal!$S$7:$S$1006,Journal!$A$7:$A$1006,A231,Journal!$S$7:$S$1006,"&lt;0"))</f>
        <v/>
      </c>
      <c r="H231" s="15" t="str">
        <f aca="false">IF(A231="","",SUMIFS(Journal!$S$7:$S$1006,Journal!$A$7:$A$1006,A231))</f>
        <v/>
      </c>
      <c r="I231" s="20" t="str">
        <f aca="false">IF(A231="","",IF(G231=0,IF(F231&gt;0,"no losses",""),F231/G231))</f>
        <v/>
      </c>
      <c r="J231" s="16" t="str">
        <f aca="false">IF(A231="","",IF(COUNTIFS(Journal!$A$7:$A$1006,A231,Journal!$R$7:$R$1006,"&gt;0")=0,"",SUMIFS(Journal!$T$7:$T$1006,Journal!$A$7:$A$1006,A231)/COUNTIFS(Journal!$A$7:$A$1006,A231,Journal!$R$7:$R$1006,"&gt;0")))</f>
        <v/>
      </c>
      <c r="K231" s="15" t="str">
        <f aca="false">IF(A231="","",SUMIFS(Journal!$L$7:$L$1006,Journal!$A$7:$A$1006,A231))</f>
        <v/>
      </c>
      <c r="L231" s="14" t="str">
        <f aca="false">IF(A231="","",IF(N(Journal!$C$4)&lt;=0,"no limit set",IF(COUNTIFS(Journal!$A$7:$A$1006,A231,Journal!$U$7:$U$1006,"&lt;="&amp;-Journal!$C$4)&gt;0,"Yes","No")))</f>
        <v/>
      </c>
      <c r="M231" s="14" t="str">
        <f aca="false">IF(A231="","",COUNTIFS(Journal!$A$7:$A$1006,A231,Journal!$V$7:$V$1006,"After loss limit"))</f>
        <v/>
      </c>
      <c r="N231" s="14" t="str">
        <f aca="false">IF(A231="","",IF(N(Journal!$C$5)&lt;=0,"no cap set",IF(B231&gt;Journal!$C$5,"Yes","No")))</f>
        <v/>
      </c>
      <c r="O231" s="15" t="str">
        <f aca="false">IF(A231="","",N(Journal!$C$3)+SUM($H$7:H231))</f>
        <v/>
      </c>
      <c r="P231" s="15" t="str">
        <f aca="false">IF(A231="","",O231-MAX(N(Journal!$C$3),MAX($O$7:O231)))</f>
        <v/>
      </c>
      <c r="Q231" s="21" t="e">
        <f aca="false">IF(A231="",NA(),O231)</f>
        <v>#N/A</v>
      </c>
    </row>
    <row r="232" customFormat="false" ht="15" hidden="false" customHeight="false" outlineLevel="0" collapsed="false">
      <c r="A232" s="18" t="str">
        <f aca="false">IF(A231="","",IF(COUNTIF(Journal!$A$7:$A$1006,"&gt;"&amp;A231)=0,"",SMALL(Journal!$A$7:$A$1006,COUNTIF(Journal!$A$7:$A$1006,"&lt;="&amp;A231)+1)))</f>
        <v/>
      </c>
      <c r="B232" s="14" t="str">
        <f aca="false">IF(A232="","",COUNTIF(Journal!$A$7:$A$1006,A232))</f>
        <v/>
      </c>
      <c r="C232" s="14" t="str">
        <f aca="false">IF(A232="","",COUNTIFS(Journal!$A$7:$A$1006,A232,Journal!$S$7:$S$1006,"&gt;0"))</f>
        <v/>
      </c>
      <c r="D232" s="14" t="str">
        <f aca="false">IF(A232="","",COUNTIFS(Journal!$A$7:$A$1006,A232,Journal!$S$7:$S$1006,"&lt;0"))</f>
        <v/>
      </c>
      <c r="E232" s="19" t="str">
        <f aca="false">IF(OR(A232="",N(B232)=0),"",C232/B232)</f>
        <v/>
      </c>
      <c r="F232" s="15" t="str">
        <f aca="false">IF(A232="","",SUMIFS(Journal!$S$7:$S$1006,Journal!$A$7:$A$1006,A232,Journal!$S$7:$S$1006,"&gt;0"))</f>
        <v/>
      </c>
      <c r="G232" s="15" t="str">
        <f aca="false">IF(A232="","",-SUMIFS(Journal!$S$7:$S$1006,Journal!$A$7:$A$1006,A232,Journal!$S$7:$S$1006,"&lt;0"))</f>
        <v/>
      </c>
      <c r="H232" s="15" t="str">
        <f aca="false">IF(A232="","",SUMIFS(Journal!$S$7:$S$1006,Journal!$A$7:$A$1006,A232))</f>
        <v/>
      </c>
      <c r="I232" s="20" t="str">
        <f aca="false">IF(A232="","",IF(G232=0,IF(F232&gt;0,"no losses",""),F232/G232))</f>
        <v/>
      </c>
      <c r="J232" s="16" t="str">
        <f aca="false">IF(A232="","",IF(COUNTIFS(Journal!$A$7:$A$1006,A232,Journal!$R$7:$R$1006,"&gt;0")=0,"",SUMIFS(Journal!$T$7:$T$1006,Journal!$A$7:$A$1006,A232)/COUNTIFS(Journal!$A$7:$A$1006,A232,Journal!$R$7:$R$1006,"&gt;0")))</f>
        <v/>
      </c>
      <c r="K232" s="15" t="str">
        <f aca="false">IF(A232="","",SUMIFS(Journal!$L$7:$L$1006,Journal!$A$7:$A$1006,A232))</f>
        <v/>
      </c>
      <c r="L232" s="14" t="str">
        <f aca="false">IF(A232="","",IF(N(Journal!$C$4)&lt;=0,"no limit set",IF(COUNTIFS(Journal!$A$7:$A$1006,A232,Journal!$U$7:$U$1006,"&lt;="&amp;-Journal!$C$4)&gt;0,"Yes","No")))</f>
        <v/>
      </c>
      <c r="M232" s="14" t="str">
        <f aca="false">IF(A232="","",COUNTIFS(Journal!$A$7:$A$1006,A232,Journal!$V$7:$V$1006,"After loss limit"))</f>
        <v/>
      </c>
      <c r="N232" s="14" t="str">
        <f aca="false">IF(A232="","",IF(N(Journal!$C$5)&lt;=0,"no cap set",IF(B232&gt;Journal!$C$5,"Yes","No")))</f>
        <v/>
      </c>
      <c r="O232" s="15" t="str">
        <f aca="false">IF(A232="","",N(Journal!$C$3)+SUM($H$7:H232))</f>
        <v/>
      </c>
      <c r="P232" s="15" t="str">
        <f aca="false">IF(A232="","",O232-MAX(N(Journal!$C$3),MAX($O$7:O232)))</f>
        <v/>
      </c>
      <c r="Q232" s="21" t="e">
        <f aca="false">IF(A232="",NA(),O232)</f>
        <v>#N/A</v>
      </c>
    </row>
    <row r="233" customFormat="false" ht="15" hidden="false" customHeight="false" outlineLevel="0" collapsed="false">
      <c r="A233" s="18" t="str">
        <f aca="false">IF(A232="","",IF(COUNTIF(Journal!$A$7:$A$1006,"&gt;"&amp;A232)=0,"",SMALL(Journal!$A$7:$A$1006,COUNTIF(Journal!$A$7:$A$1006,"&lt;="&amp;A232)+1)))</f>
        <v/>
      </c>
      <c r="B233" s="14" t="str">
        <f aca="false">IF(A233="","",COUNTIF(Journal!$A$7:$A$1006,A233))</f>
        <v/>
      </c>
      <c r="C233" s="14" t="str">
        <f aca="false">IF(A233="","",COUNTIFS(Journal!$A$7:$A$1006,A233,Journal!$S$7:$S$1006,"&gt;0"))</f>
        <v/>
      </c>
      <c r="D233" s="14" t="str">
        <f aca="false">IF(A233="","",COUNTIFS(Journal!$A$7:$A$1006,A233,Journal!$S$7:$S$1006,"&lt;0"))</f>
        <v/>
      </c>
      <c r="E233" s="19" t="str">
        <f aca="false">IF(OR(A233="",N(B233)=0),"",C233/B233)</f>
        <v/>
      </c>
      <c r="F233" s="15" t="str">
        <f aca="false">IF(A233="","",SUMIFS(Journal!$S$7:$S$1006,Journal!$A$7:$A$1006,A233,Journal!$S$7:$S$1006,"&gt;0"))</f>
        <v/>
      </c>
      <c r="G233" s="15" t="str">
        <f aca="false">IF(A233="","",-SUMIFS(Journal!$S$7:$S$1006,Journal!$A$7:$A$1006,A233,Journal!$S$7:$S$1006,"&lt;0"))</f>
        <v/>
      </c>
      <c r="H233" s="15" t="str">
        <f aca="false">IF(A233="","",SUMIFS(Journal!$S$7:$S$1006,Journal!$A$7:$A$1006,A233))</f>
        <v/>
      </c>
      <c r="I233" s="20" t="str">
        <f aca="false">IF(A233="","",IF(G233=0,IF(F233&gt;0,"no losses",""),F233/G233))</f>
        <v/>
      </c>
      <c r="J233" s="16" t="str">
        <f aca="false">IF(A233="","",IF(COUNTIFS(Journal!$A$7:$A$1006,A233,Journal!$R$7:$R$1006,"&gt;0")=0,"",SUMIFS(Journal!$T$7:$T$1006,Journal!$A$7:$A$1006,A233)/COUNTIFS(Journal!$A$7:$A$1006,A233,Journal!$R$7:$R$1006,"&gt;0")))</f>
        <v/>
      </c>
      <c r="K233" s="15" t="str">
        <f aca="false">IF(A233="","",SUMIFS(Journal!$L$7:$L$1006,Journal!$A$7:$A$1006,A233))</f>
        <v/>
      </c>
      <c r="L233" s="14" t="str">
        <f aca="false">IF(A233="","",IF(N(Journal!$C$4)&lt;=0,"no limit set",IF(COUNTIFS(Journal!$A$7:$A$1006,A233,Journal!$U$7:$U$1006,"&lt;="&amp;-Journal!$C$4)&gt;0,"Yes","No")))</f>
        <v/>
      </c>
      <c r="M233" s="14" t="str">
        <f aca="false">IF(A233="","",COUNTIFS(Journal!$A$7:$A$1006,A233,Journal!$V$7:$V$1006,"After loss limit"))</f>
        <v/>
      </c>
      <c r="N233" s="14" t="str">
        <f aca="false">IF(A233="","",IF(N(Journal!$C$5)&lt;=0,"no cap set",IF(B233&gt;Journal!$C$5,"Yes","No")))</f>
        <v/>
      </c>
      <c r="O233" s="15" t="str">
        <f aca="false">IF(A233="","",N(Journal!$C$3)+SUM($H$7:H233))</f>
        <v/>
      </c>
      <c r="P233" s="15" t="str">
        <f aca="false">IF(A233="","",O233-MAX(N(Journal!$C$3),MAX($O$7:O233)))</f>
        <v/>
      </c>
      <c r="Q233" s="21" t="e">
        <f aca="false">IF(A233="",NA(),O233)</f>
        <v>#N/A</v>
      </c>
    </row>
    <row r="234" customFormat="false" ht="15" hidden="false" customHeight="false" outlineLevel="0" collapsed="false">
      <c r="A234" s="18" t="str">
        <f aca="false">IF(A233="","",IF(COUNTIF(Journal!$A$7:$A$1006,"&gt;"&amp;A233)=0,"",SMALL(Journal!$A$7:$A$1006,COUNTIF(Journal!$A$7:$A$1006,"&lt;="&amp;A233)+1)))</f>
        <v/>
      </c>
      <c r="B234" s="14" t="str">
        <f aca="false">IF(A234="","",COUNTIF(Journal!$A$7:$A$1006,A234))</f>
        <v/>
      </c>
      <c r="C234" s="14" t="str">
        <f aca="false">IF(A234="","",COUNTIFS(Journal!$A$7:$A$1006,A234,Journal!$S$7:$S$1006,"&gt;0"))</f>
        <v/>
      </c>
      <c r="D234" s="14" t="str">
        <f aca="false">IF(A234="","",COUNTIFS(Journal!$A$7:$A$1006,A234,Journal!$S$7:$S$1006,"&lt;0"))</f>
        <v/>
      </c>
      <c r="E234" s="19" t="str">
        <f aca="false">IF(OR(A234="",N(B234)=0),"",C234/B234)</f>
        <v/>
      </c>
      <c r="F234" s="15" t="str">
        <f aca="false">IF(A234="","",SUMIFS(Journal!$S$7:$S$1006,Journal!$A$7:$A$1006,A234,Journal!$S$7:$S$1006,"&gt;0"))</f>
        <v/>
      </c>
      <c r="G234" s="15" t="str">
        <f aca="false">IF(A234="","",-SUMIFS(Journal!$S$7:$S$1006,Journal!$A$7:$A$1006,A234,Journal!$S$7:$S$1006,"&lt;0"))</f>
        <v/>
      </c>
      <c r="H234" s="15" t="str">
        <f aca="false">IF(A234="","",SUMIFS(Journal!$S$7:$S$1006,Journal!$A$7:$A$1006,A234))</f>
        <v/>
      </c>
      <c r="I234" s="20" t="str">
        <f aca="false">IF(A234="","",IF(G234=0,IF(F234&gt;0,"no losses",""),F234/G234))</f>
        <v/>
      </c>
      <c r="J234" s="16" t="str">
        <f aca="false">IF(A234="","",IF(COUNTIFS(Journal!$A$7:$A$1006,A234,Journal!$R$7:$R$1006,"&gt;0")=0,"",SUMIFS(Journal!$T$7:$T$1006,Journal!$A$7:$A$1006,A234)/COUNTIFS(Journal!$A$7:$A$1006,A234,Journal!$R$7:$R$1006,"&gt;0")))</f>
        <v/>
      </c>
      <c r="K234" s="15" t="str">
        <f aca="false">IF(A234="","",SUMIFS(Journal!$L$7:$L$1006,Journal!$A$7:$A$1006,A234))</f>
        <v/>
      </c>
      <c r="L234" s="14" t="str">
        <f aca="false">IF(A234="","",IF(N(Journal!$C$4)&lt;=0,"no limit set",IF(COUNTIFS(Journal!$A$7:$A$1006,A234,Journal!$U$7:$U$1006,"&lt;="&amp;-Journal!$C$4)&gt;0,"Yes","No")))</f>
        <v/>
      </c>
      <c r="M234" s="14" t="str">
        <f aca="false">IF(A234="","",COUNTIFS(Journal!$A$7:$A$1006,A234,Journal!$V$7:$V$1006,"After loss limit"))</f>
        <v/>
      </c>
      <c r="N234" s="14" t="str">
        <f aca="false">IF(A234="","",IF(N(Journal!$C$5)&lt;=0,"no cap set",IF(B234&gt;Journal!$C$5,"Yes","No")))</f>
        <v/>
      </c>
      <c r="O234" s="15" t="str">
        <f aca="false">IF(A234="","",N(Journal!$C$3)+SUM($H$7:H234))</f>
        <v/>
      </c>
      <c r="P234" s="15" t="str">
        <f aca="false">IF(A234="","",O234-MAX(N(Journal!$C$3),MAX($O$7:O234)))</f>
        <v/>
      </c>
      <c r="Q234" s="21" t="e">
        <f aca="false">IF(A234="",NA(),O234)</f>
        <v>#N/A</v>
      </c>
    </row>
    <row r="235" customFormat="false" ht="15" hidden="false" customHeight="false" outlineLevel="0" collapsed="false">
      <c r="A235" s="18" t="str">
        <f aca="false">IF(A234="","",IF(COUNTIF(Journal!$A$7:$A$1006,"&gt;"&amp;A234)=0,"",SMALL(Journal!$A$7:$A$1006,COUNTIF(Journal!$A$7:$A$1006,"&lt;="&amp;A234)+1)))</f>
        <v/>
      </c>
      <c r="B235" s="14" t="str">
        <f aca="false">IF(A235="","",COUNTIF(Journal!$A$7:$A$1006,A235))</f>
        <v/>
      </c>
      <c r="C235" s="14" t="str">
        <f aca="false">IF(A235="","",COUNTIFS(Journal!$A$7:$A$1006,A235,Journal!$S$7:$S$1006,"&gt;0"))</f>
        <v/>
      </c>
      <c r="D235" s="14" t="str">
        <f aca="false">IF(A235="","",COUNTIFS(Journal!$A$7:$A$1006,A235,Journal!$S$7:$S$1006,"&lt;0"))</f>
        <v/>
      </c>
      <c r="E235" s="19" t="str">
        <f aca="false">IF(OR(A235="",N(B235)=0),"",C235/B235)</f>
        <v/>
      </c>
      <c r="F235" s="15" t="str">
        <f aca="false">IF(A235="","",SUMIFS(Journal!$S$7:$S$1006,Journal!$A$7:$A$1006,A235,Journal!$S$7:$S$1006,"&gt;0"))</f>
        <v/>
      </c>
      <c r="G235" s="15" t="str">
        <f aca="false">IF(A235="","",-SUMIFS(Journal!$S$7:$S$1006,Journal!$A$7:$A$1006,A235,Journal!$S$7:$S$1006,"&lt;0"))</f>
        <v/>
      </c>
      <c r="H235" s="15" t="str">
        <f aca="false">IF(A235="","",SUMIFS(Journal!$S$7:$S$1006,Journal!$A$7:$A$1006,A235))</f>
        <v/>
      </c>
      <c r="I235" s="20" t="str">
        <f aca="false">IF(A235="","",IF(G235=0,IF(F235&gt;0,"no losses",""),F235/G235))</f>
        <v/>
      </c>
      <c r="J235" s="16" t="str">
        <f aca="false">IF(A235="","",IF(COUNTIFS(Journal!$A$7:$A$1006,A235,Journal!$R$7:$R$1006,"&gt;0")=0,"",SUMIFS(Journal!$T$7:$T$1006,Journal!$A$7:$A$1006,A235)/COUNTIFS(Journal!$A$7:$A$1006,A235,Journal!$R$7:$R$1006,"&gt;0")))</f>
        <v/>
      </c>
      <c r="K235" s="15" t="str">
        <f aca="false">IF(A235="","",SUMIFS(Journal!$L$7:$L$1006,Journal!$A$7:$A$1006,A235))</f>
        <v/>
      </c>
      <c r="L235" s="14" t="str">
        <f aca="false">IF(A235="","",IF(N(Journal!$C$4)&lt;=0,"no limit set",IF(COUNTIFS(Journal!$A$7:$A$1006,A235,Journal!$U$7:$U$1006,"&lt;="&amp;-Journal!$C$4)&gt;0,"Yes","No")))</f>
        <v/>
      </c>
      <c r="M235" s="14" t="str">
        <f aca="false">IF(A235="","",COUNTIFS(Journal!$A$7:$A$1006,A235,Journal!$V$7:$V$1006,"After loss limit"))</f>
        <v/>
      </c>
      <c r="N235" s="14" t="str">
        <f aca="false">IF(A235="","",IF(N(Journal!$C$5)&lt;=0,"no cap set",IF(B235&gt;Journal!$C$5,"Yes","No")))</f>
        <v/>
      </c>
      <c r="O235" s="15" t="str">
        <f aca="false">IF(A235="","",N(Journal!$C$3)+SUM($H$7:H235))</f>
        <v/>
      </c>
      <c r="P235" s="15" t="str">
        <f aca="false">IF(A235="","",O235-MAX(N(Journal!$C$3),MAX($O$7:O235)))</f>
        <v/>
      </c>
      <c r="Q235" s="21" t="e">
        <f aca="false">IF(A235="",NA(),O235)</f>
        <v>#N/A</v>
      </c>
    </row>
    <row r="236" customFormat="false" ht="15" hidden="false" customHeight="false" outlineLevel="0" collapsed="false">
      <c r="A236" s="18" t="str">
        <f aca="false">IF(A235="","",IF(COUNTIF(Journal!$A$7:$A$1006,"&gt;"&amp;A235)=0,"",SMALL(Journal!$A$7:$A$1006,COUNTIF(Journal!$A$7:$A$1006,"&lt;="&amp;A235)+1)))</f>
        <v/>
      </c>
      <c r="B236" s="14" t="str">
        <f aca="false">IF(A236="","",COUNTIF(Journal!$A$7:$A$1006,A236))</f>
        <v/>
      </c>
      <c r="C236" s="14" t="str">
        <f aca="false">IF(A236="","",COUNTIFS(Journal!$A$7:$A$1006,A236,Journal!$S$7:$S$1006,"&gt;0"))</f>
        <v/>
      </c>
      <c r="D236" s="14" t="str">
        <f aca="false">IF(A236="","",COUNTIFS(Journal!$A$7:$A$1006,A236,Journal!$S$7:$S$1006,"&lt;0"))</f>
        <v/>
      </c>
      <c r="E236" s="19" t="str">
        <f aca="false">IF(OR(A236="",N(B236)=0),"",C236/B236)</f>
        <v/>
      </c>
      <c r="F236" s="15" t="str">
        <f aca="false">IF(A236="","",SUMIFS(Journal!$S$7:$S$1006,Journal!$A$7:$A$1006,A236,Journal!$S$7:$S$1006,"&gt;0"))</f>
        <v/>
      </c>
      <c r="G236" s="15" t="str">
        <f aca="false">IF(A236="","",-SUMIFS(Journal!$S$7:$S$1006,Journal!$A$7:$A$1006,A236,Journal!$S$7:$S$1006,"&lt;0"))</f>
        <v/>
      </c>
      <c r="H236" s="15" t="str">
        <f aca="false">IF(A236="","",SUMIFS(Journal!$S$7:$S$1006,Journal!$A$7:$A$1006,A236))</f>
        <v/>
      </c>
      <c r="I236" s="20" t="str">
        <f aca="false">IF(A236="","",IF(G236=0,IF(F236&gt;0,"no losses",""),F236/G236))</f>
        <v/>
      </c>
      <c r="J236" s="16" t="str">
        <f aca="false">IF(A236="","",IF(COUNTIFS(Journal!$A$7:$A$1006,A236,Journal!$R$7:$R$1006,"&gt;0")=0,"",SUMIFS(Journal!$T$7:$T$1006,Journal!$A$7:$A$1006,A236)/COUNTIFS(Journal!$A$7:$A$1006,A236,Journal!$R$7:$R$1006,"&gt;0")))</f>
        <v/>
      </c>
      <c r="K236" s="15" t="str">
        <f aca="false">IF(A236="","",SUMIFS(Journal!$L$7:$L$1006,Journal!$A$7:$A$1006,A236))</f>
        <v/>
      </c>
      <c r="L236" s="14" t="str">
        <f aca="false">IF(A236="","",IF(N(Journal!$C$4)&lt;=0,"no limit set",IF(COUNTIFS(Journal!$A$7:$A$1006,A236,Journal!$U$7:$U$1006,"&lt;="&amp;-Journal!$C$4)&gt;0,"Yes","No")))</f>
        <v/>
      </c>
      <c r="M236" s="14" t="str">
        <f aca="false">IF(A236="","",COUNTIFS(Journal!$A$7:$A$1006,A236,Journal!$V$7:$V$1006,"After loss limit"))</f>
        <v/>
      </c>
      <c r="N236" s="14" t="str">
        <f aca="false">IF(A236="","",IF(N(Journal!$C$5)&lt;=0,"no cap set",IF(B236&gt;Journal!$C$5,"Yes","No")))</f>
        <v/>
      </c>
      <c r="O236" s="15" t="str">
        <f aca="false">IF(A236="","",N(Journal!$C$3)+SUM($H$7:H236))</f>
        <v/>
      </c>
      <c r="P236" s="15" t="str">
        <f aca="false">IF(A236="","",O236-MAX(N(Journal!$C$3),MAX($O$7:O236)))</f>
        <v/>
      </c>
      <c r="Q236" s="21" t="e">
        <f aca="false">IF(A236="",NA(),O236)</f>
        <v>#N/A</v>
      </c>
    </row>
    <row r="237" customFormat="false" ht="15" hidden="false" customHeight="false" outlineLevel="0" collapsed="false">
      <c r="A237" s="18" t="str">
        <f aca="false">IF(A236="","",IF(COUNTIF(Journal!$A$7:$A$1006,"&gt;"&amp;A236)=0,"",SMALL(Journal!$A$7:$A$1006,COUNTIF(Journal!$A$7:$A$1006,"&lt;="&amp;A236)+1)))</f>
        <v/>
      </c>
      <c r="B237" s="14" t="str">
        <f aca="false">IF(A237="","",COUNTIF(Journal!$A$7:$A$1006,A237))</f>
        <v/>
      </c>
      <c r="C237" s="14" t="str">
        <f aca="false">IF(A237="","",COUNTIFS(Journal!$A$7:$A$1006,A237,Journal!$S$7:$S$1006,"&gt;0"))</f>
        <v/>
      </c>
      <c r="D237" s="14" t="str">
        <f aca="false">IF(A237="","",COUNTIFS(Journal!$A$7:$A$1006,A237,Journal!$S$7:$S$1006,"&lt;0"))</f>
        <v/>
      </c>
      <c r="E237" s="19" t="str">
        <f aca="false">IF(OR(A237="",N(B237)=0),"",C237/B237)</f>
        <v/>
      </c>
      <c r="F237" s="15" t="str">
        <f aca="false">IF(A237="","",SUMIFS(Journal!$S$7:$S$1006,Journal!$A$7:$A$1006,A237,Journal!$S$7:$S$1006,"&gt;0"))</f>
        <v/>
      </c>
      <c r="G237" s="15" t="str">
        <f aca="false">IF(A237="","",-SUMIFS(Journal!$S$7:$S$1006,Journal!$A$7:$A$1006,A237,Journal!$S$7:$S$1006,"&lt;0"))</f>
        <v/>
      </c>
      <c r="H237" s="15" t="str">
        <f aca="false">IF(A237="","",SUMIFS(Journal!$S$7:$S$1006,Journal!$A$7:$A$1006,A237))</f>
        <v/>
      </c>
      <c r="I237" s="20" t="str">
        <f aca="false">IF(A237="","",IF(G237=0,IF(F237&gt;0,"no losses",""),F237/G237))</f>
        <v/>
      </c>
      <c r="J237" s="16" t="str">
        <f aca="false">IF(A237="","",IF(COUNTIFS(Journal!$A$7:$A$1006,A237,Journal!$R$7:$R$1006,"&gt;0")=0,"",SUMIFS(Journal!$T$7:$T$1006,Journal!$A$7:$A$1006,A237)/COUNTIFS(Journal!$A$7:$A$1006,A237,Journal!$R$7:$R$1006,"&gt;0")))</f>
        <v/>
      </c>
      <c r="K237" s="15" t="str">
        <f aca="false">IF(A237="","",SUMIFS(Journal!$L$7:$L$1006,Journal!$A$7:$A$1006,A237))</f>
        <v/>
      </c>
      <c r="L237" s="14" t="str">
        <f aca="false">IF(A237="","",IF(N(Journal!$C$4)&lt;=0,"no limit set",IF(COUNTIFS(Journal!$A$7:$A$1006,A237,Journal!$U$7:$U$1006,"&lt;="&amp;-Journal!$C$4)&gt;0,"Yes","No")))</f>
        <v/>
      </c>
      <c r="M237" s="14" t="str">
        <f aca="false">IF(A237="","",COUNTIFS(Journal!$A$7:$A$1006,A237,Journal!$V$7:$V$1006,"After loss limit"))</f>
        <v/>
      </c>
      <c r="N237" s="14" t="str">
        <f aca="false">IF(A237="","",IF(N(Journal!$C$5)&lt;=0,"no cap set",IF(B237&gt;Journal!$C$5,"Yes","No")))</f>
        <v/>
      </c>
      <c r="O237" s="15" t="str">
        <f aca="false">IF(A237="","",N(Journal!$C$3)+SUM($H$7:H237))</f>
        <v/>
      </c>
      <c r="P237" s="15" t="str">
        <f aca="false">IF(A237="","",O237-MAX(N(Journal!$C$3),MAX($O$7:O237)))</f>
        <v/>
      </c>
      <c r="Q237" s="21" t="e">
        <f aca="false">IF(A237="",NA(),O237)</f>
        <v>#N/A</v>
      </c>
    </row>
    <row r="238" customFormat="false" ht="15" hidden="false" customHeight="false" outlineLevel="0" collapsed="false">
      <c r="A238" s="18" t="str">
        <f aca="false">IF(A237="","",IF(COUNTIF(Journal!$A$7:$A$1006,"&gt;"&amp;A237)=0,"",SMALL(Journal!$A$7:$A$1006,COUNTIF(Journal!$A$7:$A$1006,"&lt;="&amp;A237)+1)))</f>
        <v/>
      </c>
      <c r="B238" s="14" t="str">
        <f aca="false">IF(A238="","",COUNTIF(Journal!$A$7:$A$1006,A238))</f>
        <v/>
      </c>
      <c r="C238" s="14" t="str">
        <f aca="false">IF(A238="","",COUNTIFS(Journal!$A$7:$A$1006,A238,Journal!$S$7:$S$1006,"&gt;0"))</f>
        <v/>
      </c>
      <c r="D238" s="14" t="str">
        <f aca="false">IF(A238="","",COUNTIFS(Journal!$A$7:$A$1006,A238,Journal!$S$7:$S$1006,"&lt;0"))</f>
        <v/>
      </c>
      <c r="E238" s="19" t="str">
        <f aca="false">IF(OR(A238="",N(B238)=0),"",C238/B238)</f>
        <v/>
      </c>
      <c r="F238" s="15" t="str">
        <f aca="false">IF(A238="","",SUMIFS(Journal!$S$7:$S$1006,Journal!$A$7:$A$1006,A238,Journal!$S$7:$S$1006,"&gt;0"))</f>
        <v/>
      </c>
      <c r="G238" s="15" t="str">
        <f aca="false">IF(A238="","",-SUMIFS(Journal!$S$7:$S$1006,Journal!$A$7:$A$1006,A238,Journal!$S$7:$S$1006,"&lt;0"))</f>
        <v/>
      </c>
      <c r="H238" s="15" t="str">
        <f aca="false">IF(A238="","",SUMIFS(Journal!$S$7:$S$1006,Journal!$A$7:$A$1006,A238))</f>
        <v/>
      </c>
      <c r="I238" s="20" t="str">
        <f aca="false">IF(A238="","",IF(G238=0,IF(F238&gt;0,"no losses",""),F238/G238))</f>
        <v/>
      </c>
      <c r="J238" s="16" t="str">
        <f aca="false">IF(A238="","",IF(COUNTIFS(Journal!$A$7:$A$1006,A238,Journal!$R$7:$R$1006,"&gt;0")=0,"",SUMIFS(Journal!$T$7:$T$1006,Journal!$A$7:$A$1006,A238)/COUNTIFS(Journal!$A$7:$A$1006,A238,Journal!$R$7:$R$1006,"&gt;0")))</f>
        <v/>
      </c>
      <c r="K238" s="15" t="str">
        <f aca="false">IF(A238="","",SUMIFS(Journal!$L$7:$L$1006,Journal!$A$7:$A$1006,A238))</f>
        <v/>
      </c>
      <c r="L238" s="14" t="str">
        <f aca="false">IF(A238="","",IF(N(Journal!$C$4)&lt;=0,"no limit set",IF(COUNTIFS(Journal!$A$7:$A$1006,A238,Journal!$U$7:$U$1006,"&lt;="&amp;-Journal!$C$4)&gt;0,"Yes","No")))</f>
        <v/>
      </c>
      <c r="M238" s="14" t="str">
        <f aca="false">IF(A238="","",COUNTIFS(Journal!$A$7:$A$1006,A238,Journal!$V$7:$V$1006,"After loss limit"))</f>
        <v/>
      </c>
      <c r="N238" s="14" t="str">
        <f aca="false">IF(A238="","",IF(N(Journal!$C$5)&lt;=0,"no cap set",IF(B238&gt;Journal!$C$5,"Yes","No")))</f>
        <v/>
      </c>
      <c r="O238" s="15" t="str">
        <f aca="false">IF(A238="","",N(Journal!$C$3)+SUM($H$7:H238))</f>
        <v/>
      </c>
      <c r="P238" s="15" t="str">
        <f aca="false">IF(A238="","",O238-MAX(N(Journal!$C$3),MAX($O$7:O238)))</f>
        <v/>
      </c>
      <c r="Q238" s="21" t="e">
        <f aca="false">IF(A238="",NA(),O238)</f>
        <v>#N/A</v>
      </c>
    </row>
    <row r="239" customFormat="false" ht="15" hidden="false" customHeight="false" outlineLevel="0" collapsed="false">
      <c r="A239" s="18" t="str">
        <f aca="false">IF(A238="","",IF(COUNTIF(Journal!$A$7:$A$1006,"&gt;"&amp;A238)=0,"",SMALL(Journal!$A$7:$A$1006,COUNTIF(Journal!$A$7:$A$1006,"&lt;="&amp;A238)+1)))</f>
        <v/>
      </c>
      <c r="B239" s="14" t="str">
        <f aca="false">IF(A239="","",COUNTIF(Journal!$A$7:$A$1006,A239))</f>
        <v/>
      </c>
      <c r="C239" s="14" t="str">
        <f aca="false">IF(A239="","",COUNTIFS(Journal!$A$7:$A$1006,A239,Journal!$S$7:$S$1006,"&gt;0"))</f>
        <v/>
      </c>
      <c r="D239" s="14" t="str">
        <f aca="false">IF(A239="","",COUNTIFS(Journal!$A$7:$A$1006,A239,Journal!$S$7:$S$1006,"&lt;0"))</f>
        <v/>
      </c>
      <c r="E239" s="19" t="str">
        <f aca="false">IF(OR(A239="",N(B239)=0),"",C239/B239)</f>
        <v/>
      </c>
      <c r="F239" s="15" t="str">
        <f aca="false">IF(A239="","",SUMIFS(Journal!$S$7:$S$1006,Journal!$A$7:$A$1006,A239,Journal!$S$7:$S$1006,"&gt;0"))</f>
        <v/>
      </c>
      <c r="G239" s="15" t="str">
        <f aca="false">IF(A239="","",-SUMIFS(Journal!$S$7:$S$1006,Journal!$A$7:$A$1006,A239,Journal!$S$7:$S$1006,"&lt;0"))</f>
        <v/>
      </c>
      <c r="H239" s="15" t="str">
        <f aca="false">IF(A239="","",SUMIFS(Journal!$S$7:$S$1006,Journal!$A$7:$A$1006,A239))</f>
        <v/>
      </c>
      <c r="I239" s="20" t="str">
        <f aca="false">IF(A239="","",IF(G239=0,IF(F239&gt;0,"no losses",""),F239/G239))</f>
        <v/>
      </c>
      <c r="J239" s="16" t="str">
        <f aca="false">IF(A239="","",IF(COUNTIFS(Journal!$A$7:$A$1006,A239,Journal!$R$7:$R$1006,"&gt;0")=0,"",SUMIFS(Journal!$T$7:$T$1006,Journal!$A$7:$A$1006,A239)/COUNTIFS(Journal!$A$7:$A$1006,A239,Journal!$R$7:$R$1006,"&gt;0")))</f>
        <v/>
      </c>
      <c r="K239" s="15" t="str">
        <f aca="false">IF(A239="","",SUMIFS(Journal!$L$7:$L$1006,Journal!$A$7:$A$1006,A239))</f>
        <v/>
      </c>
      <c r="L239" s="14" t="str">
        <f aca="false">IF(A239="","",IF(N(Journal!$C$4)&lt;=0,"no limit set",IF(COUNTIFS(Journal!$A$7:$A$1006,A239,Journal!$U$7:$U$1006,"&lt;="&amp;-Journal!$C$4)&gt;0,"Yes","No")))</f>
        <v/>
      </c>
      <c r="M239" s="14" t="str">
        <f aca="false">IF(A239="","",COUNTIFS(Journal!$A$7:$A$1006,A239,Journal!$V$7:$V$1006,"After loss limit"))</f>
        <v/>
      </c>
      <c r="N239" s="14" t="str">
        <f aca="false">IF(A239="","",IF(N(Journal!$C$5)&lt;=0,"no cap set",IF(B239&gt;Journal!$C$5,"Yes","No")))</f>
        <v/>
      </c>
      <c r="O239" s="15" t="str">
        <f aca="false">IF(A239="","",N(Journal!$C$3)+SUM($H$7:H239))</f>
        <v/>
      </c>
      <c r="P239" s="15" t="str">
        <f aca="false">IF(A239="","",O239-MAX(N(Journal!$C$3),MAX($O$7:O239)))</f>
        <v/>
      </c>
      <c r="Q239" s="21" t="e">
        <f aca="false">IF(A239="",NA(),O239)</f>
        <v>#N/A</v>
      </c>
    </row>
    <row r="240" customFormat="false" ht="15" hidden="false" customHeight="false" outlineLevel="0" collapsed="false">
      <c r="A240" s="18" t="str">
        <f aca="false">IF(A239="","",IF(COUNTIF(Journal!$A$7:$A$1006,"&gt;"&amp;A239)=0,"",SMALL(Journal!$A$7:$A$1006,COUNTIF(Journal!$A$7:$A$1006,"&lt;="&amp;A239)+1)))</f>
        <v/>
      </c>
      <c r="B240" s="14" t="str">
        <f aca="false">IF(A240="","",COUNTIF(Journal!$A$7:$A$1006,A240))</f>
        <v/>
      </c>
      <c r="C240" s="14" t="str">
        <f aca="false">IF(A240="","",COUNTIFS(Journal!$A$7:$A$1006,A240,Journal!$S$7:$S$1006,"&gt;0"))</f>
        <v/>
      </c>
      <c r="D240" s="14" t="str">
        <f aca="false">IF(A240="","",COUNTIFS(Journal!$A$7:$A$1006,A240,Journal!$S$7:$S$1006,"&lt;0"))</f>
        <v/>
      </c>
      <c r="E240" s="19" t="str">
        <f aca="false">IF(OR(A240="",N(B240)=0),"",C240/B240)</f>
        <v/>
      </c>
      <c r="F240" s="15" t="str">
        <f aca="false">IF(A240="","",SUMIFS(Journal!$S$7:$S$1006,Journal!$A$7:$A$1006,A240,Journal!$S$7:$S$1006,"&gt;0"))</f>
        <v/>
      </c>
      <c r="G240" s="15" t="str">
        <f aca="false">IF(A240="","",-SUMIFS(Journal!$S$7:$S$1006,Journal!$A$7:$A$1006,A240,Journal!$S$7:$S$1006,"&lt;0"))</f>
        <v/>
      </c>
      <c r="H240" s="15" t="str">
        <f aca="false">IF(A240="","",SUMIFS(Journal!$S$7:$S$1006,Journal!$A$7:$A$1006,A240))</f>
        <v/>
      </c>
      <c r="I240" s="20" t="str">
        <f aca="false">IF(A240="","",IF(G240=0,IF(F240&gt;0,"no losses",""),F240/G240))</f>
        <v/>
      </c>
      <c r="J240" s="16" t="str">
        <f aca="false">IF(A240="","",IF(COUNTIFS(Journal!$A$7:$A$1006,A240,Journal!$R$7:$R$1006,"&gt;0")=0,"",SUMIFS(Journal!$T$7:$T$1006,Journal!$A$7:$A$1006,A240)/COUNTIFS(Journal!$A$7:$A$1006,A240,Journal!$R$7:$R$1006,"&gt;0")))</f>
        <v/>
      </c>
      <c r="K240" s="15" t="str">
        <f aca="false">IF(A240="","",SUMIFS(Journal!$L$7:$L$1006,Journal!$A$7:$A$1006,A240))</f>
        <v/>
      </c>
      <c r="L240" s="14" t="str">
        <f aca="false">IF(A240="","",IF(N(Journal!$C$4)&lt;=0,"no limit set",IF(COUNTIFS(Journal!$A$7:$A$1006,A240,Journal!$U$7:$U$1006,"&lt;="&amp;-Journal!$C$4)&gt;0,"Yes","No")))</f>
        <v/>
      </c>
      <c r="M240" s="14" t="str">
        <f aca="false">IF(A240="","",COUNTIFS(Journal!$A$7:$A$1006,A240,Journal!$V$7:$V$1006,"After loss limit"))</f>
        <v/>
      </c>
      <c r="N240" s="14" t="str">
        <f aca="false">IF(A240="","",IF(N(Journal!$C$5)&lt;=0,"no cap set",IF(B240&gt;Journal!$C$5,"Yes","No")))</f>
        <v/>
      </c>
      <c r="O240" s="15" t="str">
        <f aca="false">IF(A240="","",N(Journal!$C$3)+SUM($H$7:H240))</f>
        <v/>
      </c>
      <c r="P240" s="15" t="str">
        <f aca="false">IF(A240="","",O240-MAX(N(Journal!$C$3),MAX($O$7:O240)))</f>
        <v/>
      </c>
      <c r="Q240" s="21" t="e">
        <f aca="false">IF(A240="",NA(),O240)</f>
        <v>#N/A</v>
      </c>
    </row>
    <row r="241" customFormat="false" ht="15" hidden="false" customHeight="false" outlineLevel="0" collapsed="false">
      <c r="A241" s="18" t="str">
        <f aca="false">IF(A240="","",IF(COUNTIF(Journal!$A$7:$A$1006,"&gt;"&amp;A240)=0,"",SMALL(Journal!$A$7:$A$1006,COUNTIF(Journal!$A$7:$A$1006,"&lt;="&amp;A240)+1)))</f>
        <v/>
      </c>
      <c r="B241" s="14" t="str">
        <f aca="false">IF(A241="","",COUNTIF(Journal!$A$7:$A$1006,A241))</f>
        <v/>
      </c>
      <c r="C241" s="14" t="str">
        <f aca="false">IF(A241="","",COUNTIFS(Journal!$A$7:$A$1006,A241,Journal!$S$7:$S$1006,"&gt;0"))</f>
        <v/>
      </c>
      <c r="D241" s="14" t="str">
        <f aca="false">IF(A241="","",COUNTIFS(Journal!$A$7:$A$1006,A241,Journal!$S$7:$S$1006,"&lt;0"))</f>
        <v/>
      </c>
      <c r="E241" s="19" t="str">
        <f aca="false">IF(OR(A241="",N(B241)=0),"",C241/B241)</f>
        <v/>
      </c>
      <c r="F241" s="15" t="str">
        <f aca="false">IF(A241="","",SUMIFS(Journal!$S$7:$S$1006,Journal!$A$7:$A$1006,A241,Journal!$S$7:$S$1006,"&gt;0"))</f>
        <v/>
      </c>
      <c r="G241" s="15" t="str">
        <f aca="false">IF(A241="","",-SUMIFS(Journal!$S$7:$S$1006,Journal!$A$7:$A$1006,A241,Journal!$S$7:$S$1006,"&lt;0"))</f>
        <v/>
      </c>
      <c r="H241" s="15" t="str">
        <f aca="false">IF(A241="","",SUMIFS(Journal!$S$7:$S$1006,Journal!$A$7:$A$1006,A241))</f>
        <v/>
      </c>
      <c r="I241" s="20" t="str">
        <f aca="false">IF(A241="","",IF(G241=0,IF(F241&gt;0,"no losses",""),F241/G241))</f>
        <v/>
      </c>
      <c r="J241" s="16" t="str">
        <f aca="false">IF(A241="","",IF(COUNTIFS(Journal!$A$7:$A$1006,A241,Journal!$R$7:$R$1006,"&gt;0")=0,"",SUMIFS(Journal!$T$7:$T$1006,Journal!$A$7:$A$1006,A241)/COUNTIFS(Journal!$A$7:$A$1006,A241,Journal!$R$7:$R$1006,"&gt;0")))</f>
        <v/>
      </c>
      <c r="K241" s="15" t="str">
        <f aca="false">IF(A241="","",SUMIFS(Journal!$L$7:$L$1006,Journal!$A$7:$A$1006,A241))</f>
        <v/>
      </c>
      <c r="L241" s="14" t="str">
        <f aca="false">IF(A241="","",IF(N(Journal!$C$4)&lt;=0,"no limit set",IF(COUNTIFS(Journal!$A$7:$A$1006,A241,Journal!$U$7:$U$1006,"&lt;="&amp;-Journal!$C$4)&gt;0,"Yes","No")))</f>
        <v/>
      </c>
      <c r="M241" s="14" t="str">
        <f aca="false">IF(A241="","",COUNTIFS(Journal!$A$7:$A$1006,A241,Journal!$V$7:$V$1006,"After loss limit"))</f>
        <v/>
      </c>
      <c r="N241" s="14" t="str">
        <f aca="false">IF(A241="","",IF(N(Journal!$C$5)&lt;=0,"no cap set",IF(B241&gt;Journal!$C$5,"Yes","No")))</f>
        <v/>
      </c>
      <c r="O241" s="15" t="str">
        <f aca="false">IF(A241="","",N(Journal!$C$3)+SUM($H$7:H241))</f>
        <v/>
      </c>
      <c r="P241" s="15" t="str">
        <f aca="false">IF(A241="","",O241-MAX(N(Journal!$C$3),MAX($O$7:O241)))</f>
        <v/>
      </c>
      <c r="Q241" s="21" t="e">
        <f aca="false">IF(A241="",NA(),O241)</f>
        <v>#N/A</v>
      </c>
    </row>
    <row r="242" customFormat="false" ht="15" hidden="false" customHeight="false" outlineLevel="0" collapsed="false">
      <c r="A242" s="18" t="str">
        <f aca="false">IF(A241="","",IF(COUNTIF(Journal!$A$7:$A$1006,"&gt;"&amp;A241)=0,"",SMALL(Journal!$A$7:$A$1006,COUNTIF(Journal!$A$7:$A$1006,"&lt;="&amp;A241)+1)))</f>
        <v/>
      </c>
      <c r="B242" s="14" t="str">
        <f aca="false">IF(A242="","",COUNTIF(Journal!$A$7:$A$1006,A242))</f>
        <v/>
      </c>
      <c r="C242" s="14" t="str">
        <f aca="false">IF(A242="","",COUNTIFS(Journal!$A$7:$A$1006,A242,Journal!$S$7:$S$1006,"&gt;0"))</f>
        <v/>
      </c>
      <c r="D242" s="14" t="str">
        <f aca="false">IF(A242="","",COUNTIFS(Journal!$A$7:$A$1006,A242,Journal!$S$7:$S$1006,"&lt;0"))</f>
        <v/>
      </c>
      <c r="E242" s="19" t="str">
        <f aca="false">IF(OR(A242="",N(B242)=0),"",C242/B242)</f>
        <v/>
      </c>
      <c r="F242" s="15" t="str">
        <f aca="false">IF(A242="","",SUMIFS(Journal!$S$7:$S$1006,Journal!$A$7:$A$1006,A242,Journal!$S$7:$S$1006,"&gt;0"))</f>
        <v/>
      </c>
      <c r="G242" s="15" t="str">
        <f aca="false">IF(A242="","",-SUMIFS(Journal!$S$7:$S$1006,Journal!$A$7:$A$1006,A242,Journal!$S$7:$S$1006,"&lt;0"))</f>
        <v/>
      </c>
      <c r="H242" s="15" t="str">
        <f aca="false">IF(A242="","",SUMIFS(Journal!$S$7:$S$1006,Journal!$A$7:$A$1006,A242))</f>
        <v/>
      </c>
      <c r="I242" s="20" t="str">
        <f aca="false">IF(A242="","",IF(G242=0,IF(F242&gt;0,"no losses",""),F242/G242))</f>
        <v/>
      </c>
      <c r="J242" s="16" t="str">
        <f aca="false">IF(A242="","",IF(COUNTIFS(Journal!$A$7:$A$1006,A242,Journal!$R$7:$R$1006,"&gt;0")=0,"",SUMIFS(Journal!$T$7:$T$1006,Journal!$A$7:$A$1006,A242)/COUNTIFS(Journal!$A$7:$A$1006,A242,Journal!$R$7:$R$1006,"&gt;0")))</f>
        <v/>
      </c>
      <c r="K242" s="15" t="str">
        <f aca="false">IF(A242="","",SUMIFS(Journal!$L$7:$L$1006,Journal!$A$7:$A$1006,A242))</f>
        <v/>
      </c>
      <c r="L242" s="14" t="str">
        <f aca="false">IF(A242="","",IF(N(Journal!$C$4)&lt;=0,"no limit set",IF(COUNTIFS(Journal!$A$7:$A$1006,A242,Journal!$U$7:$U$1006,"&lt;="&amp;-Journal!$C$4)&gt;0,"Yes","No")))</f>
        <v/>
      </c>
      <c r="M242" s="14" t="str">
        <f aca="false">IF(A242="","",COUNTIFS(Journal!$A$7:$A$1006,A242,Journal!$V$7:$V$1006,"After loss limit"))</f>
        <v/>
      </c>
      <c r="N242" s="14" t="str">
        <f aca="false">IF(A242="","",IF(N(Journal!$C$5)&lt;=0,"no cap set",IF(B242&gt;Journal!$C$5,"Yes","No")))</f>
        <v/>
      </c>
      <c r="O242" s="15" t="str">
        <f aca="false">IF(A242="","",N(Journal!$C$3)+SUM($H$7:H242))</f>
        <v/>
      </c>
      <c r="P242" s="15" t="str">
        <f aca="false">IF(A242="","",O242-MAX(N(Journal!$C$3),MAX($O$7:O242)))</f>
        <v/>
      </c>
      <c r="Q242" s="21" t="e">
        <f aca="false">IF(A242="",NA(),O242)</f>
        <v>#N/A</v>
      </c>
    </row>
    <row r="243" customFormat="false" ht="15" hidden="false" customHeight="false" outlineLevel="0" collapsed="false">
      <c r="A243" s="18" t="str">
        <f aca="false">IF(A242="","",IF(COUNTIF(Journal!$A$7:$A$1006,"&gt;"&amp;A242)=0,"",SMALL(Journal!$A$7:$A$1006,COUNTIF(Journal!$A$7:$A$1006,"&lt;="&amp;A242)+1)))</f>
        <v/>
      </c>
      <c r="B243" s="14" t="str">
        <f aca="false">IF(A243="","",COUNTIF(Journal!$A$7:$A$1006,A243))</f>
        <v/>
      </c>
      <c r="C243" s="14" t="str">
        <f aca="false">IF(A243="","",COUNTIFS(Journal!$A$7:$A$1006,A243,Journal!$S$7:$S$1006,"&gt;0"))</f>
        <v/>
      </c>
      <c r="D243" s="14" t="str">
        <f aca="false">IF(A243="","",COUNTIFS(Journal!$A$7:$A$1006,A243,Journal!$S$7:$S$1006,"&lt;0"))</f>
        <v/>
      </c>
      <c r="E243" s="19" t="str">
        <f aca="false">IF(OR(A243="",N(B243)=0),"",C243/B243)</f>
        <v/>
      </c>
      <c r="F243" s="15" t="str">
        <f aca="false">IF(A243="","",SUMIFS(Journal!$S$7:$S$1006,Journal!$A$7:$A$1006,A243,Journal!$S$7:$S$1006,"&gt;0"))</f>
        <v/>
      </c>
      <c r="G243" s="15" t="str">
        <f aca="false">IF(A243="","",-SUMIFS(Journal!$S$7:$S$1006,Journal!$A$7:$A$1006,A243,Journal!$S$7:$S$1006,"&lt;0"))</f>
        <v/>
      </c>
      <c r="H243" s="15" t="str">
        <f aca="false">IF(A243="","",SUMIFS(Journal!$S$7:$S$1006,Journal!$A$7:$A$1006,A243))</f>
        <v/>
      </c>
      <c r="I243" s="20" t="str">
        <f aca="false">IF(A243="","",IF(G243=0,IF(F243&gt;0,"no losses",""),F243/G243))</f>
        <v/>
      </c>
      <c r="J243" s="16" t="str">
        <f aca="false">IF(A243="","",IF(COUNTIFS(Journal!$A$7:$A$1006,A243,Journal!$R$7:$R$1006,"&gt;0")=0,"",SUMIFS(Journal!$T$7:$T$1006,Journal!$A$7:$A$1006,A243)/COUNTIFS(Journal!$A$7:$A$1006,A243,Journal!$R$7:$R$1006,"&gt;0")))</f>
        <v/>
      </c>
      <c r="K243" s="15" t="str">
        <f aca="false">IF(A243="","",SUMIFS(Journal!$L$7:$L$1006,Journal!$A$7:$A$1006,A243))</f>
        <v/>
      </c>
      <c r="L243" s="14" t="str">
        <f aca="false">IF(A243="","",IF(N(Journal!$C$4)&lt;=0,"no limit set",IF(COUNTIFS(Journal!$A$7:$A$1006,A243,Journal!$U$7:$U$1006,"&lt;="&amp;-Journal!$C$4)&gt;0,"Yes","No")))</f>
        <v/>
      </c>
      <c r="M243" s="14" t="str">
        <f aca="false">IF(A243="","",COUNTIFS(Journal!$A$7:$A$1006,A243,Journal!$V$7:$V$1006,"After loss limit"))</f>
        <v/>
      </c>
      <c r="N243" s="14" t="str">
        <f aca="false">IF(A243="","",IF(N(Journal!$C$5)&lt;=0,"no cap set",IF(B243&gt;Journal!$C$5,"Yes","No")))</f>
        <v/>
      </c>
      <c r="O243" s="15" t="str">
        <f aca="false">IF(A243="","",N(Journal!$C$3)+SUM($H$7:H243))</f>
        <v/>
      </c>
      <c r="P243" s="15" t="str">
        <f aca="false">IF(A243="","",O243-MAX(N(Journal!$C$3),MAX($O$7:O243)))</f>
        <v/>
      </c>
      <c r="Q243" s="21" t="e">
        <f aca="false">IF(A243="",NA(),O243)</f>
        <v>#N/A</v>
      </c>
    </row>
    <row r="244" customFormat="false" ht="15" hidden="false" customHeight="false" outlineLevel="0" collapsed="false">
      <c r="A244" s="18" t="str">
        <f aca="false">IF(A243="","",IF(COUNTIF(Journal!$A$7:$A$1006,"&gt;"&amp;A243)=0,"",SMALL(Journal!$A$7:$A$1006,COUNTIF(Journal!$A$7:$A$1006,"&lt;="&amp;A243)+1)))</f>
        <v/>
      </c>
      <c r="B244" s="14" t="str">
        <f aca="false">IF(A244="","",COUNTIF(Journal!$A$7:$A$1006,A244))</f>
        <v/>
      </c>
      <c r="C244" s="14" t="str">
        <f aca="false">IF(A244="","",COUNTIFS(Journal!$A$7:$A$1006,A244,Journal!$S$7:$S$1006,"&gt;0"))</f>
        <v/>
      </c>
      <c r="D244" s="14" t="str">
        <f aca="false">IF(A244="","",COUNTIFS(Journal!$A$7:$A$1006,A244,Journal!$S$7:$S$1006,"&lt;0"))</f>
        <v/>
      </c>
      <c r="E244" s="19" t="str">
        <f aca="false">IF(OR(A244="",N(B244)=0),"",C244/B244)</f>
        <v/>
      </c>
      <c r="F244" s="15" t="str">
        <f aca="false">IF(A244="","",SUMIFS(Journal!$S$7:$S$1006,Journal!$A$7:$A$1006,A244,Journal!$S$7:$S$1006,"&gt;0"))</f>
        <v/>
      </c>
      <c r="G244" s="15" t="str">
        <f aca="false">IF(A244="","",-SUMIFS(Journal!$S$7:$S$1006,Journal!$A$7:$A$1006,A244,Journal!$S$7:$S$1006,"&lt;0"))</f>
        <v/>
      </c>
      <c r="H244" s="15" t="str">
        <f aca="false">IF(A244="","",SUMIFS(Journal!$S$7:$S$1006,Journal!$A$7:$A$1006,A244))</f>
        <v/>
      </c>
      <c r="I244" s="20" t="str">
        <f aca="false">IF(A244="","",IF(G244=0,IF(F244&gt;0,"no losses",""),F244/G244))</f>
        <v/>
      </c>
      <c r="J244" s="16" t="str">
        <f aca="false">IF(A244="","",IF(COUNTIFS(Journal!$A$7:$A$1006,A244,Journal!$R$7:$R$1006,"&gt;0")=0,"",SUMIFS(Journal!$T$7:$T$1006,Journal!$A$7:$A$1006,A244)/COUNTIFS(Journal!$A$7:$A$1006,A244,Journal!$R$7:$R$1006,"&gt;0")))</f>
        <v/>
      </c>
      <c r="K244" s="15" t="str">
        <f aca="false">IF(A244="","",SUMIFS(Journal!$L$7:$L$1006,Journal!$A$7:$A$1006,A244))</f>
        <v/>
      </c>
      <c r="L244" s="14" t="str">
        <f aca="false">IF(A244="","",IF(N(Journal!$C$4)&lt;=0,"no limit set",IF(COUNTIFS(Journal!$A$7:$A$1006,A244,Journal!$U$7:$U$1006,"&lt;="&amp;-Journal!$C$4)&gt;0,"Yes","No")))</f>
        <v/>
      </c>
      <c r="M244" s="14" t="str">
        <f aca="false">IF(A244="","",COUNTIFS(Journal!$A$7:$A$1006,A244,Journal!$V$7:$V$1006,"After loss limit"))</f>
        <v/>
      </c>
      <c r="N244" s="14" t="str">
        <f aca="false">IF(A244="","",IF(N(Journal!$C$5)&lt;=0,"no cap set",IF(B244&gt;Journal!$C$5,"Yes","No")))</f>
        <v/>
      </c>
      <c r="O244" s="15" t="str">
        <f aca="false">IF(A244="","",N(Journal!$C$3)+SUM($H$7:H244))</f>
        <v/>
      </c>
      <c r="P244" s="15" t="str">
        <f aca="false">IF(A244="","",O244-MAX(N(Journal!$C$3),MAX($O$7:O244)))</f>
        <v/>
      </c>
      <c r="Q244" s="21" t="e">
        <f aca="false">IF(A244="",NA(),O244)</f>
        <v>#N/A</v>
      </c>
    </row>
    <row r="245" customFormat="false" ht="15" hidden="false" customHeight="false" outlineLevel="0" collapsed="false">
      <c r="A245" s="18" t="str">
        <f aca="false">IF(A244="","",IF(COUNTIF(Journal!$A$7:$A$1006,"&gt;"&amp;A244)=0,"",SMALL(Journal!$A$7:$A$1006,COUNTIF(Journal!$A$7:$A$1006,"&lt;="&amp;A244)+1)))</f>
        <v/>
      </c>
      <c r="B245" s="14" t="str">
        <f aca="false">IF(A245="","",COUNTIF(Journal!$A$7:$A$1006,A245))</f>
        <v/>
      </c>
      <c r="C245" s="14" t="str">
        <f aca="false">IF(A245="","",COUNTIFS(Journal!$A$7:$A$1006,A245,Journal!$S$7:$S$1006,"&gt;0"))</f>
        <v/>
      </c>
      <c r="D245" s="14" t="str">
        <f aca="false">IF(A245="","",COUNTIFS(Journal!$A$7:$A$1006,A245,Journal!$S$7:$S$1006,"&lt;0"))</f>
        <v/>
      </c>
      <c r="E245" s="19" t="str">
        <f aca="false">IF(OR(A245="",N(B245)=0),"",C245/B245)</f>
        <v/>
      </c>
      <c r="F245" s="15" t="str">
        <f aca="false">IF(A245="","",SUMIFS(Journal!$S$7:$S$1006,Journal!$A$7:$A$1006,A245,Journal!$S$7:$S$1006,"&gt;0"))</f>
        <v/>
      </c>
      <c r="G245" s="15" t="str">
        <f aca="false">IF(A245="","",-SUMIFS(Journal!$S$7:$S$1006,Journal!$A$7:$A$1006,A245,Journal!$S$7:$S$1006,"&lt;0"))</f>
        <v/>
      </c>
      <c r="H245" s="15" t="str">
        <f aca="false">IF(A245="","",SUMIFS(Journal!$S$7:$S$1006,Journal!$A$7:$A$1006,A245))</f>
        <v/>
      </c>
      <c r="I245" s="20" t="str">
        <f aca="false">IF(A245="","",IF(G245=0,IF(F245&gt;0,"no losses",""),F245/G245))</f>
        <v/>
      </c>
      <c r="J245" s="16" t="str">
        <f aca="false">IF(A245="","",IF(COUNTIFS(Journal!$A$7:$A$1006,A245,Journal!$R$7:$R$1006,"&gt;0")=0,"",SUMIFS(Journal!$T$7:$T$1006,Journal!$A$7:$A$1006,A245)/COUNTIFS(Journal!$A$7:$A$1006,A245,Journal!$R$7:$R$1006,"&gt;0")))</f>
        <v/>
      </c>
      <c r="K245" s="15" t="str">
        <f aca="false">IF(A245="","",SUMIFS(Journal!$L$7:$L$1006,Journal!$A$7:$A$1006,A245))</f>
        <v/>
      </c>
      <c r="L245" s="14" t="str">
        <f aca="false">IF(A245="","",IF(N(Journal!$C$4)&lt;=0,"no limit set",IF(COUNTIFS(Journal!$A$7:$A$1006,A245,Journal!$U$7:$U$1006,"&lt;="&amp;-Journal!$C$4)&gt;0,"Yes","No")))</f>
        <v/>
      </c>
      <c r="M245" s="14" t="str">
        <f aca="false">IF(A245="","",COUNTIFS(Journal!$A$7:$A$1006,A245,Journal!$V$7:$V$1006,"After loss limit"))</f>
        <v/>
      </c>
      <c r="N245" s="14" t="str">
        <f aca="false">IF(A245="","",IF(N(Journal!$C$5)&lt;=0,"no cap set",IF(B245&gt;Journal!$C$5,"Yes","No")))</f>
        <v/>
      </c>
      <c r="O245" s="15" t="str">
        <f aca="false">IF(A245="","",N(Journal!$C$3)+SUM($H$7:H245))</f>
        <v/>
      </c>
      <c r="P245" s="15" t="str">
        <f aca="false">IF(A245="","",O245-MAX(N(Journal!$C$3),MAX($O$7:O245)))</f>
        <v/>
      </c>
      <c r="Q245" s="21" t="e">
        <f aca="false">IF(A245="",NA(),O245)</f>
        <v>#N/A</v>
      </c>
    </row>
    <row r="246" customFormat="false" ht="15" hidden="false" customHeight="false" outlineLevel="0" collapsed="false">
      <c r="A246" s="18" t="str">
        <f aca="false">IF(A245="","",IF(COUNTIF(Journal!$A$7:$A$1006,"&gt;"&amp;A245)=0,"",SMALL(Journal!$A$7:$A$1006,COUNTIF(Journal!$A$7:$A$1006,"&lt;="&amp;A245)+1)))</f>
        <v/>
      </c>
      <c r="B246" s="14" t="str">
        <f aca="false">IF(A246="","",COUNTIF(Journal!$A$7:$A$1006,A246))</f>
        <v/>
      </c>
      <c r="C246" s="14" t="str">
        <f aca="false">IF(A246="","",COUNTIFS(Journal!$A$7:$A$1006,A246,Journal!$S$7:$S$1006,"&gt;0"))</f>
        <v/>
      </c>
      <c r="D246" s="14" t="str">
        <f aca="false">IF(A246="","",COUNTIFS(Journal!$A$7:$A$1006,A246,Journal!$S$7:$S$1006,"&lt;0"))</f>
        <v/>
      </c>
      <c r="E246" s="19" t="str">
        <f aca="false">IF(OR(A246="",N(B246)=0),"",C246/B246)</f>
        <v/>
      </c>
      <c r="F246" s="15" t="str">
        <f aca="false">IF(A246="","",SUMIFS(Journal!$S$7:$S$1006,Journal!$A$7:$A$1006,A246,Journal!$S$7:$S$1006,"&gt;0"))</f>
        <v/>
      </c>
      <c r="G246" s="15" t="str">
        <f aca="false">IF(A246="","",-SUMIFS(Journal!$S$7:$S$1006,Journal!$A$7:$A$1006,A246,Journal!$S$7:$S$1006,"&lt;0"))</f>
        <v/>
      </c>
      <c r="H246" s="15" t="str">
        <f aca="false">IF(A246="","",SUMIFS(Journal!$S$7:$S$1006,Journal!$A$7:$A$1006,A246))</f>
        <v/>
      </c>
      <c r="I246" s="20" t="str">
        <f aca="false">IF(A246="","",IF(G246=0,IF(F246&gt;0,"no losses",""),F246/G246))</f>
        <v/>
      </c>
      <c r="J246" s="16" t="str">
        <f aca="false">IF(A246="","",IF(COUNTIFS(Journal!$A$7:$A$1006,A246,Journal!$R$7:$R$1006,"&gt;0")=0,"",SUMIFS(Journal!$T$7:$T$1006,Journal!$A$7:$A$1006,A246)/COUNTIFS(Journal!$A$7:$A$1006,A246,Journal!$R$7:$R$1006,"&gt;0")))</f>
        <v/>
      </c>
      <c r="K246" s="15" t="str">
        <f aca="false">IF(A246="","",SUMIFS(Journal!$L$7:$L$1006,Journal!$A$7:$A$1006,A246))</f>
        <v/>
      </c>
      <c r="L246" s="14" t="str">
        <f aca="false">IF(A246="","",IF(N(Journal!$C$4)&lt;=0,"no limit set",IF(COUNTIFS(Journal!$A$7:$A$1006,A246,Journal!$U$7:$U$1006,"&lt;="&amp;-Journal!$C$4)&gt;0,"Yes","No")))</f>
        <v/>
      </c>
      <c r="M246" s="14" t="str">
        <f aca="false">IF(A246="","",COUNTIFS(Journal!$A$7:$A$1006,A246,Journal!$V$7:$V$1006,"After loss limit"))</f>
        <v/>
      </c>
      <c r="N246" s="14" t="str">
        <f aca="false">IF(A246="","",IF(N(Journal!$C$5)&lt;=0,"no cap set",IF(B246&gt;Journal!$C$5,"Yes","No")))</f>
        <v/>
      </c>
      <c r="O246" s="15" t="str">
        <f aca="false">IF(A246="","",N(Journal!$C$3)+SUM($H$7:H246))</f>
        <v/>
      </c>
      <c r="P246" s="15" t="str">
        <f aca="false">IF(A246="","",O246-MAX(N(Journal!$C$3),MAX($O$7:O246)))</f>
        <v/>
      </c>
      <c r="Q246" s="21" t="e">
        <f aca="false">IF(A246="",NA(),O246)</f>
        <v>#N/A</v>
      </c>
    </row>
    <row r="247" customFormat="false" ht="15" hidden="false" customHeight="false" outlineLevel="0" collapsed="false">
      <c r="A247" s="18" t="str">
        <f aca="false">IF(A246="","",IF(COUNTIF(Journal!$A$7:$A$1006,"&gt;"&amp;A246)=0,"",SMALL(Journal!$A$7:$A$1006,COUNTIF(Journal!$A$7:$A$1006,"&lt;="&amp;A246)+1)))</f>
        <v/>
      </c>
      <c r="B247" s="14" t="str">
        <f aca="false">IF(A247="","",COUNTIF(Journal!$A$7:$A$1006,A247))</f>
        <v/>
      </c>
      <c r="C247" s="14" t="str">
        <f aca="false">IF(A247="","",COUNTIFS(Journal!$A$7:$A$1006,A247,Journal!$S$7:$S$1006,"&gt;0"))</f>
        <v/>
      </c>
      <c r="D247" s="14" t="str">
        <f aca="false">IF(A247="","",COUNTIFS(Journal!$A$7:$A$1006,A247,Journal!$S$7:$S$1006,"&lt;0"))</f>
        <v/>
      </c>
      <c r="E247" s="19" t="str">
        <f aca="false">IF(OR(A247="",N(B247)=0),"",C247/B247)</f>
        <v/>
      </c>
      <c r="F247" s="15" t="str">
        <f aca="false">IF(A247="","",SUMIFS(Journal!$S$7:$S$1006,Journal!$A$7:$A$1006,A247,Journal!$S$7:$S$1006,"&gt;0"))</f>
        <v/>
      </c>
      <c r="G247" s="15" t="str">
        <f aca="false">IF(A247="","",-SUMIFS(Journal!$S$7:$S$1006,Journal!$A$7:$A$1006,A247,Journal!$S$7:$S$1006,"&lt;0"))</f>
        <v/>
      </c>
      <c r="H247" s="15" t="str">
        <f aca="false">IF(A247="","",SUMIFS(Journal!$S$7:$S$1006,Journal!$A$7:$A$1006,A247))</f>
        <v/>
      </c>
      <c r="I247" s="20" t="str">
        <f aca="false">IF(A247="","",IF(G247=0,IF(F247&gt;0,"no losses",""),F247/G247))</f>
        <v/>
      </c>
      <c r="J247" s="16" t="str">
        <f aca="false">IF(A247="","",IF(COUNTIFS(Journal!$A$7:$A$1006,A247,Journal!$R$7:$R$1006,"&gt;0")=0,"",SUMIFS(Journal!$T$7:$T$1006,Journal!$A$7:$A$1006,A247)/COUNTIFS(Journal!$A$7:$A$1006,A247,Journal!$R$7:$R$1006,"&gt;0")))</f>
        <v/>
      </c>
      <c r="K247" s="15" t="str">
        <f aca="false">IF(A247="","",SUMIFS(Journal!$L$7:$L$1006,Journal!$A$7:$A$1006,A247))</f>
        <v/>
      </c>
      <c r="L247" s="14" t="str">
        <f aca="false">IF(A247="","",IF(N(Journal!$C$4)&lt;=0,"no limit set",IF(COUNTIFS(Journal!$A$7:$A$1006,A247,Journal!$U$7:$U$1006,"&lt;="&amp;-Journal!$C$4)&gt;0,"Yes","No")))</f>
        <v/>
      </c>
      <c r="M247" s="14" t="str">
        <f aca="false">IF(A247="","",COUNTIFS(Journal!$A$7:$A$1006,A247,Journal!$V$7:$V$1006,"After loss limit"))</f>
        <v/>
      </c>
      <c r="N247" s="14" t="str">
        <f aca="false">IF(A247="","",IF(N(Journal!$C$5)&lt;=0,"no cap set",IF(B247&gt;Journal!$C$5,"Yes","No")))</f>
        <v/>
      </c>
      <c r="O247" s="15" t="str">
        <f aca="false">IF(A247="","",N(Journal!$C$3)+SUM($H$7:H247))</f>
        <v/>
      </c>
      <c r="P247" s="15" t="str">
        <f aca="false">IF(A247="","",O247-MAX(N(Journal!$C$3),MAX($O$7:O247)))</f>
        <v/>
      </c>
      <c r="Q247" s="21" t="e">
        <f aca="false">IF(A247="",NA(),O247)</f>
        <v>#N/A</v>
      </c>
    </row>
    <row r="248" customFormat="false" ht="15" hidden="false" customHeight="false" outlineLevel="0" collapsed="false">
      <c r="A248" s="18" t="str">
        <f aca="false">IF(A247="","",IF(COUNTIF(Journal!$A$7:$A$1006,"&gt;"&amp;A247)=0,"",SMALL(Journal!$A$7:$A$1006,COUNTIF(Journal!$A$7:$A$1006,"&lt;="&amp;A247)+1)))</f>
        <v/>
      </c>
      <c r="B248" s="14" t="str">
        <f aca="false">IF(A248="","",COUNTIF(Journal!$A$7:$A$1006,A248))</f>
        <v/>
      </c>
      <c r="C248" s="14" t="str">
        <f aca="false">IF(A248="","",COUNTIFS(Journal!$A$7:$A$1006,A248,Journal!$S$7:$S$1006,"&gt;0"))</f>
        <v/>
      </c>
      <c r="D248" s="14" t="str">
        <f aca="false">IF(A248="","",COUNTIFS(Journal!$A$7:$A$1006,A248,Journal!$S$7:$S$1006,"&lt;0"))</f>
        <v/>
      </c>
      <c r="E248" s="19" t="str">
        <f aca="false">IF(OR(A248="",N(B248)=0),"",C248/B248)</f>
        <v/>
      </c>
      <c r="F248" s="15" t="str">
        <f aca="false">IF(A248="","",SUMIFS(Journal!$S$7:$S$1006,Journal!$A$7:$A$1006,A248,Journal!$S$7:$S$1006,"&gt;0"))</f>
        <v/>
      </c>
      <c r="G248" s="15" t="str">
        <f aca="false">IF(A248="","",-SUMIFS(Journal!$S$7:$S$1006,Journal!$A$7:$A$1006,A248,Journal!$S$7:$S$1006,"&lt;0"))</f>
        <v/>
      </c>
      <c r="H248" s="15" t="str">
        <f aca="false">IF(A248="","",SUMIFS(Journal!$S$7:$S$1006,Journal!$A$7:$A$1006,A248))</f>
        <v/>
      </c>
      <c r="I248" s="20" t="str">
        <f aca="false">IF(A248="","",IF(G248=0,IF(F248&gt;0,"no losses",""),F248/G248))</f>
        <v/>
      </c>
      <c r="J248" s="16" t="str">
        <f aca="false">IF(A248="","",IF(COUNTIFS(Journal!$A$7:$A$1006,A248,Journal!$R$7:$R$1006,"&gt;0")=0,"",SUMIFS(Journal!$T$7:$T$1006,Journal!$A$7:$A$1006,A248)/COUNTIFS(Journal!$A$7:$A$1006,A248,Journal!$R$7:$R$1006,"&gt;0")))</f>
        <v/>
      </c>
      <c r="K248" s="15" t="str">
        <f aca="false">IF(A248="","",SUMIFS(Journal!$L$7:$L$1006,Journal!$A$7:$A$1006,A248))</f>
        <v/>
      </c>
      <c r="L248" s="14" t="str">
        <f aca="false">IF(A248="","",IF(N(Journal!$C$4)&lt;=0,"no limit set",IF(COUNTIFS(Journal!$A$7:$A$1006,A248,Journal!$U$7:$U$1006,"&lt;="&amp;-Journal!$C$4)&gt;0,"Yes","No")))</f>
        <v/>
      </c>
      <c r="M248" s="14" t="str">
        <f aca="false">IF(A248="","",COUNTIFS(Journal!$A$7:$A$1006,A248,Journal!$V$7:$V$1006,"After loss limit"))</f>
        <v/>
      </c>
      <c r="N248" s="14" t="str">
        <f aca="false">IF(A248="","",IF(N(Journal!$C$5)&lt;=0,"no cap set",IF(B248&gt;Journal!$C$5,"Yes","No")))</f>
        <v/>
      </c>
      <c r="O248" s="15" t="str">
        <f aca="false">IF(A248="","",N(Journal!$C$3)+SUM($H$7:H248))</f>
        <v/>
      </c>
      <c r="P248" s="15" t="str">
        <f aca="false">IF(A248="","",O248-MAX(N(Journal!$C$3),MAX($O$7:O248)))</f>
        <v/>
      </c>
      <c r="Q248" s="21" t="e">
        <f aca="false">IF(A248="",NA(),O248)</f>
        <v>#N/A</v>
      </c>
    </row>
    <row r="249" customFormat="false" ht="15" hidden="false" customHeight="false" outlineLevel="0" collapsed="false">
      <c r="A249" s="18" t="str">
        <f aca="false">IF(A248="","",IF(COUNTIF(Journal!$A$7:$A$1006,"&gt;"&amp;A248)=0,"",SMALL(Journal!$A$7:$A$1006,COUNTIF(Journal!$A$7:$A$1006,"&lt;="&amp;A248)+1)))</f>
        <v/>
      </c>
      <c r="B249" s="14" t="str">
        <f aca="false">IF(A249="","",COUNTIF(Journal!$A$7:$A$1006,A249))</f>
        <v/>
      </c>
      <c r="C249" s="14" t="str">
        <f aca="false">IF(A249="","",COUNTIFS(Journal!$A$7:$A$1006,A249,Journal!$S$7:$S$1006,"&gt;0"))</f>
        <v/>
      </c>
      <c r="D249" s="14" t="str">
        <f aca="false">IF(A249="","",COUNTIFS(Journal!$A$7:$A$1006,A249,Journal!$S$7:$S$1006,"&lt;0"))</f>
        <v/>
      </c>
      <c r="E249" s="19" t="str">
        <f aca="false">IF(OR(A249="",N(B249)=0),"",C249/B249)</f>
        <v/>
      </c>
      <c r="F249" s="15" t="str">
        <f aca="false">IF(A249="","",SUMIFS(Journal!$S$7:$S$1006,Journal!$A$7:$A$1006,A249,Journal!$S$7:$S$1006,"&gt;0"))</f>
        <v/>
      </c>
      <c r="G249" s="15" t="str">
        <f aca="false">IF(A249="","",-SUMIFS(Journal!$S$7:$S$1006,Journal!$A$7:$A$1006,A249,Journal!$S$7:$S$1006,"&lt;0"))</f>
        <v/>
      </c>
      <c r="H249" s="15" t="str">
        <f aca="false">IF(A249="","",SUMIFS(Journal!$S$7:$S$1006,Journal!$A$7:$A$1006,A249))</f>
        <v/>
      </c>
      <c r="I249" s="20" t="str">
        <f aca="false">IF(A249="","",IF(G249=0,IF(F249&gt;0,"no losses",""),F249/G249))</f>
        <v/>
      </c>
      <c r="J249" s="16" t="str">
        <f aca="false">IF(A249="","",IF(COUNTIFS(Journal!$A$7:$A$1006,A249,Journal!$R$7:$R$1006,"&gt;0")=0,"",SUMIFS(Journal!$T$7:$T$1006,Journal!$A$7:$A$1006,A249)/COUNTIFS(Journal!$A$7:$A$1006,A249,Journal!$R$7:$R$1006,"&gt;0")))</f>
        <v/>
      </c>
      <c r="K249" s="15" t="str">
        <f aca="false">IF(A249="","",SUMIFS(Journal!$L$7:$L$1006,Journal!$A$7:$A$1006,A249))</f>
        <v/>
      </c>
      <c r="L249" s="14" t="str">
        <f aca="false">IF(A249="","",IF(N(Journal!$C$4)&lt;=0,"no limit set",IF(COUNTIFS(Journal!$A$7:$A$1006,A249,Journal!$U$7:$U$1006,"&lt;="&amp;-Journal!$C$4)&gt;0,"Yes","No")))</f>
        <v/>
      </c>
      <c r="M249" s="14" t="str">
        <f aca="false">IF(A249="","",COUNTIFS(Journal!$A$7:$A$1006,A249,Journal!$V$7:$V$1006,"After loss limit"))</f>
        <v/>
      </c>
      <c r="N249" s="14" t="str">
        <f aca="false">IF(A249="","",IF(N(Journal!$C$5)&lt;=0,"no cap set",IF(B249&gt;Journal!$C$5,"Yes","No")))</f>
        <v/>
      </c>
      <c r="O249" s="15" t="str">
        <f aca="false">IF(A249="","",N(Journal!$C$3)+SUM($H$7:H249))</f>
        <v/>
      </c>
      <c r="P249" s="15" t="str">
        <f aca="false">IF(A249="","",O249-MAX(N(Journal!$C$3),MAX($O$7:O249)))</f>
        <v/>
      </c>
      <c r="Q249" s="21" t="e">
        <f aca="false">IF(A249="",NA(),O249)</f>
        <v>#N/A</v>
      </c>
    </row>
    <row r="250" customFormat="false" ht="15" hidden="false" customHeight="false" outlineLevel="0" collapsed="false">
      <c r="A250" s="18" t="str">
        <f aca="false">IF(A249="","",IF(COUNTIF(Journal!$A$7:$A$1006,"&gt;"&amp;A249)=0,"",SMALL(Journal!$A$7:$A$1006,COUNTIF(Journal!$A$7:$A$1006,"&lt;="&amp;A249)+1)))</f>
        <v/>
      </c>
      <c r="B250" s="14" t="str">
        <f aca="false">IF(A250="","",COUNTIF(Journal!$A$7:$A$1006,A250))</f>
        <v/>
      </c>
      <c r="C250" s="14" t="str">
        <f aca="false">IF(A250="","",COUNTIFS(Journal!$A$7:$A$1006,A250,Journal!$S$7:$S$1006,"&gt;0"))</f>
        <v/>
      </c>
      <c r="D250" s="14" t="str">
        <f aca="false">IF(A250="","",COUNTIFS(Journal!$A$7:$A$1006,A250,Journal!$S$7:$S$1006,"&lt;0"))</f>
        <v/>
      </c>
      <c r="E250" s="19" t="str">
        <f aca="false">IF(OR(A250="",N(B250)=0),"",C250/B250)</f>
        <v/>
      </c>
      <c r="F250" s="15" t="str">
        <f aca="false">IF(A250="","",SUMIFS(Journal!$S$7:$S$1006,Journal!$A$7:$A$1006,A250,Journal!$S$7:$S$1006,"&gt;0"))</f>
        <v/>
      </c>
      <c r="G250" s="15" t="str">
        <f aca="false">IF(A250="","",-SUMIFS(Journal!$S$7:$S$1006,Journal!$A$7:$A$1006,A250,Journal!$S$7:$S$1006,"&lt;0"))</f>
        <v/>
      </c>
      <c r="H250" s="15" t="str">
        <f aca="false">IF(A250="","",SUMIFS(Journal!$S$7:$S$1006,Journal!$A$7:$A$1006,A250))</f>
        <v/>
      </c>
      <c r="I250" s="20" t="str">
        <f aca="false">IF(A250="","",IF(G250=0,IF(F250&gt;0,"no losses",""),F250/G250))</f>
        <v/>
      </c>
      <c r="J250" s="16" t="str">
        <f aca="false">IF(A250="","",IF(COUNTIFS(Journal!$A$7:$A$1006,A250,Journal!$R$7:$R$1006,"&gt;0")=0,"",SUMIFS(Journal!$T$7:$T$1006,Journal!$A$7:$A$1006,A250)/COUNTIFS(Journal!$A$7:$A$1006,A250,Journal!$R$7:$R$1006,"&gt;0")))</f>
        <v/>
      </c>
      <c r="K250" s="15" t="str">
        <f aca="false">IF(A250="","",SUMIFS(Journal!$L$7:$L$1006,Journal!$A$7:$A$1006,A250))</f>
        <v/>
      </c>
      <c r="L250" s="14" t="str">
        <f aca="false">IF(A250="","",IF(N(Journal!$C$4)&lt;=0,"no limit set",IF(COUNTIFS(Journal!$A$7:$A$1006,A250,Journal!$U$7:$U$1006,"&lt;="&amp;-Journal!$C$4)&gt;0,"Yes","No")))</f>
        <v/>
      </c>
      <c r="M250" s="14" t="str">
        <f aca="false">IF(A250="","",COUNTIFS(Journal!$A$7:$A$1006,A250,Journal!$V$7:$V$1006,"After loss limit"))</f>
        <v/>
      </c>
      <c r="N250" s="14" t="str">
        <f aca="false">IF(A250="","",IF(N(Journal!$C$5)&lt;=0,"no cap set",IF(B250&gt;Journal!$C$5,"Yes","No")))</f>
        <v/>
      </c>
      <c r="O250" s="15" t="str">
        <f aca="false">IF(A250="","",N(Journal!$C$3)+SUM($H$7:H250))</f>
        <v/>
      </c>
      <c r="P250" s="15" t="str">
        <f aca="false">IF(A250="","",O250-MAX(N(Journal!$C$3),MAX($O$7:O250)))</f>
        <v/>
      </c>
      <c r="Q250" s="21" t="e">
        <f aca="false">IF(A250="",NA(),O250)</f>
        <v>#N/A</v>
      </c>
    </row>
    <row r="251" customFormat="false" ht="15" hidden="false" customHeight="false" outlineLevel="0" collapsed="false">
      <c r="A251" s="18" t="str">
        <f aca="false">IF(A250="","",IF(COUNTIF(Journal!$A$7:$A$1006,"&gt;"&amp;A250)=0,"",SMALL(Journal!$A$7:$A$1006,COUNTIF(Journal!$A$7:$A$1006,"&lt;="&amp;A250)+1)))</f>
        <v/>
      </c>
      <c r="B251" s="14" t="str">
        <f aca="false">IF(A251="","",COUNTIF(Journal!$A$7:$A$1006,A251))</f>
        <v/>
      </c>
      <c r="C251" s="14" t="str">
        <f aca="false">IF(A251="","",COUNTIFS(Journal!$A$7:$A$1006,A251,Journal!$S$7:$S$1006,"&gt;0"))</f>
        <v/>
      </c>
      <c r="D251" s="14" t="str">
        <f aca="false">IF(A251="","",COUNTIFS(Journal!$A$7:$A$1006,A251,Journal!$S$7:$S$1006,"&lt;0"))</f>
        <v/>
      </c>
      <c r="E251" s="19" t="str">
        <f aca="false">IF(OR(A251="",N(B251)=0),"",C251/B251)</f>
        <v/>
      </c>
      <c r="F251" s="15" t="str">
        <f aca="false">IF(A251="","",SUMIFS(Journal!$S$7:$S$1006,Journal!$A$7:$A$1006,A251,Journal!$S$7:$S$1006,"&gt;0"))</f>
        <v/>
      </c>
      <c r="G251" s="15" t="str">
        <f aca="false">IF(A251="","",-SUMIFS(Journal!$S$7:$S$1006,Journal!$A$7:$A$1006,A251,Journal!$S$7:$S$1006,"&lt;0"))</f>
        <v/>
      </c>
      <c r="H251" s="15" t="str">
        <f aca="false">IF(A251="","",SUMIFS(Journal!$S$7:$S$1006,Journal!$A$7:$A$1006,A251))</f>
        <v/>
      </c>
      <c r="I251" s="20" t="str">
        <f aca="false">IF(A251="","",IF(G251=0,IF(F251&gt;0,"no losses",""),F251/G251))</f>
        <v/>
      </c>
      <c r="J251" s="16" t="str">
        <f aca="false">IF(A251="","",IF(COUNTIFS(Journal!$A$7:$A$1006,A251,Journal!$R$7:$R$1006,"&gt;0")=0,"",SUMIFS(Journal!$T$7:$T$1006,Journal!$A$7:$A$1006,A251)/COUNTIFS(Journal!$A$7:$A$1006,A251,Journal!$R$7:$R$1006,"&gt;0")))</f>
        <v/>
      </c>
      <c r="K251" s="15" t="str">
        <f aca="false">IF(A251="","",SUMIFS(Journal!$L$7:$L$1006,Journal!$A$7:$A$1006,A251))</f>
        <v/>
      </c>
      <c r="L251" s="14" t="str">
        <f aca="false">IF(A251="","",IF(N(Journal!$C$4)&lt;=0,"no limit set",IF(COUNTIFS(Journal!$A$7:$A$1006,A251,Journal!$U$7:$U$1006,"&lt;="&amp;-Journal!$C$4)&gt;0,"Yes","No")))</f>
        <v/>
      </c>
      <c r="M251" s="14" t="str">
        <f aca="false">IF(A251="","",COUNTIFS(Journal!$A$7:$A$1006,A251,Journal!$V$7:$V$1006,"After loss limit"))</f>
        <v/>
      </c>
      <c r="N251" s="14" t="str">
        <f aca="false">IF(A251="","",IF(N(Journal!$C$5)&lt;=0,"no cap set",IF(B251&gt;Journal!$C$5,"Yes","No")))</f>
        <v/>
      </c>
      <c r="O251" s="15" t="str">
        <f aca="false">IF(A251="","",N(Journal!$C$3)+SUM($H$7:H251))</f>
        <v/>
      </c>
      <c r="P251" s="15" t="str">
        <f aca="false">IF(A251="","",O251-MAX(N(Journal!$C$3),MAX($O$7:O251)))</f>
        <v/>
      </c>
      <c r="Q251" s="21" t="e">
        <f aca="false">IF(A251="",NA(),O251)</f>
        <v>#N/A</v>
      </c>
    </row>
    <row r="252" customFormat="false" ht="15" hidden="false" customHeight="false" outlineLevel="0" collapsed="false">
      <c r="A252" s="18" t="str">
        <f aca="false">IF(A251="","",IF(COUNTIF(Journal!$A$7:$A$1006,"&gt;"&amp;A251)=0,"",SMALL(Journal!$A$7:$A$1006,COUNTIF(Journal!$A$7:$A$1006,"&lt;="&amp;A251)+1)))</f>
        <v/>
      </c>
      <c r="B252" s="14" t="str">
        <f aca="false">IF(A252="","",COUNTIF(Journal!$A$7:$A$1006,A252))</f>
        <v/>
      </c>
      <c r="C252" s="14" t="str">
        <f aca="false">IF(A252="","",COUNTIFS(Journal!$A$7:$A$1006,A252,Journal!$S$7:$S$1006,"&gt;0"))</f>
        <v/>
      </c>
      <c r="D252" s="14" t="str">
        <f aca="false">IF(A252="","",COUNTIFS(Journal!$A$7:$A$1006,A252,Journal!$S$7:$S$1006,"&lt;0"))</f>
        <v/>
      </c>
      <c r="E252" s="19" t="str">
        <f aca="false">IF(OR(A252="",N(B252)=0),"",C252/B252)</f>
        <v/>
      </c>
      <c r="F252" s="15" t="str">
        <f aca="false">IF(A252="","",SUMIFS(Journal!$S$7:$S$1006,Journal!$A$7:$A$1006,A252,Journal!$S$7:$S$1006,"&gt;0"))</f>
        <v/>
      </c>
      <c r="G252" s="15" t="str">
        <f aca="false">IF(A252="","",-SUMIFS(Journal!$S$7:$S$1006,Journal!$A$7:$A$1006,A252,Journal!$S$7:$S$1006,"&lt;0"))</f>
        <v/>
      </c>
      <c r="H252" s="15" t="str">
        <f aca="false">IF(A252="","",SUMIFS(Journal!$S$7:$S$1006,Journal!$A$7:$A$1006,A252))</f>
        <v/>
      </c>
      <c r="I252" s="20" t="str">
        <f aca="false">IF(A252="","",IF(G252=0,IF(F252&gt;0,"no losses",""),F252/G252))</f>
        <v/>
      </c>
      <c r="J252" s="16" t="str">
        <f aca="false">IF(A252="","",IF(COUNTIFS(Journal!$A$7:$A$1006,A252,Journal!$R$7:$R$1006,"&gt;0")=0,"",SUMIFS(Journal!$T$7:$T$1006,Journal!$A$7:$A$1006,A252)/COUNTIFS(Journal!$A$7:$A$1006,A252,Journal!$R$7:$R$1006,"&gt;0")))</f>
        <v/>
      </c>
      <c r="K252" s="15" t="str">
        <f aca="false">IF(A252="","",SUMIFS(Journal!$L$7:$L$1006,Journal!$A$7:$A$1006,A252))</f>
        <v/>
      </c>
      <c r="L252" s="14" t="str">
        <f aca="false">IF(A252="","",IF(N(Journal!$C$4)&lt;=0,"no limit set",IF(COUNTIFS(Journal!$A$7:$A$1006,A252,Journal!$U$7:$U$1006,"&lt;="&amp;-Journal!$C$4)&gt;0,"Yes","No")))</f>
        <v/>
      </c>
      <c r="M252" s="14" t="str">
        <f aca="false">IF(A252="","",COUNTIFS(Journal!$A$7:$A$1006,A252,Journal!$V$7:$V$1006,"After loss limit"))</f>
        <v/>
      </c>
      <c r="N252" s="14" t="str">
        <f aca="false">IF(A252="","",IF(N(Journal!$C$5)&lt;=0,"no cap set",IF(B252&gt;Journal!$C$5,"Yes","No")))</f>
        <v/>
      </c>
      <c r="O252" s="15" t="str">
        <f aca="false">IF(A252="","",N(Journal!$C$3)+SUM($H$7:H252))</f>
        <v/>
      </c>
      <c r="P252" s="15" t="str">
        <f aca="false">IF(A252="","",O252-MAX(N(Journal!$C$3),MAX($O$7:O252)))</f>
        <v/>
      </c>
      <c r="Q252" s="21" t="e">
        <f aca="false">IF(A252="",NA(),O252)</f>
        <v>#N/A</v>
      </c>
    </row>
    <row r="253" customFormat="false" ht="15" hidden="false" customHeight="false" outlineLevel="0" collapsed="false">
      <c r="A253" s="18" t="str">
        <f aca="false">IF(A252="","",IF(COUNTIF(Journal!$A$7:$A$1006,"&gt;"&amp;A252)=0,"",SMALL(Journal!$A$7:$A$1006,COUNTIF(Journal!$A$7:$A$1006,"&lt;="&amp;A252)+1)))</f>
        <v/>
      </c>
      <c r="B253" s="14" t="str">
        <f aca="false">IF(A253="","",COUNTIF(Journal!$A$7:$A$1006,A253))</f>
        <v/>
      </c>
      <c r="C253" s="14" t="str">
        <f aca="false">IF(A253="","",COUNTIFS(Journal!$A$7:$A$1006,A253,Journal!$S$7:$S$1006,"&gt;0"))</f>
        <v/>
      </c>
      <c r="D253" s="14" t="str">
        <f aca="false">IF(A253="","",COUNTIFS(Journal!$A$7:$A$1006,A253,Journal!$S$7:$S$1006,"&lt;0"))</f>
        <v/>
      </c>
      <c r="E253" s="19" t="str">
        <f aca="false">IF(OR(A253="",N(B253)=0),"",C253/B253)</f>
        <v/>
      </c>
      <c r="F253" s="15" t="str">
        <f aca="false">IF(A253="","",SUMIFS(Journal!$S$7:$S$1006,Journal!$A$7:$A$1006,A253,Journal!$S$7:$S$1006,"&gt;0"))</f>
        <v/>
      </c>
      <c r="G253" s="15" t="str">
        <f aca="false">IF(A253="","",-SUMIFS(Journal!$S$7:$S$1006,Journal!$A$7:$A$1006,A253,Journal!$S$7:$S$1006,"&lt;0"))</f>
        <v/>
      </c>
      <c r="H253" s="15" t="str">
        <f aca="false">IF(A253="","",SUMIFS(Journal!$S$7:$S$1006,Journal!$A$7:$A$1006,A253))</f>
        <v/>
      </c>
      <c r="I253" s="20" t="str">
        <f aca="false">IF(A253="","",IF(G253=0,IF(F253&gt;0,"no losses",""),F253/G253))</f>
        <v/>
      </c>
      <c r="J253" s="16" t="str">
        <f aca="false">IF(A253="","",IF(COUNTIFS(Journal!$A$7:$A$1006,A253,Journal!$R$7:$R$1006,"&gt;0")=0,"",SUMIFS(Journal!$T$7:$T$1006,Journal!$A$7:$A$1006,A253)/COUNTIFS(Journal!$A$7:$A$1006,A253,Journal!$R$7:$R$1006,"&gt;0")))</f>
        <v/>
      </c>
      <c r="K253" s="15" t="str">
        <f aca="false">IF(A253="","",SUMIFS(Journal!$L$7:$L$1006,Journal!$A$7:$A$1006,A253))</f>
        <v/>
      </c>
      <c r="L253" s="14" t="str">
        <f aca="false">IF(A253="","",IF(N(Journal!$C$4)&lt;=0,"no limit set",IF(COUNTIFS(Journal!$A$7:$A$1006,A253,Journal!$U$7:$U$1006,"&lt;="&amp;-Journal!$C$4)&gt;0,"Yes","No")))</f>
        <v/>
      </c>
      <c r="M253" s="14" t="str">
        <f aca="false">IF(A253="","",COUNTIFS(Journal!$A$7:$A$1006,A253,Journal!$V$7:$V$1006,"After loss limit"))</f>
        <v/>
      </c>
      <c r="N253" s="14" t="str">
        <f aca="false">IF(A253="","",IF(N(Journal!$C$5)&lt;=0,"no cap set",IF(B253&gt;Journal!$C$5,"Yes","No")))</f>
        <v/>
      </c>
      <c r="O253" s="15" t="str">
        <f aca="false">IF(A253="","",N(Journal!$C$3)+SUM($H$7:H253))</f>
        <v/>
      </c>
      <c r="P253" s="15" t="str">
        <f aca="false">IF(A253="","",O253-MAX(N(Journal!$C$3),MAX($O$7:O253)))</f>
        <v/>
      </c>
      <c r="Q253" s="21" t="e">
        <f aca="false">IF(A253="",NA(),O253)</f>
        <v>#N/A</v>
      </c>
    </row>
    <row r="254" customFormat="false" ht="15" hidden="false" customHeight="false" outlineLevel="0" collapsed="false">
      <c r="A254" s="18" t="str">
        <f aca="false">IF(A253="","",IF(COUNTIF(Journal!$A$7:$A$1006,"&gt;"&amp;A253)=0,"",SMALL(Journal!$A$7:$A$1006,COUNTIF(Journal!$A$7:$A$1006,"&lt;="&amp;A253)+1)))</f>
        <v/>
      </c>
      <c r="B254" s="14" t="str">
        <f aca="false">IF(A254="","",COUNTIF(Journal!$A$7:$A$1006,A254))</f>
        <v/>
      </c>
      <c r="C254" s="14" t="str">
        <f aca="false">IF(A254="","",COUNTIFS(Journal!$A$7:$A$1006,A254,Journal!$S$7:$S$1006,"&gt;0"))</f>
        <v/>
      </c>
      <c r="D254" s="14" t="str">
        <f aca="false">IF(A254="","",COUNTIFS(Journal!$A$7:$A$1006,A254,Journal!$S$7:$S$1006,"&lt;0"))</f>
        <v/>
      </c>
      <c r="E254" s="19" t="str">
        <f aca="false">IF(OR(A254="",N(B254)=0),"",C254/B254)</f>
        <v/>
      </c>
      <c r="F254" s="15" t="str">
        <f aca="false">IF(A254="","",SUMIFS(Journal!$S$7:$S$1006,Journal!$A$7:$A$1006,A254,Journal!$S$7:$S$1006,"&gt;0"))</f>
        <v/>
      </c>
      <c r="G254" s="15" t="str">
        <f aca="false">IF(A254="","",-SUMIFS(Journal!$S$7:$S$1006,Journal!$A$7:$A$1006,A254,Journal!$S$7:$S$1006,"&lt;0"))</f>
        <v/>
      </c>
      <c r="H254" s="15" t="str">
        <f aca="false">IF(A254="","",SUMIFS(Journal!$S$7:$S$1006,Journal!$A$7:$A$1006,A254))</f>
        <v/>
      </c>
      <c r="I254" s="20" t="str">
        <f aca="false">IF(A254="","",IF(G254=0,IF(F254&gt;0,"no losses",""),F254/G254))</f>
        <v/>
      </c>
      <c r="J254" s="16" t="str">
        <f aca="false">IF(A254="","",IF(COUNTIFS(Journal!$A$7:$A$1006,A254,Journal!$R$7:$R$1006,"&gt;0")=0,"",SUMIFS(Journal!$T$7:$T$1006,Journal!$A$7:$A$1006,A254)/COUNTIFS(Journal!$A$7:$A$1006,A254,Journal!$R$7:$R$1006,"&gt;0")))</f>
        <v/>
      </c>
      <c r="K254" s="15" t="str">
        <f aca="false">IF(A254="","",SUMIFS(Journal!$L$7:$L$1006,Journal!$A$7:$A$1006,A254))</f>
        <v/>
      </c>
      <c r="L254" s="14" t="str">
        <f aca="false">IF(A254="","",IF(N(Journal!$C$4)&lt;=0,"no limit set",IF(COUNTIFS(Journal!$A$7:$A$1006,A254,Journal!$U$7:$U$1006,"&lt;="&amp;-Journal!$C$4)&gt;0,"Yes","No")))</f>
        <v/>
      </c>
      <c r="M254" s="14" t="str">
        <f aca="false">IF(A254="","",COUNTIFS(Journal!$A$7:$A$1006,A254,Journal!$V$7:$V$1006,"After loss limit"))</f>
        <v/>
      </c>
      <c r="N254" s="14" t="str">
        <f aca="false">IF(A254="","",IF(N(Journal!$C$5)&lt;=0,"no cap set",IF(B254&gt;Journal!$C$5,"Yes","No")))</f>
        <v/>
      </c>
      <c r="O254" s="15" t="str">
        <f aca="false">IF(A254="","",N(Journal!$C$3)+SUM($H$7:H254))</f>
        <v/>
      </c>
      <c r="P254" s="15" t="str">
        <f aca="false">IF(A254="","",O254-MAX(N(Journal!$C$3),MAX($O$7:O254)))</f>
        <v/>
      </c>
      <c r="Q254" s="21" t="e">
        <f aca="false">IF(A254="",NA(),O254)</f>
        <v>#N/A</v>
      </c>
    </row>
    <row r="255" customFormat="false" ht="15" hidden="false" customHeight="false" outlineLevel="0" collapsed="false">
      <c r="A255" s="18" t="str">
        <f aca="false">IF(A254="","",IF(COUNTIF(Journal!$A$7:$A$1006,"&gt;"&amp;A254)=0,"",SMALL(Journal!$A$7:$A$1006,COUNTIF(Journal!$A$7:$A$1006,"&lt;="&amp;A254)+1)))</f>
        <v/>
      </c>
      <c r="B255" s="14" t="str">
        <f aca="false">IF(A255="","",COUNTIF(Journal!$A$7:$A$1006,A255))</f>
        <v/>
      </c>
      <c r="C255" s="14" t="str">
        <f aca="false">IF(A255="","",COUNTIFS(Journal!$A$7:$A$1006,A255,Journal!$S$7:$S$1006,"&gt;0"))</f>
        <v/>
      </c>
      <c r="D255" s="14" t="str">
        <f aca="false">IF(A255="","",COUNTIFS(Journal!$A$7:$A$1006,A255,Journal!$S$7:$S$1006,"&lt;0"))</f>
        <v/>
      </c>
      <c r="E255" s="19" t="str">
        <f aca="false">IF(OR(A255="",N(B255)=0),"",C255/B255)</f>
        <v/>
      </c>
      <c r="F255" s="15" t="str">
        <f aca="false">IF(A255="","",SUMIFS(Journal!$S$7:$S$1006,Journal!$A$7:$A$1006,A255,Journal!$S$7:$S$1006,"&gt;0"))</f>
        <v/>
      </c>
      <c r="G255" s="15" t="str">
        <f aca="false">IF(A255="","",-SUMIFS(Journal!$S$7:$S$1006,Journal!$A$7:$A$1006,A255,Journal!$S$7:$S$1006,"&lt;0"))</f>
        <v/>
      </c>
      <c r="H255" s="15" t="str">
        <f aca="false">IF(A255="","",SUMIFS(Journal!$S$7:$S$1006,Journal!$A$7:$A$1006,A255))</f>
        <v/>
      </c>
      <c r="I255" s="20" t="str">
        <f aca="false">IF(A255="","",IF(G255=0,IF(F255&gt;0,"no losses",""),F255/G255))</f>
        <v/>
      </c>
      <c r="J255" s="16" t="str">
        <f aca="false">IF(A255="","",IF(COUNTIFS(Journal!$A$7:$A$1006,A255,Journal!$R$7:$R$1006,"&gt;0")=0,"",SUMIFS(Journal!$T$7:$T$1006,Journal!$A$7:$A$1006,A255)/COUNTIFS(Journal!$A$7:$A$1006,A255,Journal!$R$7:$R$1006,"&gt;0")))</f>
        <v/>
      </c>
      <c r="K255" s="15" t="str">
        <f aca="false">IF(A255="","",SUMIFS(Journal!$L$7:$L$1006,Journal!$A$7:$A$1006,A255))</f>
        <v/>
      </c>
      <c r="L255" s="14" t="str">
        <f aca="false">IF(A255="","",IF(N(Journal!$C$4)&lt;=0,"no limit set",IF(COUNTIFS(Journal!$A$7:$A$1006,A255,Journal!$U$7:$U$1006,"&lt;="&amp;-Journal!$C$4)&gt;0,"Yes","No")))</f>
        <v/>
      </c>
      <c r="M255" s="14" t="str">
        <f aca="false">IF(A255="","",COUNTIFS(Journal!$A$7:$A$1006,A255,Journal!$V$7:$V$1006,"After loss limit"))</f>
        <v/>
      </c>
      <c r="N255" s="14" t="str">
        <f aca="false">IF(A255="","",IF(N(Journal!$C$5)&lt;=0,"no cap set",IF(B255&gt;Journal!$C$5,"Yes","No")))</f>
        <v/>
      </c>
      <c r="O255" s="15" t="str">
        <f aca="false">IF(A255="","",N(Journal!$C$3)+SUM($H$7:H255))</f>
        <v/>
      </c>
      <c r="P255" s="15" t="str">
        <f aca="false">IF(A255="","",O255-MAX(N(Journal!$C$3),MAX($O$7:O255)))</f>
        <v/>
      </c>
      <c r="Q255" s="21" t="e">
        <f aca="false">IF(A255="",NA(),O255)</f>
        <v>#N/A</v>
      </c>
    </row>
    <row r="256" customFormat="false" ht="15" hidden="false" customHeight="false" outlineLevel="0" collapsed="false">
      <c r="A256" s="18" t="str">
        <f aca="false">IF(A255="","",IF(COUNTIF(Journal!$A$7:$A$1006,"&gt;"&amp;A255)=0,"",SMALL(Journal!$A$7:$A$1006,COUNTIF(Journal!$A$7:$A$1006,"&lt;="&amp;A255)+1)))</f>
        <v/>
      </c>
      <c r="B256" s="14" t="str">
        <f aca="false">IF(A256="","",COUNTIF(Journal!$A$7:$A$1006,A256))</f>
        <v/>
      </c>
      <c r="C256" s="14" t="str">
        <f aca="false">IF(A256="","",COUNTIFS(Journal!$A$7:$A$1006,A256,Journal!$S$7:$S$1006,"&gt;0"))</f>
        <v/>
      </c>
      <c r="D256" s="14" t="str">
        <f aca="false">IF(A256="","",COUNTIFS(Journal!$A$7:$A$1006,A256,Journal!$S$7:$S$1006,"&lt;0"))</f>
        <v/>
      </c>
      <c r="E256" s="19" t="str">
        <f aca="false">IF(OR(A256="",N(B256)=0),"",C256/B256)</f>
        <v/>
      </c>
      <c r="F256" s="15" t="str">
        <f aca="false">IF(A256="","",SUMIFS(Journal!$S$7:$S$1006,Journal!$A$7:$A$1006,A256,Journal!$S$7:$S$1006,"&gt;0"))</f>
        <v/>
      </c>
      <c r="G256" s="15" t="str">
        <f aca="false">IF(A256="","",-SUMIFS(Journal!$S$7:$S$1006,Journal!$A$7:$A$1006,A256,Journal!$S$7:$S$1006,"&lt;0"))</f>
        <v/>
      </c>
      <c r="H256" s="15" t="str">
        <f aca="false">IF(A256="","",SUMIFS(Journal!$S$7:$S$1006,Journal!$A$7:$A$1006,A256))</f>
        <v/>
      </c>
      <c r="I256" s="20" t="str">
        <f aca="false">IF(A256="","",IF(G256=0,IF(F256&gt;0,"no losses",""),F256/G256))</f>
        <v/>
      </c>
      <c r="J256" s="16" t="str">
        <f aca="false">IF(A256="","",IF(COUNTIFS(Journal!$A$7:$A$1006,A256,Journal!$R$7:$R$1006,"&gt;0")=0,"",SUMIFS(Journal!$T$7:$T$1006,Journal!$A$7:$A$1006,A256)/COUNTIFS(Journal!$A$7:$A$1006,A256,Journal!$R$7:$R$1006,"&gt;0")))</f>
        <v/>
      </c>
      <c r="K256" s="15" t="str">
        <f aca="false">IF(A256="","",SUMIFS(Journal!$L$7:$L$1006,Journal!$A$7:$A$1006,A256))</f>
        <v/>
      </c>
      <c r="L256" s="14" t="str">
        <f aca="false">IF(A256="","",IF(N(Journal!$C$4)&lt;=0,"no limit set",IF(COUNTIFS(Journal!$A$7:$A$1006,A256,Journal!$U$7:$U$1006,"&lt;="&amp;-Journal!$C$4)&gt;0,"Yes","No")))</f>
        <v/>
      </c>
      <c r="M256" s="14" t="str">
        <f aca="false">IF(A256="","",COUNTIFS(Journal!$A$7:$A$1006,A256,Journal!$V$7:$V$1006,"After loss limit"))</f>
        <v/>
      </c>
      <c r="N256" s="14" t="str">
        <f aca="false">IF(A256="","",IF(N(Journal!$C$5)&lt;=0,"no cap set",IF(B256&gt;Journal!$C$5,"Yes","No")))</f>
        <v/>
      </c>
      <c r="O256" s="15" t="str">
        <f aca="false">IF(A256="","",N(Journal!$C$3)+SUM($H$7:H256))</f>
        <v/>
      </c>
      <c r="P256" s="15" t="str">
        <f aca="false">IF(A256="","",O256-MAX(N(Journal!$C$3),MAX($O$7:O256)))</f>
        <v/>
      </c>
      <c r="Q256" s="21" t="e">
        <f aca="false">IF(A256="",NA(),O256)</f>
        <v>#N/A</v>
      </c>
    </row>
    <row r="257" customFormat="false" ht="15" hidden="false" customHeight="false" outlineLevel="0" collapsed="false">
      <c r="A257" s="18" t="str">
        <f aca="false">IF(A256="","",IF(COUNTIF(Journal!$A$7:$A$1006,"&gt;"&amp;A256)=0,"",SMALL(Journal!$A$7:$A$1006,COUNTIF(Journal!$A$7:$A$1006,"&lt;="&amp;A256)+1)))</f>
        <v/>
      </c>
      <c r="B257" s="14" t="str">
        <f aca="false">IF(A257="","",COUNTIF(Journal!$A$7:$A$1006,A257))</f>
        <v/>
      </c>
      <c r="C257" s="14" t="str">
        <f aca="false">IF(A257="","",COUNTIFS(Journal!$A$7:$A$1006,A257,Journal!$S$7:$S$1006,"&gt;0"))</f>
        <v/>
      </c>
      <c r="D257" s="14" t="str">
        <f aca="false">IF(A257="","",COUNTIFS(Journal!$A$7:$A$1006,A257,Journal!$S$7:$S$1006,"&lt;0"))</f>
        <v/>
      </c>
      <c r="E257" s="19" t="str">
        <f aca="false">IF(OR(A257="",N(B257)=0),"",C257/B257)</f>
        <v/>
      </c>
      <c r="F257" s="15" t="str">
        <f aca="false">IF(A257="","",SUMIFS(Journal!$S$7:$S$1006,Journal!$A$7:$A$1006,A257,Journal!$S$7:$S$1006,"&gt;0"))</f>
        <v/>
      </c>
      <c r="G257" s="15" t="str">
        <f aca="false">IF(A257="","",-SUMIFS(Journal!$S$7:$S$1006,Journal!$A$7:$A$1006,A257,Journal!$S$7:$S$1006,"&lt;0"))</f>
        <v/>
      </c>
      <c r="H257" s="15" t="str">
        <f aca="false">IF(A257="","",SUMIFS(Journal!$S$7:$S$1006,Journal!$A$7:$A$1006,A257))</f>
        <v/>
      </c>
      <c r="I257" s="20" t="str">
        <f aca="false">IF(A257="","",IF(G257=0,IF(F257&gt;0,"no losses",""),F257/G257))</f>
        <v/>
      </c>
      <c r="J257" s="16" t="str">
        <f aca="false">IF(A257="","",IF(COUNTIFS(Journal!$A$7:$A$1006,A257,Journal!$R$7:$R$1006,"&gt;0")=0,"",SUMIFS(Journal!$T$7:$T$1006,Journal!$A$7:$A$1006,A257)/COUNTIFS(Journal!$A$7:$A$1006,A257,Journal!$R$7:$R$1006,"&gt;0")))</f>
        <v/>
      </c>
      <c r="K257" s="15" t="str">
        <f aca="false">IF(A257="","",SUMIFS(Journal!$L$7:$L$1006,Journal!$A$7:$A$1006,A257))</f>
        <v/>
      </c>
      <c r="L257" s="14" t="str">
        <f aca="false">IF(A257="","",IF(N(Journal!$C$4)&lt;=0,"no limit set",IF(COUNTIFS(Journal!$A$7:$A$1006,A257,Journal!$U$7:$U$1006,"&lt;="&amp;-Journal!$C$4)&gt;0,"Yes","No")))</f>
        <v/>
      </c>
      <c r="M257" s="14" t="str">
        <f aca="false">IF(A257="","",COUNTIFS(Journal!$A$7:$A$1006,A257,Journal!$V$7:$V$1006,"After loss limit"))</f>
        <v/>
      </c>
      <c r="N257" s="14" t="str">
        <f aca="false">IF(A257="","",IF(N(Journal!$C$5)&lt;=0,"no cap set",IF(B257&gt;Journal!$C$5,"Yes","No")))</f>
        <v/>
      </c>
      <c r="O257" s="15" t="str">
        <f aca="false">IF(A257="","",N(Journal!$C$3)+SUM($H$7:H257))</f>
        <v/>
      </c>
      <c r="P257" s="15" t="str">
        <f aca="false">IF(A257="","",O257-MAX(N(Journal!$C$3),MAX($O$7:O257)))</f>
        <v/>
      </c>
      <c r="Q257" s="21" t="e">
        <f aca="false">IF(A257="",NA(),O257)</f>
        <v>#N/A</v>
      </c>
    </row>
    <row r="258" customFormat="false" ht="15" hidden="false" customHeight="false" outlineLevel="0" collapsed="false">
      <c r="A258" s="18" t="str">
        <f aca="false">IF(A257="","",IF(COUNTIF(Journal!$A$7:$A$1006,"&gt;"&amp;A257)=0,"",SMALL(Journal!$A$7:$A$1006,COUNTIF(Journal!$A$7:$A$1006,"&lt;="&amp;A257)+1)))</f>
        <v/>
      </c>
      <c r="B258" s="14" t="str">
        <f aca="false">IF(A258="","",COUNTIF(Journal!$A$7:$A$1006,A258))</f>
        <v/>
      </c>
      <c r="C258" s="14" t="str">
        <f aca="false">IF(A258="","",COUNTIFS(Journal!$A$7:$A$1006,A258,Journal!$S$7:$S$1006,"&gt;0"))</f>
        <v/>
      </c>
      <c r="D258" s="14" t="str">
        <f aca="false">IF(A258="","",COUNTIFS(Journal!$A$7:$A$1006,A258,Journal!$S$7:$S$1006,"&lt;0"))</f>
        <v/>
      </c>
      <c r="E258" s="19" t="str">
        <f aca="false">IF(OR(A258="",N(B258)=0),"",C258/B258)</f>
        <v/>
      </c>
      <c r="F258" s="15" t="str">
        <f aca="false">IF(A258="","",SUMIFS(Journal!$S$7:$S$1006,Journal!$A$7:$A$1006,A258,Journal!$S$7:$S$1006,"&gt;0"))</f>
        <v/>
      </c>
      <c r="G258" s="15" t="str">
        <f aca="false">IF(A258="","",-SUMIFS(Journal!$S$7:$S$1006,Journal!$A$7:$A$1006,A258,Journal!$S$7:$S$1006,"&lt;0"))</f>
        <v/>
      </c>
      <c r="H258" s="15" t="str">
        <f aca="false">IF(A258="","",SUMIFS(Journal!$S$7:$S$1006,Journal!$A$7:$A$1006,A258))</f>
        <v/>
      </c>
      <c r="I258" s="20" t="str">
        <f aca="false">IF(A258="","",IF(G258=0,IF(F258&gt;0,"no losses",""),F258/G258))</f>
        <v/>
      </c>
      <c r="J258" s="16" t="str">
        <f aca="false">IF(A258="","",IF(COUNTIFS(Journal!$A$7:$A$1006,A258,Journal!$R$7:$R$1006,"&gt;0")=0,"",SUMIFS(Journal!$T$7:$T$1006,Journal!$A$7:$A$1006,A258)/COUNTIFS(Journal!$A$7:$A$1006,A258,Journal!$R$7:$R$1006,"&gt;0")))</f>
        <v/>
      </c>
      <c r="K258" s="15" t="str">
        <f aca="false">IF(A258="","",SUMIFS(Journal!$L$7:$L$1006,Journal!$A$7:$A$1006,A258))</f>
        <v/>
      </c>
      <c r="L258" s="14" t="str">
        <f aca="false">IF(A258="","",IF(N(Journal!$C$4)&lt;=0,"no limit set",IF(COUNTIFS(Journal!$A$7:$A$1006,A258,Journal!$U$7:$U$1006,"&lt;="&amp;-Journal!$C$4)&gt;0,"Yes","No")))</f>
        <v/>
      </c>
      <c r="M258" s="14" t="str">
        <f aca="false">IF(A258="","",COUNTIFS(Journal!$A$7:$A$1006,A258,Journal!$V$7:$V$1006,"After loss limit"))</f>
        <v/>
      </c>
      <c r="N258" s="14" t="str">
        <f aca="false">IF(A258="","",IF(N(Journal!$C$5)&lt;=0,"no cap set",IF(B258&gt;Journal!$C$5,"Yes","No")))</f>
        <v/>
      </c>
      <c r="O258" s="15" t="str">
        <f aca="false">IF(A258="","",N(Journal!$C$3)+SUM($H$7:H258))</f>
        <v/>
      </c>
      <c r="P258" s="15" t="str">
        <f aca="false">IF(A258="","",O258-MAX(N(Journal!$C$3),MAX($O$7:O258)))</f>
        <v/>
      </c>
      <c r="Q258" s="21" t="e">
        <f aca="false">IF(A258="",NA(),O258)</f>
        <v>#N/A</v>
      </c>
    </row>
    <row r="259" customFormat="false" ht="15" hidden="false" customHeight="false" outlineLevel="0" collapsed="false">
      <c r="A259" s="18" t="str">
        <f aca="false">IF(A258="","",IF(COUNTIF(Journal!$A$7:$A$1006,"&gt;"&amp;A258)=0,"",SMALL(Journal!$A$7:$A$1006,COUNTIF(Journal!$A$7:$A$1006,"&lt;="&amp;A258)+1)))</f>
        <v/>
      </c>
      <c r="B259" s="14" t="str">
        <f aca="false">IF(A259="","",COUNTIF(Journal!$A$7:$A$1006,A259))</f>
        <v/>
      </c>
      <c r="C259" s="14" t="str">
        <f aca="false">IF(A259="","",COUNTIFS(Journal!$A$7:$A$1006,A259,Journal!$S$7:$S$1006,"&gt;0"))</f>
        <v/>
      </c>
      <c r="D259" s="14" t="str">
        <f aca="false">IF(A259="","",COUNTIFS(Journal!$A$7:$A$1006,A259,Journal!$S$7:$S$1006,"&lt;0"))</f>
        <v/>
      </c>
      <c r="E259" s="19" t="str">
        <f aca="false">IF(OR(A259="",N(B259)=0),"",C259/B259)</f>
        <v/>
      </c>
      <c r="F259" s="15" t="str">
        <f aca="false">IF(A259="","",SUMIFS(Journal!$S$7:$S$1006,Journal!$A$7:$A$1006,A259,Journal!$S$7:$S$1006,"&gt;0"))</f>
        <v/>
      </c>
      <c r="G259" s="15" t="str">
        <f aca="false">IF(A259="","",-SUMIFS(Journal!$S$7:$S$1006,Journal!$A$7:$A$1006,A259,Journal!$S$7:$S$1006,"&lt;0"))</f>
        <v/>
      </c>
      <c r="H259" s="15" t="str">
        <f aca="false">IF(A259="","",SUMIFS(Journal!$S$7:$S$1006,Journal!$A$7:$A$1006,A259))</f>
        <v/>
      </c>
      <c r="I259" s="20" t="str">
        <f aca="false">IF(A259="","",IF(G259=0,IF(F259&gt;0,"no losses",""),F259/G259))</f>
        <v/>
      </c>
      <c r="J259" s="16" t="str">
        <f aca="false">IF(A259="","",IF(COUNTIFS(Journal!$A$7:$A$1006,A259,Journal!$R$7:$R$1006,"&gt;0")=0,"",SUMIFS(Journal!$T$7:$T$1006,Journal!$A$7:$A$1006,A259)/COUNTIFS(Journal!$A$7:$A$1006,A259,Journal!$R$7:$R$1006,"&gt;0")))</f>
        <v/>
      </c>
      <c r="K259" s="15" t="str">
        <f aca="false">IF(A259="","",SUMIFS(Journal!$L$7:$L$1006,Journal!$A$7:$A$1006,A259))</f>
        <v/>
      </c>
      <c r="L259" s="14" t="str">
        <f aca="false">IF(A259="","",IF(N(Journal!$C$4)&lt;=0,"no limit set",IF(COUNTIFS(Journal!$A$7:$A$1006,A259,Journal!$U$7:$U$1006,"&lt;="&amp;-Journal!$C$4)&gt;0,"Yes","No")))</f>
        <v/>
      </c>
      <c r="M259" s="14" t="str">
        <f aca="false">IF(A259="","",COUNTIFS(Journal!$A$7:$A$1006,A259,Journal!$V$7:$V$1006,"After loss limit"))</f>
        <v/>
      </c>
      <c r="N259" s="14" t="str">
        <f aca="false">IF(A259="","",IF(N(Journal!$C$5)&lt;=0,"no cap set",IF(B259&gt;Journal!$C$5,"Yes","No")))</f>
        <v/>
      </c>
      <c r="O259" s="15" t="str">
        <f aca="false">IF(A259="","",N(Journal!$C$3)+SUM($H$7:H259))</f>
        <v/>
      </c>
      <c r="P259" s="15" t="str">
        <f aca="false">IF(A259="","",O259-MAX(N(Journal!$C$3),MAX($O$7:O259)))</f>
        <v/>
      </c>
      <c r="Q259" s="21" t="e">
        <f aca="false">IF(A259="",NA(),O259)</f>
        <v>#N/A</v>
      </c>
    </row>
    <row r="260" customFormat="false" ht="15" hidden="false" customHeight="false" outlineLevel="0" collapsed="false">
      <c r="A260" s="18" t="str">
        <f aca="false">IF(A259="","",IF(COUNTIF(Journal!$A$7:$A$1006,"&gt;"&amp;A259)=0,"",SMALL(Journal!$A$7:$A$1006,COUNTIF(Journal!$A$7:$A$1006,"&lt;="&amp;A259)+1)))</f>
        <v/>
      </c>
      <c r="B260" s="14" t="str">
        <f aca="false">IF(A260="","",COUNTIF(Journal!$A$7:$A$1006,A260))</f>
        <v/>
      </c>
      <c r="C260" s="14" t="str">
        <f aca="false">IF(A260="","",COUNTIFS(Journal!$A$7:$A$1006,A260,Journal!$S$7:$S$1006,"&gt;0"))</f>
        <v/>
      </c>
      <c r="D260" s="14" t="str">
        <f aca="false">IF(A260="","",COUNTIFS(Journal!$A$7:$A$1006,A260,Journal!$S$7:$S$1006,"&lt;0"))</f>
        <v/>
      </c>
      <c r="E260" s="19" t="str">
        <f aca="false">IF(OR(A260="",N(B260)=0),"",C260/B260)</f>
        <v/>
      </c>
      <c r="F260" s="15" t="str">
        <f aca="false">IF(A260="","",SUMIFS(Journal!$S$7:$S$1006,Journal!$A$7:$A$1006,A260,Journal!$S$7:$S$1006,"&gt;0"))</f>
        <v/>
      </c>
      <c r="G260" s="15" t="str">
        <f aca="false">IF(A260="","",-SUMIFS(Journal!$S$7:$S$1006,Journal!$A$7:$A$1006,A260,Journal!$S$7:$S$1006,"&lt;0"))</f>
        <v/>
      </c>
      <c r="H260" s="15" t="str">
        <f aca="false">IF(A260="","",SUMIFS(Journal!$S$7:$S$1006,Journal!$A$7:$A$1006,A260))</f>
        <v/>
      </c>
      <c r="I260" s="20" t="str">
        <f aca="false">IF(A260="","",IF(G260=0,IF(F260&gt;0,"no losses",""),F260/G260))</f>
        <v/>
      </c>
      <c r="J260" s="16" t="str">
        <f aca="false">IF(A260="","",IF(COUNTIFS(Journal!$A$7:$A$1006,A260,Journal!$R$7:$R$1006,"&gt;0")=0,"",SUMIFS(Journal!$T$7:$T$1006,Journal!$A$7:$A$1006,A260)/COUNTIFS(Journal!$A$7:$A$1006,A260,Journal!$R$7:$R$1006,"&gt;0")))</f>
        <v/>
      </c>
      <c r="K260" s="15" t="str">
        <f aca="false">IF(A260="","",SUMIFS(Journal!$L$7:$L$1006,Journal!$A$7:$A$1006,A260))</f>
        <v/>
      </c>
      <c r="L260" s="14" t="str">
        <f aca="false">IF(A260="","",IF(N(Journal!$C$4)&lt;=0,"no limit set",IF(COUNTIFS(Journal!$A$7:$A$1006,A260,Journal!$U$7:$U$1006,"&lt;="&amp;-Journal!$C$4)&gt;0,"Yes","No")))</f>
        <v/>
      </c>
      <c r="M260" s="14" t="str">
        <f aca="false">IF(A260="","",COUNTIFS(Journal!$A$7:$A$1006,A260,Journal!$V$7:$V$1006,"After loss limit"))</f>
        <v/>
      </c>
      <c r="N260" s="14" t="str">
        <f aca="false">IF(A260="","",IF(N(Journal!$C$5)&lt;=0,"no cap set",IF(B260&gt;Journal!$C$5,"Yes","No")))</f>
        <v/>
      </c>
      <c r="O260" s="15" t="str">
        <f aca="false">IF(A260="","",N(Journal!$C$3)+SUM($H$7:H260))</f>
        <v/>
      </c>
      <c r="P260" s="15" t="str">
        <f aca="false">IF(A260="","",O260-MAX(N(Journal!$C$3),MAX($O$7:O260)))</f>
        <v/>
      </c>
      <c r="Q260" s="21" t="e">
        <f aca="false">IF(A260="",NA(),O260)</f>
        <v>#N/A</v>
      </c>
    </row>
    <row r="261" customFormat="false" ht="15" hidden="false" customHeight="false" outlineLevel="0" collapsed="false">
      <c r="A261" s="18" t="str">
        <f aca="false">IF(A260="","",IF(COUNTIF(Journal!$A$7:$A$1006,"&gt;"&amp;A260)=0,"",SMALL(Journal!$A$7:$A$1006,COUNTIF(Journal!$A$7:$A$1006,"&lt;="&amp;A260)+1)))</f>
        <v/>
      </c>
      <c r="B261" s="14" t="str">
        <f aca="false">IF(A261="","",COUNTIF(Journal!$A$7:$A$1006,A261))</f>
        <v/>
      </c>
      <c r="C261" s="14" t="str">
        <f aca="false">IF(A261="","",COUNTIFS(Journal!$A$7:$A$1006,A261,Journal!$S$7:$S$1006,"&gt;0"))</f>
        <v/>
      </c>
      <c r="D261" s="14" t="str">
        <f aca="false">IF(A261="","",COUNTIFS(Journal!$A$7:$A$1006,A261,Journal!$S$7:$S$1006,"&lt;0"))</f>
        <v/>
      </c>
      <c r="E261" s="19" t="str">
        <f aca="false">IF(OR(A261="",N(B261)=0),"",C261/B261)</f>
        <v/>
      </c>
      <c r="F261" s="15" t="str">
        <f aca="false">IF(A261="","",SUMIFS(Journal!$S$7:$S$1006,Journal!$A$7:$A$1006,A261,Journal!$S$7:$S$1006,"&gt;0"))</f>
        <v/>
      </c>
      <c r="G261" s="15" t="str">
        <f aca="false">IF(A261="","",-SUMIFS(Journal!$S$7:$S$1006,Journal!$A$7:$A$1006,A261,Journal!$S$7:$S$1006,"&lt;0"))</f>
        <v/>
      </c>
      <c r="H261" s="15" t="str">
        <f aca="false">IF(A261="","",SUMIFS(Journal!$S$7:$S$1006,Journal!$A$7:$A$1006,A261))</f>
        <v/>
      </c>
      <c r="I261" s="20" t="str">
        <f aca="false">IF(A261="","",IF(G261=0,IF(F261&gt;0,"no losses",""),F261/G261))</f>
        <v/>
      </c>
      <c r="J261" s="16" t="str">
        <f aca="false">IF(A261="","",IF(COUNTIFS(Journal!$A$7:$A$1006,A261,Journal!$R$7:$R$1006,"&gt;0")=0,"",SUMIFS(Journal!$T$7:$T$1006,Journal!$A$7:$A$1006,A261)/COUNTIFS(Journal!$A$7:$A$1006,A261,Journal!$R$7:$R$1006,"&gt;0")))</f>
        <v/>
      </c>
      <c r="K261" s="15" t="str">
        <f aca="false">IF(A261="","",SUMIFS(Journal!$L$7:$L$1006,Journal!$A$7:$A$1006,A261))</f>
        <v/>
      </c>
      <c r="L261" s="14" t="str">
        <f aca="false">IF(A261="","",IF(N(Journal!$C$4)&lt;=0,"no limit set",IF(COUNTIFS(Journal!$A$7:$A$1006,A261,Journal!$U$7:$U$1006,"&lt;="&amp;-Journal!$C$4)&gt;0,"Yes","No")))</f>
        <v/>
      </c>
      <c r="M261" s="14" t="str">
        <f aca="false">IF(A261="","",COUNTIFS(Journal!$A$7:$A$1006,A261,Journal!$V$7:$V$1006,"After loss limit"))</f>
        <v/>
      </c>
      <c r="N261" s="14" t="str">
        <f aca="false">IF(A261="","",IF(N(Journal!$C$5)&lt;=0,"no cap set",IF(B261&gt;Journal!$C$5,"Yes","No")))</f>
        <v/>
      </c>
      <c r="O261" s="15" t="str">
        <f aca="false">IF(A261="","",N(Journal!$C$3)+SUM($H$7:H261))</f>
        <v/>
      </c>
      <c r="P261" s="15" t="str">
        <f aca="false">IF(A261="","",O261-MAX(N(Journal!$C$3),MAX($O$7:O261)))</f>
        <v/>
      </c>
      <c r="Q261" s="21" t="e">
        <f aca="false">IF(A261="",NA(),O261)</f>
        <v>#N/A</v>
      </c>
    </row>
    <row r="262" customFormat="false" ht="15" hidden="false" customHeight="false" outlineLevel="0" collapsed="false">
      <c r="A262" s="18" t="str">
        <f aca="false">IF(A261="","",IF(COUNTIF(Journal!$A$7:$A$1006,"&gt;"&amp;A261)=0,"",SMALL(Journal!$A$7:$A$1006,COUNTIF(Journal!$A$7:$A$1006,"&lt;="&amp;A261)+1)))</f>
        <v/>
      </c>
      <c r="B262" s="14" t="str">
        <f aca="false">IF(A262="","",COUNTIF(Journal!$A$7:$A$1006,A262))</f>
        <v/>
      </c>
      <c r="C262" s="14" t="str">
        <f aca="false">IF(A262="","",COUNTIFS(Journal!$A$7:$A$1006,A262,Journal!$S$7:$S$1006,"&gt;0"))</f>
        <v/>
      </c>
      <c r="D262" s="14" t="str">
        <f aca="false">IF(A262="","",COUNTIFS(Journal!$A$7:$A$1006,A262,Journal!$S$7:$S$1006,"&lt;0"))</f>
        <v/>
      </c>
      <c r="E262" s="19" t="str">
        <f aca="false">IF(OR(A262="",N(B262)=0),"",C262/B262)</f>
        <v/>
      </c>
      <c r="F262" s="15" t="str">
        <f aca="false">IF(A262="","",SUMIFS(Journal!$S$7:$S$1006,Journal!$A$7:$A$1006,A262,Journal!$S$7:$S$1006,"&gt;0"))</f>
        <v/>
      </c>
      <c r="G262" s="15" t="str">
        <f aca="false">IF(A262="","",-SUMIFS(Journal!$S$7:$S$1006,Journal!$A$7:$A$1006,A262,Journal!$S$7:$S$1006,"&lt;0"))</f>
        <v/>
      </c>
      <c r="H262" s="15" t="str">
        <f aca="false">IF(A262="","",SUMIFS(Journal!$S$7:$S$1006,Journal!$A$7:$A$1006,A262))</f>
        <v/>
      </c>
      <c r="I262" s="20" t="str">
        <f aca="false">IF(A262="","",IF(G262=0,IF(F262&gt;0,"no losses",""),F262/G262))</f>
        <v/>
      </c>
      <c r="J262" s="16" t="str">
        <f aca="false">IF(A262="","",IF(COUNTIFS(Journal!$A$7:$A$1006,A262,Journal!$R$7:$R$1006,"&gt;0")=0,"",SUMIFS(Journal!$T$7:$T$1006,Journal!$A$7:$A$1006,A262)/COUNTIFS(Journal!$A$7:$A$1006,A262,Journal!$R$7:$R$1006,"&gt;0")))</f>
        <v/>
      </c>
      <c r="K262" s="15" t="str">
        <f aca="false">IF(A262="","",SUMIFS(Journal!$L$7:$L$1006,Journal!$A$7:$A$1006,A262))</f>
        <v/>
      </c>
      <c r="L262" s="14" t="str">
        <f aca="false">IF(A262="","",IF(N(Journal!$C$4)&lt;=0,"no limit set",IF(COUNTIFS(Journal!$A$7:$A$1006,A262,Journal!$U$7:$U$1006,"&lt;="&amp;-Journal!$C$4)&gt;0,"Yes","No")))</f>
        <v/>
      </c>
      <c r="M262" s="14" t="str">
        <f aca="false">IF(A262="","",COUNTIFS(Journal!$A$7:$A$1006,A262,Journal!$V$7:$V$1006,"After loss limit"))</f>
        <v/>
      </c>
      <c r="N262" s="14" t="str">
        <f aca="false">IF(A262="","",IF(N(Journal!$C$5)&lt;=0,"no cap set",IF(B262&gt;Journal!$C$5,"Yes","No")))</f>
        <v/>
      </c>
      <c r="O262" s="15" t="str">
        <f aca="false">IF(A262="","",N(Journal!$C$3)+SUM($H$7:H262))</f>
        <v/>
      </c>
      <c r="P262" s="15" t="str">
        <f aca="false">IF(A262="","",O262-MAX(N(Journal!$C$3),MAX($O$7:O262)))</f>
        <v/>
      </c>
      <c r="Q262" s="21" t="e">
        <f aca="false">IF(A262="",NA(),O262)</f>
        <v>#N/A</v>
      </c>
    </row>
    <row r="263" customFormat="false" ht="15" hidden="false" customHeight="false" outlineLevel="0" collapsed="false">
      <c r="A263" s="18" t="str">
        <f aca="false">IF(A262="","",IF(COUNTIF(Journal!$A$7:$A$1006,"&gt;"&amp;A262)=0,"",SMALL(Journal!$A$7:$A$1006,COUNTIF(Journal!$A$7:$A$1006,"&lt;="&amp;A262)+1)))</f>
        <v/>
      </c>
      <c r="B263" s="14" t="str">
        <f aca="false">IF(A263="","",COUNTIF(Journal!$A$7:$A$1006,A263))</f>
        <v/>
      </c>
      <c r="C263" s="14" t="str">
        <f aca="false">IF(A263="","",COUNTIFS(Journal!$A$7:$A$1006,A263,Journal!$S$7:$S$1006,"&gt;0"))</f>
        <v/>
      </c>
      <c r="D263" s="14" t="str">
        <f aca="false">IF(A263="","",COUNTIFS(Journal!$A$7:$A$1006,A263,Journal!$S$7:$S$1006,"&lt;0"))</f>
        <v/>
      </c>
      <c r="E263" s="19" t="str">
        <f aca="false">IF(OR(A263="",N(B263)=0),"",C263/B263)</f>
        <v/>
      </c>
      <c r="F263" s="15" t="str">
        <f aca="false">IF(A263="","",SUMIFS(Journal!$S$7:$S$1006,Journal!$A$7:$A$1006,A263,Journal!$S$7:$S$1006,"&gt;0"))</f>
        <v/>
      </c>
      <c r="G263" s="15" t="str">
        <f aca="false">IF(A263="","",-SUMIFS(Journal!$S$7:$S$1006,Journal!$A$7:$A$1006,A263,Journal!$S$7:$S$1006,"&lt;0"))</f>
        <v/>
      </c>
      <c r="H263" s="15" t="str">
        <f aca="false">IF(A263="","",SUMIFS(Journal!$S$7:$S$1006,Journal!$A$7:$A$1006,A263))</f>
        <v/>
      </c>
      <c r="I263" s="20" t="str">
        <f aca="false">IF(A263="","",IF(G263=0,IF(F263&gt;0,"no losses",""),F263/G263))</f>
        <v/>
      </c>
      <c r="J263" s="16" t="str">
        <f aca="false">IF(A263="","",IF(COUNTIFS(Journal!$A$7:$A$1006,A263,Journal!$R$7:$R$1006,"&gt;0")=0,"",SUMIFS(Journal!$T$7:$T$1006,Journal!$A$7:$A$1006,A263)/COUNTIFS(Journal!$A$7:$A$1006,A263,Journal!$R$7:$R$1006,"&gt;0")))</f>
        <v/>
      </c>
      <c r="K263" s="15" t="str">
        <f aca="false">IF(A263="","",SUMIFS(Journal!$L$7:$L$1006,Journal!$A$7:$A$1006,A263))</f>
        <v/>
      </c>
      <c r="L263" s="14" t="str">
        <f aca="false">IF(A263="","",IF(N(Journal!$C$4)&lt;=0,"no limit set",IF(COUNTIFS(Journal!$A$7:$A$1006,A263,Journal!$U$7:$U$1006,"&lt;="&amp;-Journal!$C$4)&gt;0,"Yes","No")))</f>
        <v/>
      </c>
      <c r="M263" s="14" t="str">
        <f aca="false">IF(A263="","",COUNTIFS(Journal!$A$7:$A$1006,A263,Journal!$V$7:$V$1006,"After loss limit"))</f>
        <v/>
      </c>
      <c r="N263" s="14" t="str">
        <f aca="false">IF(A263="","",IF(N(Journal!$C$5)&lt;=0,"no cap set",IF(B263&gt;Journal!$C$5,"Yes","No")))</f>
        <v/>
      </c>
      <c r="O263" s="15" t="str">
        <f aca="false">IF(A263="","",N(Journal!$C$3)+SUM($H$7:H263))</f>
        <v/>
      </c>
      <c r="P263" s="15" t="str">
        <f aca="false">IF(A263="","",O263-MAX(N(Journal!$C$3),MAX($O$7:O263)))</f>
        <v/>
      </c>
      <c r="Q263" s="21" t="e">
        <f aca="false">IF(A263="",NA(),O263)</f>
        <v>#N/A</v>
      </c>
    </row>
    <row r="264" customFormat="false" ht="15" hidden="false" customHeight="false" outlineLevel="0" collapsed="false">
      <c r="A264" s="18" t="str">
        <f aca="false">IF(A263="","",IF(COUNTIF(Journal!$A$7:$A$1006,"&gt;"&amp;A263)=0,"",SMALL(Journal!$A$7:$A$1006,COUNTIF(Journal!$A$7:$A$1006,"&lt;="&amp;A263)+1)))</f>
        <v/>
      </c>
      <c r="B264" s="14" t="str">
        <f aca="false">IF(A264="","",COUNTIF(Journal!$A$7:$A$1006,A264))</f>
        <v/>
      </c>
      <c r="C264" s="14" t="str">
        <f aca="false">IF(A264="","",COUNTIFS(Journal!$A$7:$A$1006,A264,Journal!$S$7:$S$1006,"&gt;0"))</f>
        <v/>
      </c>
      <c r="D264" s="14" t="str">
        <f aca="false">IF(A264="","",COUNTIFS(Journal!$A$7:$A$1006,A264,Journal!$S$7:$S$1006,"&lt;0"))</f>
        <v/>
      </c>
      <c r="E264" s="19" t="str">
        <f aca="false">IF(OR(A264="",N(B264)=0),"",C264/B264)</f>
        <v/>
      </c>
      <c r="F264" s="15" t="str">
        <f aca="false">IF(A264="","",SUMIFS(Journal!$S$7:$S$1006,Journal!$A$7:$A$1006,A264,Journal!$S$7:$S$1006,"&gt;0"))</f>
        <v/>
      </c>
      <c r="G264" s="15" t="str">
        <f aca="false">IF(A264="","",-SUMIFS(Journal!$S$7:$S$1006,Journal!$A$7:$A$1006,A264,Journal!$S$7:$S$1006,"&lt;0"))</f>
        <v/>
      </c>
      <c r="H264" s="15" t="str">
        <f aca="false">IF(A264="","",SUMIFS(Journal!$S$7:$S$1006,Journal!$A$7:$A$1006,A264))</f>
        <v/>
      </c>
      <c r="I264" s="20" t="str">
        <f aca="false">IF(A264="","",IF(G264=0,IF(F264&gt;0,"no losses",""),F264/G264))</f>
        <v/>
      </c>
      <c r="J264" s="16" t="str">
        <f aca="false">IF(A264="","",IF(COUNTIFS(Journal!$A$7:$A$1006,A264,Journal!$R$7:$R$1006,"&gt;0")=0,"",SUMIFS(Journal!$T$7:$T$1006,Journal!$A$7:$A$1006,A264)/COUNTIFS(Journal!$A$7:$A$1006,A264,Journal!$R$7:$R$1006,"&gt;0")))</f>
        <v/>
      </c>
      <c r="K264" s="15" t="str">
        <f aca="false">IF(A264="","",SUMIFS(Journal!$L$7:$L$1006,Journal!$A$7:$A$1006,A264))</f>
        <v/>
      </c>
      <c r="L264" s="14" t="str">
        <f aca="false">IF(A264="","",IF(N(Journal!$C$4)&lt;=0,"no limit set",IF(COUNTIFS(Journal!$A$7:$A$1006,A264,Journal!$U$7:$U$1006,"&lt;="&amp;-Journal!$C$4)&gt;0,"Yes","No")))</f>
        <v/>
      </c>
      <c r="M264" s="14" t="str">
        <f aca="false">IF(A264="","",COUNTIFS(Journal!$A$7:$A$1006,A264,Journal!$V$7:$V$1006,"After loss limit"))</f>
        <v/>
      </c>
      <c r="N264" s="14" t="str">
        <f aca="false">IF(A264="","",IF(N(Journal!$C$5)&lt;=0,"no cap set",IF(B264&gt;Journal!$C$5,"Yes","No")))</f>
        <v/>
      </c>
      <c r="O264" s="15" t="str">
        <f aca="false">IF(A264="","",N(Journal!$C$3)+SUM($H$7:H264))</f>
        <v/>
      </c>
      <c r="P264" s="15" t="str">
        <f aca="false">IF(A264="","",O264-MAX(N(Journal!$C$3),MAX($O$7:O264)))</f>
        <v/>
      </c>
      <c r="Q264" s="21" t="e">
        <f aca="false">IF(A264="",NA(),O264)</f>
        <v>#N/A</v>
      </c>
    </row>
    <row r="265" customFormat="false" ht="15" hidden="false" customHeight="false" outlineLevel="0" collapsed="false">
      <c r="A265" s="18" t="str">
        <f aca="false">IF(A264="","",IF(COUNTIF(Journal!$A$7:$A$1006,"&gt;"&amp;A264)=0,"",SMALL(Journal!$A$7:$A$1006,COUNTIF(Journal!$A$7:$A$1006,"&lt;="&amp;A264)+1)))</f>
        <v/>
      </c>
      <c r="B265" s="14" t="str">
        <f aca="false">IF(A265="","",COUNTIF(Journal!$A$7:$A$1006,A265))</f>
        <v/>
      </c>
      <c r="C265" s="14" t="str">
        <f aca="false">IF(A265="","",COUNTIFS(Journal!$A$7:$A$1006,A265,Journal!$S$7:$S$1006,"&gt;0"))</f>
        <v/>
      </c>
      <c r="D265" s="14" t="str">
        <f aca="false">IF(A265="","",COUNTIFS(Journal!$A$7:$A$1006,A265,Journal!$S$7:$S$1006,"&lt;0"))</f>
        <v/>
      </c>
      <c r="E265" s="19" t="str">
        <f aca="false">IF(OR(A265="",N(B265)=0),"",C265/B265)</f>
        <v/>
      </c>
      <c r="F265" s="15" t="str">
        <f aca="false">IF(A265="","",SUMIFS(Journal!$S$7:$S$1006,Journal!$A$7:$A$1006,A265,Journal!$S$7:$S$1006,"&gt;0"))</f>
        <v/>
      </c>
      <c r="G265" s="15" t="str">
        <f aca="false">IF(A265="","",-SUMIFS(Journal!$S$7:$S$1006,Journal!$A$7:$A$1006,A265,Journal!$S$7:$S$1006,"&lt;0"))</f>
        <v/>
      </c>
      <c r="H265" s="15" t="str">
        <f aca="false">IF(A265="","",SUMIFS(Journal!$S$7:$S$1006,Journal!$A$7:$A$1006,A265))</f>
        <v/>
      </c>
      <c r="I265" s="20" t="str">
        <f aca="false">IF(A265="","",IF(G265=0,IF(F265&gt;0,"no losses",""),F265/G265))</f>
        <v/>
      </c>
      <c r="J265" s="16" t="str">
        <f aca="false">IF(A265="","",IF(COUNTIFS(Journal!$A$7:$A$1006,A265,Journal!$R$7:$R$1006,"&gt;0")=0,"",SUMIFS(Journal!$T$7:$T$1006,Journal!$A$7:$A$1006,A265)/COUNTIFS(Journal!$A$7:$A$1006,A265,Journal!$R$7:$R$1006,"&gt;0")))</f>
        <v/>
      </c>
      <c r="K265" s="15" t="str">
        <f aca="false">IF(A265="","",SUMIFS(Journal!$L$7:$L$1006,Journal!$A$7:$A$1006,A265))</f>
        <v/>
      </c>
      <c r="L265" s="14" t="str">
        <f aca="false">IF(A265="","",IF(N(Journal!$C$4)&lt;=0,"no limit set",IF(COUNTIFS(Journal!$A$7:$A$1006,A265,Journal!$U$7:$U$1006,"&lt;="&amp;-Journal!$C$4)&gt;0,"Yes","No")))</f>
        <v/>
      </c>
      <c r="M265" s="14" t="str">
        <f aca="false">IF(A265="","",COUNTIFS(Journal!$A$7:$A$1006,A265,Journal!$V$7:$V$1006,"After loss limit"))</f>
        <v/>
      </c>
      <c r="N265" s="14" t="str">
        <f aca="false">IF(A265="","",IF(N(Journal!$C$5)&lt;=0,"no cap set",IF(B265&gt;Journal!$C$5,"Yes","No")))</f>
        <v/>
      </c>
      <c r="O265" s="15" t="str">
        <f aca="false">IF(A265="","",N(Journal!$C$3)+SUM($H$7:H265))</f>
        <v/>
      </c>
      <c r="P265" s="15" t="str">
        <f aca="false">IF(A265="","",O265-MAX(N(Journal!$C$3),MAX($O$7:O265)))</f>
        <v/>
      </c>
      <c r="Q265" s="21" t="e">
        <f aca="false">IF(A265="",NA(),O265)</f>
        <v>#N/A</v>
      </c>
    </row>
    <row r="266" customFormat="false" ht="15" hidden="false" customHeight="false" outlineLevel="0" collapsed="false">
      <c r="A266" s="18" t="str">
        <f aca="false">IF(A265="","",IF(COUNTIF(Journal!$A$7:$A$1006,"&gt;"&amp;A265)=0,"",SMALL(Journal!$A$7:$A$1006,COUNTIF(Journal!$A$7:$A$1006,"&lt;="&amp;A265)+1)))</f>
        <v/>
      </c>
      <c r="B266" s="14" t="str">
        <f aca="false">IF(A266="","",COUNTIF(Journal!$A$7:$A$1006,A266))</f>
        <v/>
      </c>
      <c r="C266" s="14" t="str">
        <f aca="false">IF(A266="","",COUNTIFS(Journal!$A$7:$A$1006,A266,Journal!$S$7:$S$1006,"&gt;0"))</f>
        <v/>
      </c>
      <c r="D266" s="14" t="str">
        <f aca="false">IF(A266="","",COUNTIFS(Journal!$A$7:$A$1006,A266,Journal!$S$7:$S$1006,"&lt;0"))</f>
        <v/>
      </c>
      <c r="E266" s="19" t="str">
        <f aca="false">IF(OR(A266="",N(B266)=0),"",C266/B266)</f>
        <v/>
      </c>
      <c r="F266" s="15" t="str">
        <f aca="false">IF(A266="","",SUMIFS(Journal!$S$7:$S$1006,Journal!$A$7:$A$1006,A266,Journal!$S$7:$S$1006,"&gt;0"))</f>
        <v/>
      </c>
      <c r="G266" s="15" t="str">
        <f aca="false">IF(A266="","",-SUMIFS(Journal!$S$7:$S$1006,Journal!$A$7:$A$1006,A266,Journal!$S$7:$S$1006,"&lt;0"))</f>
        <v/>
      </c>
      <c r="H266" s="15" t="str">
        <f aca="false">IF(A266="","",SUMIFS(Journal!$S$7:$S$1006,Journal!$A$7:$A$1006,A266))</f>
        <v/>
      </c>
      <c r="I266" s="20" t="str">
        <f aca="false">IF(A266="","",IF(G266=0,IF(F266&gt;0,"no losses",""),F266/G266))</f>
        <v/>
      </c>
      <c r="J266" s="16" t="str">
        <f aca="false">IF(A266="","",IF(COUNTIFS(Journal!$A$7:$A$1006,A266,Journal!$R$7:$R$1006,"&gt;0")=0,"",SUMIFS(Journal!$T$7:$T$1006,Journal!$A$7:$A$1006,A266)/COUNTIFS(Journal!$A$7:$A$1006,A266,Journal!$R$7:$R$1006,"&gt;0")))</f>
        <v/>
      </c>
      <c r="K266" s="15" t="str">
        <f aca="false">IF(A266="","",SUMIFS(Journal!$L$7:$L$1006,Journal!$A$7:$A$1006,A266))</f>
        <v/>
      </c>
      <c r="L266" s="14" t="str">
        <f aca="false">IF(A266="","",IF(N(Journal!$C$4)&lt;=0,"no limit set",IF(COUNTIFS(Journal!$A$7:$A$1006,A266,Journal!$U$7:$U$1006,"&lt;="&amp;-Journal!$C$4)&gt;0,"Yes","No")))</f>
        <v/>
      </c>
      <c r="M266" s="14" t="str">
        <f aca="false">IF(A266="","",COUNTIFS(Journal!$A$7:$A$1006,A266,Journal!$V$7:$V$1006,"After loss limit"))</f>
        <v/>
      </c>
      <c r="N266" s="14" t="str">
        <f aca="false">IF(A266="","",IF(N(Journal!$C$5)&lt;=0,"no cap set",IF(B266&gt;Journal!$C$5,"Yes","No")))</f>
        <v/>
      </c>
      <c r="O266" s="15" t="str">
        <f aca="false">IF(A266="","",N(Journal!$C$3)+SUM($H$7:H266))</f>
        <v/>
      </c>
      <c r="P266" s="15" t="str">
        <f aca="false">IF(A266="","",O266-MAX(N(Journal!$C$3),MAX($O$7:O266)))</f>
        <v/>
      </c>
      <c r="Q266" s="21" t="e">
        <f aca="false">IF(A266="",NA(),O266)</f>
        <v>#N/A</v>
      </c>
    </row>
    <row r="267" customFormat="false" ht="15" hidden="false" customHeight="false" outlineLevel="0" collapsed="false">
      <c r="A267" s="18" t="str">
        <f aca="false">IF(A266="","",IF(COUNTIF(Journal!$A$7:$A$1006,"&gt;"&amp;A266)=0,"",SMALL(Journal!$A$7:$A$1006,COUNTIF(Journal!$A$7:$A$1006,"&lt;="&amp;A266)+1)))</f>
        <v/>
      </c>
      <c r="B267" s="14" t="str">
        <f aca="false">IF(A267="","",COUNTIF(Journal!$A$7:$A$1006,A267))</f>
        <v/>
      </c>
      <c r="C267" s="14" t="str">
        <f aca="false">IF(A267="","",COUNTIFS(Journal!$A$7:$A$1006,A267,Journal!$S$7:$S$1006,"&gt;0"))</f>
        <v/>
      </c>
      <c r="D267" s="14" t="str">
        <f aca="false">IF(A267="","",COUNTIFS(Journal!$A$7:$A$1006,A267,Journal!$S$7:$S$1006,"&lt;0"))</f>
        <v/>
      </c>
      <c r="E267" s="19" t="str">
        <f aca="false">IF(OR(A267="",N(B267)=0),"",C267/B267)</f>
        <v/>
      </c>
      <c r="F267" s="15" t="str">
        <f aca="false">IF(A267="","",SUMIFS(Journal!$S$7:$S$1006,Journal!$A$7:$A$1006,A267,Journal!$S$7:$S$1006,"&gt;0"))</f>
        <v/>
      </c>
      <c r="G267" s="15" t="str">
        <f aca="false">IF(A267="","",-SUMIFS(Journal!$S$7:$S$1006,Journal!$A$7:$A$1006,A267,Journal!$S$7:$S$1006,"&lt;0"))</f>
        <v/>
      </c>
      <c r="H267" s="15" t="str">
        <f aca="false">IF(A267="","",SUMIFS(Journal!$S$7:$S$1006,Journal!$A$7:$A$1006,A267))</f>
        <v/>
      </c>
      <c r="I267" s="20" t="str">
        <f aca="false">IF(A267="","",IF(G267=0,IF(F267&gt;0,"no losses",""),F267/G267))</f>
        <v/>
      </c>
      <c r="J267" s="16" t="str">
        <f aca="false">IF(A267="","",IF(COUNTIFS(Journal!$A$7:$A$1006,A267,Journal!$R$7:$R$1006,"&gt;0")=0,"",SUMIFS(Journal!$T$7:$T$1006,Journal!$A$7:$A$1006,A267)/COUNTIFS(Journal!$A$7:$A$1006,A267,Journal!$R$7:$R$1006,"&gt;0")))</f>
        <v/>
      </c>
      <c r="K267" s="15" t="str">
        <f aca="false">IF(A267="","",SUMIFS(Journal!$L$7:$L$1006,Journal!$A$7:$A$1006,A267))</f>
        <v/>
      </c>
      <c r="L267" s="14" t="str">
        <f aca="false">IF(A267="","",IF(N(Journal!$C$4)&lt;=0,"no limit set",IF(COUNTIFS(Journal!$A$7:$A$1006,A267,Journal!$U$7:$U$1006,"&lt;="&amp;-Journal!$C$4)&gt;0,"Yes","No")))</f>
        <v/>
      </c>
      <c r="M267" s="14" t="str">
        <f aca="false">IF(A267="","",COUNTIFS(Journal!$A$7:$A$1006,A267,Journal!$V$7:$V$1006,"After loss limit"))</f>
        <v/>
      </c>
      <c r="N267" s="14" t="str">
        <f aca="false">IF(A267="","",IF(N(Journal!$C$5)&lt;=0,"no cap set",IF(B267&gt;Journal!$C$5,"Yes","No")))</f>
        <v/>
      </c>
      <c r="O267" s="15" t="str">
        <f aca="false">IF(A267="","",N(Journal!$C$3)+SUM($H$7:H267))</f>
        <v/>
      </c>
      <c r="P267" s="15" t="str">
        <f aca="false">IF(A267="","",O267-MAX(N(Journal!$C$3),MAX($O$7:O267)))</f>
        <v/>
      </c>
      <c r="Q267" s="21" t="e">
        <f aca="false">IF(A267="",NA(),O267)</f>
        <v>#N/A</v>
      </c>
    </row>
    <row r="268" customFormat="false" ht="15" hidden="false" customHeight="false" outlineLevel="0" collapsed="false">
      <c r="A268" s="18" t="str">
        <f aca="false">IF(A267="","",IF(COUNTIF(Journal!$A$7:$A$1006,"&gt;"&amp;A267)=0,"",SMALL(Journal!$A$7:$A$1006,COUNTIF(Journal!$A$7:$A$1006,"&lt;="&amp;A267)+1)))</f>
        <v/>
      </c>
      <c r="B268" s="14" t="str">
        <f aca="false">IF(A268="","",COUNTIF(Journal!$A$7:$A$1006,A268))</f>
        <v/>
      </c>
      <c r="C268" s="14" t="str">
        <f aca="false">IF(A268="","",COUNTIFS(Journal!$A$7:$A$1006,A268,Journal!$S$7:$S$1006,"&gt;0"))</f>
        <v/>
      </c>
      <c r="D268" s="14" t="str">
        <f aca="false">IF(A268="","",COUNTIFS(Journal!$A$7:$A$1006,A268,Journal!$S$7:$S$1006,"&lt;0"))</f>
        <v/>
      </c>
      <c r="E268" s="19" t="str">
        <f aca="false">IF(OR(A268="",N(B268)=0),"",C268/B268)</f>
        <v/>
      </c>
      <c r="F268" s="15" t="str">
        <f aca="false">IF(A268="","",SUMIFS(Journal!$S$7:$S$1006,Journal!$A$7:$A$1006,A268,Journal!$S$7:$S$1006,"&gt;0"))</f>
        <v/>
      </c>
      <c r="G268" s="15" t="str">
        <f aca="false">IF(A268="","",-SUMIFS(Journal!$S$7:$S$1006,Journal!$A$7:$A$1006,A268,Journal!$S$7:$S$1006,"&lt;0"))</f>
        <v/>
      </c>
      <c r="H268" s="15" t="str">
        <f aca="false">IF(A268="","",SUMIFS(Journal!$S$7:$S$1006,Journal!$A$7:$A$1006,A268))</f>
        <v/>
      </c>
      <c r="I268" s="20" t="str">
        <f aca="false">IF(A268="","",IF(G268=0,IF(F268&gt;0,"no losses",""),F268/G268))</f>
        <v/>
      </c>
      <c r="J268" s="16" t="str">
        <f aca="false">IF(A268="","",IF(COUNTIFS(Journal!$A$7:$A$1006,A268,Journal!$R$7:$R$1006,"&gt;0")=0,"",SUMIFS(Journal!$T$7:$T$1006,Journal!$A$7:$A$1006,A268)/COUNTIFS(Journal!$A$7:$A$1006,A268,Journal!$R$7:$R$1006,"&gt;0")))</f>
        <v/>
      </c>
      <c r="K268" s="15" t="str">
        <f aca="false">IF(A268="","",SUMIFS(Journal!$L$7:$L$1006,Journal!$A$7:$A$1006,A268))</f>
        <v/>
      </c>
      <c r="L268" s="14" t="str">
        <f aca="false">IF(A268="","",IF(N(Journal!$C$4)&lt;=0,"no limit set",IF(COUNTIFS(Journal!$A$7:$A$1006,A268,Journal!$U$7:$U$1006,"&lt;="&amp;-Journal!$C$4)&gt;0,"Yes","No")))</f>
        <v/>
      </c>
      <c r="M268" s="14" t="str">
        <f aca="false">IF(A268="","",COUNTIFS(Journal!$A$7:$A$1006,A268,Journal!$V$7:$V$1006,"After loss limit"))</f>
        <v/>
      </c>
      <c r="N268" s="14" t="str">
        <f aca="false">IF(A268="","",IF(N(Journal!$C$5)&lt;=0,"no cap set",IF(B268&gt;Journal!$C$5,"Yes","No")))</f>
        <v/>
      </c>
      <c r="O268" s="15" t="str">
        <f aca="false">IF(A268="","",N(Journal!$C$3)+SUM($H$7:H268))</f>
        <v/>
      </c>
      <c r="P268" s="15" t="str">
        <f aca="false">IF(A268="","",O268-MAX(N(Journal!$C$3),MAX($O$7:O268)))</f>
        <v/>
      </c>
      <c r="Q268" s="21" t="e">
        <f aca="false">IF(A268="",NA(),O268)</f>
        <v>#N/A</v>
      </c>
    </row>
    <row r="269" customFormat="false" ht="15" hidden="false" customHeight="false" outlineLevel="0" collapsed="false">
      <c r="A269" s="18" t="str">
        <f aca="false">IF(A268="","",IF(COUNTIF(Journal!$A$7:$A$1006,"&gt;"&amp;A268)=0,"",SMALL(Journal!$A$7:$A$1006,COUNTIF(Journal!$A$7:$A$1006,"&lt;="&amp;A268)+1)))</f>
        <v/>
      </c>
      <c r="B269" s="14" t="str">
        <f aca="false">IF(A269="","",COUNTIF(Journal!$A$7:$A$1006,A269))</f>
        <v/>
      </c>
      <c r="C269" s="14" t="str">
        <f aca="false">IF(A269="","",COUNTIFS(Journal!$A$7:$A$1006,A269,Journal!$S$7:$S$1006,"&gt;0"))</f>
        <v/>
      </c>
      <c r="D269" s="14" t="str">
        <f aca="false">IF(A269="","",COUNTIFS(Journal!$A$7:$A$1006,A269,Journal!$S$7:$S$1006,"&lt;0"))</f>
        <v/>
      </c>
      <c r="E269" s="19" t="str">
        <f aca="false">IF(OR(A269="",N(B269)=0),"",C269/B269)</f>
        <v/>
      </c>
      <c r="F269" s="15" t="str">
        <f aca="false">IF(A269="","",SUMIFS(Journal!$S$7:$S$1006,Journal!$A$7:$A$1006,A269,Journal!$S$7:$S$1006,"&gt;0"))</f>
        <v/>
      </c>
      <c r="G269" s="15" t="str">
        <f aca="false">IF(A269="","",-SUMIFS(Journal!$S$7:$S$1006,Journal!$A$7:$A$1006,A269,Journal!$S$7:$S$1006,"&lt;0"))</f>
        <v/>
      </c>
      <c r="H269" s="15" t="str">
        <f aca="false">IF(A269="","",SUMIFS(Journal!$S$7:$S$1006,Journal!$A$7:$A$1006,A269))</f>
        <v/>
      </c>
      <c r="I269" s="20" t="str">
        <f aca="false">IF(A269="","",IF(G269=0,IF(F269&gt;0,"no losses",""),F269/G269))</f>
        <v/>
      </c>
      <c r="J269" s="16" t="str">
        <f aca="false">IF(A269="","",IF(COUNTIFS(Journal!$A$7:$A$1006,A269,Journal!$R$7:$R$1006,"&gt;0")=0,"",SUMIFS(Journal!$T$7:$T$1006,Journal!$A$7:$A$1006,A269)/COUNTIFS(Journal!$A$7:$A$1006,A269,Journal!$R$7:$R$1006,"&gt;0")))</f>
        <v/>
      </c>
      <c r="K269" s="15" t="str">
        <f aca="false">IF(A269="","",SUMIFS(Journal!$L$7:$L$1006,Journal!$A$7:$A$1006,A269))</f>
        <v/>
      </c>
      <c r="L269" s="14" t="str">
        <f aca="false">IF(A269="","",IF(N(Journal!$C$4)&lt;=0,"no limit set",IF(COUNTIFS(Journal!$A$7:$A$1006,A269,Journal!$U$7:$U$1006,"&lt;="&amp;-Journal!$C$4)&gt;0,"Yes","No")))</f>
        <v/>
      </c>
      <c r="M269" s="14" t="str">
        <f aca="false">IF(A269="","",COUNTIFS(Journal!$A$7:$A$1006,A269,Journal!$V$7:$V$1006,"After loss limit"))</f>
        <v/>
      </c>
      <c r="N269" s="14" t="str">
        <f aca="false">IF(A269="","",IF(N(Journal!$C$5)&lt;=0,"no cap set",IF(B269&gt;Journal!$C$5,"Yes","No")))</f>
        <v/>
      </c>
      <c r="O269" s="15" t="str">
        <f aca="false">IF(A269="","",N(Journal!$C$3)+SUM($H$7:H269))</f>
        <v/>
      </c>
      <c r="P269" s="15" t="str">
        <f aca="false">IF(A269="","",O269-MAX(N(Journal!$C$3),MAX($O$7:O269)))</f>
        <v/>
      </c>
      <c r="Q269" s="21" t="e">
        <f aca="false">IF(A269="",NA(),O269)</f>
        <v>#N/A</v>
      </c>
    </row>
    <row r="270" customFormat="false" ht="15" hidden="false" customHeight="false" outlineLevel="0" collapsed="false">
      <c r="A270" s="18" t="str">
        <f aca="false">IF(A269="","",IF(COUNTIF(Journal!$A$7:$A$1006,"&gt;"&amp;A269)=0,"",SMALL(Journal!$A$7:$A$1006,COUNTIF(Journal!$A$7:$A$1006,"&lt;="&amp;A269)+1)))</f>
        <v/>
      </c>
      <c r="B270" s="14" t="str">
        <f aca="false">IF(A270="","",COUNTIF(Journal!$A$7:$A$1006,A270))</f>
        <v/>
      </c>
      <c r="C270" s="14" t="str">
        <f aca="false">IF(A270="","",COUNTIFS(Journal!$A$7:$A$1006,A270,Journal!$S$7:$S$1006,"&gt;0"))</f>
        <v/>
      </c>
      <c r="D270" s="14" t="str">
        <f aca="false">IF(A270="","",COUNTIFS(Journal!$A$7:$A$1006,A270,Journal!$S$7:$S$1006,"&lt;0"))</f>
        <v/>
      </c>
      <c r="E270" s="19" t="str">
        <f aca="false">IF(OR(A270="",N(B270)=0),"",C270/B270)</f>
        <v/>
      </c>
      <c r="F270" s="15" t="str">
        <f aca="false">IF(A270="","",SUMIFS(Journal!$S$7:$S$1006,Journal!$A$7:$A$1006,A270,Journal!$S$7:$S$1006,"&gt;0"))</f>
        <v/>
      </c>
      <c r="G270" s="15" t="str">
        <f aca="false">IF(A270="","",-SUMIFS(Journal!$S$7:$S$1006,Journal!$A$7:$A$1006,A270,Journal!$S$7:$S$1006,"&lt;0"))</f>
        <v/>
      </c>
      <c r="H270" s="15" t="str">
        <f aca="false">IF(A270="","",SUMIFS(Journal!$S$7:$S$1006,Journal!$A$7:$A$1006,A270))</f>
        <v/>
      </c>
      <c r="I270" s="20" t="str">
        <f aca="false">IF(A270="","",IF(G270=0,IF(F270&gt;0,"no losses",""),F270/G270))</f>
        <v/>
      </c>
      <c r="J270" s="16" t="str">
        <f aca="false">IF(A270="","",IF(COUNTIFS(Journal!$A$7:$A$1006,A270,Journal!$R$7:$R$1006,"&gt;0")=0,"",SUMIFS(Journal!$T$7:$T$1006,Journal!$A$7:$A$1006,A270)/COUNTIFS(Journal!$A$7:$A$1006,A270,Journal!$R$7:$R$1006,"&gt;0")))</f>
        <v/>
      </c>
      <c r="K270" s="15" t="str">
        <f aca="false">IF(A270="","",SUMIFS(Journal!$L$7:$L$1006,Journal!$A$7:$A$1006,A270))</f>
        <v/>
      </c>
      <c r="L270" s="14" t="str">
        <f aca="false">IF(A270="","",IF(N(Journal!$C$4)&lt;=0,"no limit set",IF(COUNTIFS(Journal!$A$7:$A$1006,A270,Journal!$U$7:$U$1006,"&lt;="&amp;-Journal!$C$4)&gt;0,"Yes","No")))</f>
        <v/>
      </c>
      <c r="M270" s="14" t="str">
        <f aca="false">IF(A270="","",COUNTIFS(Journal!$A$7:$A$1006,A270,Journal!$V$7:$V$1006,"After loss limit"))</f>
        <v/>
      </c>
      <c r="N270" s="14" t="str">
        <f aca="false">IF(A270="","",IF(N(Journal!$C$5)&lt;=0,"no cap set",IF(B270&gt;Journal!$C$5,"Yes","No")))</f>
        <v/>
      </c>
      <c r="O270" s="15" t="str">
        <f aca="false">IF(A270="","",N(Journal!$C$3)+SUM($H$7:H270))</f>
        <v/>
      </c>
      <c r="P270" s="15" t="str">
        <f aca="false">IF(A270="","",O270-MAX(N(Journal!$C$3),MAX($O$7:O270)))</f>
        <v/>
      </c>
      <c r="Q270" s="21" t="e">
        <f aca="false">IF(A270="",NA(),O270)</f>
        <v>#N/A</v>
      </c>
    </row>
    <row r="271" customFormat="false" ht="15" hidden="false" customHeight="false" outlineLevel="0" collapsed="false">
      <c r="A271" s="18" t="str">
        <f aca="false">IF(A270="","",IF(COUNTIF(Journal!$A$7:$A$1006,"&gt;"&amp;A270)=0,"",SMALL(Journal!$A$7:$A$1006,COUNTIF(Journal!$A$7:$A$1006,"&lt;="&amp;A270)+1)))</f>
        <v/>
      </c>
      <c r="B271" s="14" t="str">
        <f aca="false">IF(A271="","",COUNTIF(Journal!$A$7:$A$1006,A271))</f>
        <v/>
      </c>
      <c r="C271" s="14" t="str">
        <f aca="false">IF(A271="","",COUNTIFS(Journal!$A$7:$A$1006,A271,Journal!$S$7:$S$1006,"&gt;0"))</f>
        <v/>
      </c>
      <c r="D271" s="14" t="str">
        <f aca="false">IF(A271="","",COUNTIFS(Journal!$A$7:$A$1006,A271,Journal!$S$7:$S$1006,"&lt;0"))</f>
        <v/>
      </c>
      <c r="E271" s="19" t="str">
        <f aca="false">IF(OR(A271="",N(B271)=0),"",C271/B271)</f>
        <v/>
      </c>
      <c r="F271" s="15" t="str">
        <f aca="false">IF(A271="","",SUMIFS(Journal!$S$7:$S$1006,Journal!$A$7:$A$1006,A271,Journal!$S$7:$S$1006,"&gt;0"))</f>
        <v/>
      </c>
      <c r="G271" s="15" t="str">
        <f aca="false">IF(A271="","",-SUMIFS(Journal!$S$7:$S$1006,Journal!$A$7:$A$1006,A271,Journal!$S$7:$S$1006,"&lt;0"))</f>
        <v/>
      </c>
      <c r="H271" s="15" t="str">
        <f aca="false">IF(A271="","",SUMIFS(Journal!$S$7:$S$1006,Journal!$A$7:$A$1006,A271))</f>
        <v/>
      </c>
      <c r="I271" s="20" t="str">
        <f aca="false">IF(A271="","",IF(G271=0,IF(F271&gt;0,"no losses",""),F271/G271))</f>
        <v/>
      </c>
      <c r="J271" s="16" t="str">
        <f aca="false">IF(A271="","",IF(COUNTIFS(Journal!$A$7:$A$1006,A271,Journal!$R$7:$R$1006,"&gt;0")=0,"",SUMIFS(Journal!$T$7:$T$1006,Journal!$A$7:$A$1006,A271)/COUNTIFS(Journal!$A$7:$A$1006,A271,Journal!$R$7:$R$1006,"&gt;0")))</f>
        <v/>
      </c>
      <c r="K271" s="15" t="str">
        <f aca="false">IF(A271="","",SUMIFS(Journal!$L$7:$L$1006,Journal!$A$7:$A$1006,A271))</f>
        <v/>
      </c>
      <c r="L271" s="14" t="str">
        <f aca="false">IF(A271="","",IF(N(Journal!$C$4)&lt;=0,"no limit set",IF(COUNTIFS(Journal!$A$7:$A$1006,A271,Journal!$U$7:$U$1006,"&lt;="&amp;-Journal!$C$4)&gt;0,"Yes","No")))</f>
        <v/>
      </c>
      <c r="M271" s="14" t="str">
        <f aca="false">IF(A271="","",COUNTIFS(Journal!$A$7:$A$1006,A271,Journal!$V$7:$V$1006,"After loss limit"))</f>
        <v/>
      </c>
      <c r="N271" s="14" t="str">
        <f aca="false">IF(A271="","",IF(N(Journal!$C$5)&lt;=0,"no cap set",IF(B271&gt;Journal!$C$5,"Yes","No")))</f>
        <v/>
      </c>
      <c r="O271" s="15" t="str">
        <f aca="false">IF(A271="","",N(Journal!$C$3)+SUM($H$7:H271))</f>
        <v/>
      </c>
      <c r="P271" s="15" t="str">
        <f aca="false">IF(A271="","",O271-MAX(N(Journal!$C$3),MAX($O$7:O271)))</f>
        <v/>
      </c>
      <c r="Q271" s="21" t="e">
        <f aca="false">IF(A271="",NA(),O271)</f>
        <v>#N/A</v>
      </c>
    </row>
    <row r="272" customFormat="false" ht="15" hidden="false" customHeight="false" outlineLevel="0" collapsed="false">
      <c r="A272" s="18" t="str">
        <f aca="false">IF(A271="","",IF(COUNTIF(Journal!$A$7:$A$1006,"&gt;"&amp;A271)=0,"",SMALL(Journal!$A$7:$A$1006,COUNTIF(Journal!$A$7:$A$1006,"&lt;="&amp;A271)+1)))</f>
        <v/>
      </c>
      <c r="B272" s="14" t="str">
        <f aca="false">IF(A272="","",COUNTIF(Journal!$A$7:$A$1006,A272))</f>
        <v/>
      </c>
      <c r="C272" s="14" t="str">
        <f aca="false">IF(A272="","",COUNTIFS(Journal!$A$7:$A$1006,A272,Journal!$S$7:$S$1006,"&gt;0"))</f>
        <v/>
      </c>
      <c r="D272" s="14" t="str">
        <f aca="false">IF(A272="","",COUNTIFS(Journal!$A$7:$A$1006,A272,Journal!$S$7:$S$1006,"&lt;0"))</f>
        <v/>
      </c>
      <c r="E272" s="19" t="str">
        <f aca="false">IF(OR(A272="",N(B272)=0),"",C272/B272)</f>
        <v/>
      </c>
      <c r="F272" s="15" t="str">
        <f aca="false">IF(A272="","",SUMIFS(Journal!$S$7:$S$1006,Journal!$A$7:$A$1006,A272,Journal!$S$7:$S$1006,"&gt;0"))</f>
        <v/>
      </c>
      <c r="G272" s="15" t="str">
        <f aca="false">IF(A272="","",-SUMIFS(Journal!$S$7:$S$1006,Journal!$A$7:$A$1006,A272,Journal!$S$7:$S$1006,"&lt;0"))</f>
        <v/>
      </c>
      <c r="H272" s="15" t="str">
        <f aca="false">IF(A272="","",SUMIFS(Journal!$S$7:$S$1006,Journal!$A$7:$A$1006,A272))</f>
        <v/>
      </c>
      <c r="I272" s="20" t="str">
        <f aca="false">IF(A272="","",IF(G272=0,IF(F272&gt;0,"no losses",""),F272/G272))</f>
        <v/>
      </c>
      <c r="J272" s="16" t="str">
        <f aca="false">IF(A272="","",IF(COUNTIFS(Journal!$A$7:$A$1006,A272,Journal!$R$7:$R$1006,"&gt;0")=0,"",SUMIFS(Journal!$T$7:$T$1006,Journal!$A$7:$A$1006,A272)/COUNTIFS(Journal!$A$7:$A$1006,A272,Journal!$R$7:$R$1006,"&gt;0")))</f>
        <v/>
      </c>
      <c r="K272" s="15" t="str">
        <f aca="false">IF(A272="","",SUMIFS(Journal!$L$7:$L$1006,Journal!$A$7:$A$1006,A272))</f>
        <v/>
      </c>
      <c r="L272" s="14" t="str">
        <f aca="false">IF(A272="","",IF(N(Journal!$C$4)&lt;=0,"no limit set",IF(COUNTIFS(Journal!$A$7:$A$1006,A272,Journal!$U$7:$U$1006,"&lt;="&amp;-Journal!$C$4)&gt;0,"Yes","No")))</f>
        <v/>
      </c>
      <c r="M272" s="14" t="str">
        <f aca="false">IF(A272="","",COUNTIFS(Journal!$A$7:$A$1006,A272,Journal!$V$7:$V$1006,"After loss limit"))</f>
        <v/>
      </c>
      <c r="N272" s="14" t="str">
        <f aca="false">IF(A272="","",IF(N(Journal!$C$5)&lt;=0,"no cap set",IF(B272&gt;Journal!$C$5,"Yes","No")))</f>
        <v/>
      </c>
      <c r="O272" s="15" t="str">
        <f aca="false">IF(A272="","",N(Journal!$C$3)+SUM($H$7:H272))</f>
        <v/>
      </c>
      <c r="P272" s="15" t="str">
        <f aca="false">IF(A272="","",O272-MAX(N(Journal!$C$3),MAX($O$7:O272)))</f>
        <v/>
      </c>
      <c r="Q272" s="21" t="e">
        <f aca="false">IF(A272="",NA(),O272)</f>
        <v>#N/A</v>
      </c>
    </row>
    <row r="273" customFormat="false" ht="15" hidden="false" customHeight="false" outlineLevel="0" collapsed="false">
      <c r="A273" s="18" t="str">
        <f aca="false">IF(A272="","",IF(COUNTIF(Journal!$A$7:$A$1006,"&gt;"&amp;A272)=0,"",SMALL(Journal!$A$7:$A$1006,COUNTIF(Journal!$A$7:$A$1006,"&lt;="&amp;A272)+1)))</f>
        <v/>
      </c>
      <c r="B273" s="14" t="str">
        <f aca="false">IF(A273="","",COUNTIF(Journal!$A$7:$A$1006,A273))</f>
        <v/>
      </c>
      <c r="C273" s="14" t="str">
        <f aca="false">IF(A273="","",COUNTIFS(Journal!$A$7:$A$1006,A273,Journal!$S$7:$S$1006,"&gt;0"))</f>
        <v/>
      </c>
      <c r="D273" s="14" t="str">
        <f aca="false">IF(A273="","",COUNTIFS(Journal!$A$7:$A$1006,A273,Journal!$S$7:$S$1006,"&lt;0"))</f>
        <v/>
      </c>
      <c r="E273" s="19" t="str">
        <f aca="false">IF(OR(A273="",N(B273)=0),"",C273/B273)</f>
        <v/>
      </c>
      <c r="F273" s="15" t="str">
        <f aca="false">IF(A273="","",SUMIFS(Journal!$S$7:$S$1006,Journal!$A$7:$A$1006,A273,Journal!$S$7:$S$1006,"&gt;0"))</f>
        <v/>
      </c>
      <c r="G273" s="15" t="str">
        <f aca="false">IF(A273="","",-SUMIFS(Journal!$S$7:$S$1006,Journal!$A$7:$A$1006,A273,Journal!$S$7:$S$1006,"&lt;0"))</f>
        <v/>
      </c>
      <c r="H273" s="15" t="str">
        <f aca="false">IF(A273="","",SUMIFS(Journal!$S$7:$S$1006,Journal!$A$7:$A$1006,A273))</f>
        <v/>
      </c>
      <c r="I273" s="20" t="str">
        <f aca="false">IF(A273="","",IF(G273=0,IF(F273&gt;0,"no losses",""),F273/G273))</f>
        <v/>
      </c>
      <c r="J273" s="16" t="str">
        <f aca="false">IF(A273="","",IF(COUNTIFS(Journal!$A$7:$A$1006,A273,Journal!$R$7:$R$1006,"&gt;0")=0,"",SUMIFS(Journal!$T$7:$T$1006,Journal!$A$7:$A$1006,A273)/COUNTIFS(Journal!$A$7:$A$1006,A273,Journal!$R$7:$R$1006,"&gt;0")))</f>
        <v/>
      </c>
      <c r="K273" s="15" t="str">
        <f aca="false">IF(A273="","",SUMIFS(Journal!$L$7:$L$1006,Journal!$A$7:$A$1006,A273))</f>
        <v/>
      </c>
      <c r="L273" s="14" t="str">
        <f aca="false">IF(A273="","",IF(N(Journal!$C$4)&lt;=0,"no limit set",IF(COUNTIFS(Journal!$A$7:$A$1006,A273,Journal!$U$7:$U$1006,"&lt;="&amp;-Journal!$C$4)&gt;0,"Yes","No")))</f>
        <v/>
      </c>
      <c r="M273" s="14" t="str">
        <f aca="false">IF(A273="","",COUNTIFS(Journal!$A$7:$A$1006,A273,Journal!$V$7:$V$1006,"After loss limit"))</f>
        <v/>
      </c>
      <c r="N273" s="14" t="str">
        <f aca="false">IF(A273="","",IF(N(Journal!$C$5)&lt;=0,"no cap set",IF(B273&gt;Journal!$C$5,"Yes","No")))</f>
        <v/>
      </c>
      <c r="O273" s="15" t="str">
        <f aca="false">IF(A273="","",N(Journal!$C$3)+SUM($H$7:H273))</f>
        <v/>
      </c>
      <c r="P273" s="15" t="str">
        <f aca="false">IF(A273="","",O273-MAX(N(Journal!$C$3),MAX($O$7:O273)))</f>
        <v/>
      </c>
      <c r="Q273" s="21" t="e">
        <f aca="false">IF(A273="",NA(),O273)</f>
        <v>#N/A</v>
      </c>
    </row>
    <row r="274" customFormat="false" ht="15" hidden="false" customHeight="false" outlineLevel="0" collapsed="false">
      <c r="A274" s="18" t="str">
        <f aca="false">IF(A273="","",IF(COUNTIF(Journal!$A$7:$A$1006,"&gt;"&amp;A273)=0,"",SMALL(Journal!$A$7:$A$1006,COUNTIF(Journal!$A$7:$A$1006,"&lt;="&amp;A273)+1)))</f>
        <v/>
      </c>
      <c r="B274" s="14" t="str">
        <f aca="false">IF(A274="","",COUNTIF(Journal!$A$7:$A$1006,A274))</f>
        <v/>
      </c>
      <c r="C274" s="14" t="str">
        <f aca="false">IF(A274="","",COUNTIFS(Journal!$A$7:$A$1006,A274,Journal!$S$7:$S$1006,"&gt;0"))</f>
        <v/>
      </c>
      <c r="D274" s="14" t="str">
        <f aca="false">IF(A274="","",COUNTIFS(Journal!$A$7:$A$1006,A274,Journal!$S$7:$S$1006,"&lt;0"))</f>
        <v/>
      </c>
      <c r="E274" s="19" t="str">
        <f aca="false">IF(OR(A274="",N(B274)=0),"",C274/B274)</f>
        <v/>
      </c>
      <c r="F274" s="15" t="str">
        <f aca="false">IF(A274="","",SUMIFS(Journal!$S$7:$S$1006,Journal!$A$7:$A$1006,A274,Journal!$S$7:$S$1006,"&gt;0"))</f>
        <v/>
      </c>
      <c r="G274" s="15" t="str">
        <f aca="false">IF(A274="","",-SUMIFS(Journal!$S$7:$S$1006,Journal!$A$7:$A$1006,A274,Journal!$S$7:$S$1006,"&lt;0"))</f>
        <v/>
      </c>
      <c r="H274" s="15" t="str">
        <f aca="false">IF(A274="","",SUMIFS(Journal!$S$7:$S$1006,Journal!$A$7:$A$1006,A274))</f>
        <v/>
      </c>
      <c r="I274" s="20" t="str">
        <f aca="false">IF(A274="","",IF(G274=0,IF(F274&gt;0,"no losses",""),F274/G274))</f>
        <v/>
      </c>
      <c r="J274" s="16" t="str">
        <f aca="false">IF(A274="","",IF(COUNTIFS(Journal!$A$7:$A$1006,A274,Journal!$R$7:$R$1006,"&gt;0")=0,"",SUMIFS(Journal!$T$7:$T$1006,Journal!$A$7:$A$1006,A274)/COUNTIFS(Journal!$A$7:$A$1006,A274,Journal!$R$7:$R$1006,"&gt;0")))</f>
        <v/>
      </c>
      <c r="K274" s="15" t="str">
        <f aca="false">IF(A274="","",SUMIFS(Journal!$L$7:$L$1006,Journal!$A$7:$A$1006,A274))</f>
        <v/>
      </c>
      <c r="L274" s="14" t="str">
        <f aca="false">IF(A274="","",IF(N(Journal!$C$4)&lt;=0,"no limit set",IF(COUNTIFS(Journal!$A$7:$A$1006,A274,Journal!$U$7:$U$1006,"&lt;="&amp;-Journal!$C$4)&gt;0,"Yes","No")))</f>
        <v/>
      </c>
      <c r="M274" s="14" t="str">
        <f aca="false">IF(A274="","",COUNTIFS(Journal!$A$7:$A$1006,A274,Journal!$V$7:$V$1006,"After loss limit"))</f>
        <v/>
      </c>
      <c r="N274" s="14" t="str">
        <f aca="false">IF(A274="","",IF(N(Journal!$C$5)&lt;=0,"no cap set",IF(B274&gt;Journal!$C$5,"Yes","No")))</f>
        <v/>
      </c>
      <c r="O274" s="15" t="str">
        <f aca="false">IF(A274="","",N(Journal!$C$3)+SUM($H$7:H274))</f>
        <v/>
      </c>
      <c r="P274" s="15" t="str">
        <f aca="false">IF(A274="","",O274-MAX(N(Journal!$C$3),MAX($O$7:O274)))</f>
        <v/>
      </c>
      <c r="Q274" s="21" t="e">
        <f aca="false">IF(A274="",NA(),O274)</f>
        <v>#N/A</v>
      </c>
    </row>
    <row r="275" customFormat="false" ht="15" hidden="false" customHeight="false" outlineLevel="0" collapsed="false">
      <c r="A275" s="18" t="str">
        <f aca="false">IF(A274="","",IF(COUNTIF(Journal!$A$7:$A$1006,"&gt;"&amp;A274)=0,"",SMALL(Journal!$A$7:$A$1006,COUNTIF(Journal!$A$7:$A$1006,"&lt;="&amp;A274)+1)))</f>
        <v/>
      </c>
      <c r="B275" s="14" t="str">
        <f aca="false">IF(A275="","",COUNTIF(Journal!$A$7:$A$1006,A275))</f>
        <v/>
      </c>
      <c r="C275" s="14" t="str">
        <f aca="false">IF(A275="","",COUNTIFS(Journal!$A$7:$A$1006,A275,Journal!$S$7:$S$1006,"&gt;0"))</f>
        <v/>
      </c>
      <c r="D275" s="14" t="str">
        <f aca="false">IF(A275="","",COUNTIFS(Journal!$A$7:$A$1006,A275,Journal!$S$7:$S$1006,"&lt;0"))</f>
        <v/>
      </c>
      <c r="E275" s="19" t="str">
        <f aca="false">IF(OR(A275="",N(B275)=0),"",C275/B275)</f>
        <v/>
      </c>
      <c r="F275" s="15" t="str">
        <f aca="false">IF(A275="","",SUMIFS(Journal!$S$7:$S$1006,Journal!$A$7:$A$1006,A275,Journal!$S$7:$S$1006,"&gt;0"))</f>
        <v/>
      </c>
      <c r="G275" s="15" t="str">
        <f aca="false">IF(A275="","",-SUMIFS(Journal!$S$7:$S$1006,Journal!$A$7:$A$1006,A275,Journal!$S$7:$S$1006,"&lt;0"))</f>
        <v/>
      </c>
      <c r="H275" s="15" t="str">
        <f aca="false">IF(A275="","",SUMIFS(Journal!$S$7:$S$1006,Journal!$A$7:$A$1006,A275))</f>
        <v/>
      </c>
      <c r="I275" s="20" t="str">
        <f aca="false">IF(A275="","",IF(G275=0,IF(F275&gt;0,"no losses",""),F275/G275))</f>
        <v/>
      </c>
      <c r="J275" s="16" t="str">
        <f aca="false">IF(A275="","",IF(COUNTIFS(Journal!$A$7:$A$1006,A275,Journal!$R$7:$R$1006,"&gt;0")=0,"",SUMIFS(Journal!$T$7:$T$1006,Journal!$A$7:$A$1006,A275)/COUNTIFS(Journal!$A$7:$A$1006,A275,Journal!$R$7:$R$1006,"&gt;0")))</f>
        <v/>
      </c>
      <c r="K275" s="15" t="str">
        <f aca="false">IF(A275="","",SUMIFS(Journal!$L$7:$L$1006,Journal!$A$7:$A$1006,A275))</f>
        <v/>
      </c>
      <c r="L275" s="14" t="str">
        <f aca="false">IF(A275="","",IF(N(Journal!$C$4)&lt;=0,"no limit set",IF(COUNTIFS(Journal!$A$7:$A$1006,A275,Journal!$U$7:$U$1006,"&lt;="&amp;-Journal!$C$4)&gt;0,"Yes","No")))</f>
        <v/>
      </c>
      <c r="M275" s="14" t="str">
        <f aca="false">IF(A275="","",COUNTIFS(Journal!$A$7:$A$1006,A275,Journal!$V$7:$V$1006,"After loss limit"))</f>
        <v/>
      </c>
      <c r="N275" s="14" t="str">
        <f aca="false">IF(A275="","",IF(N(Journal!$C$5)&lt;=0,"no cap set",IF(B275&gt;Journal!$C$5,"Yes","No")))</f>
        <v/>
      </c>
      <c r="O275" s="15" t="str">
        <f aca="false">IF(A275="","",N(Journal!$C$3)+SUM($H$7:H275))</f>
        <v/>
      </c>
      <c r="P275" s="15" t="str">
        <f aca="false">IF(A275="","",O275-MAX(N(Journal!$C$3),MAX($O$7:O275)))</f>
        <v/>
      </c>
      <c r="Q275" s="21" t="e">
        <f aca="false">IF(A275="",NA(),O275)</f>
        <v>#N/A</v>
      </c>
    </row>
    <row r="276" customFormat="false" ht="15" hidden="false" customHeight="false" outlineLevel="0" collapsed="false">
      <c r="A276" s="18" t="str">
        <f aca="false">IF(A275="","",IF(COUNTIF(Journal!$A$7:$A$1006,"&gt;"&amp;A275)=0,"",SMALL(Journal!$A$7:$A$1006,COUNTIF(Journal!$A$7:$A$1006,"&lt;="&amp;A275)+1)))</f>
        <v/>
      </c>
      <c r="B276" s="14" t="str">
        <f aca="false">IF(A276="","",COUNTIF(Journal!$A$7:$A$1006,A276))</f>
        <v/>
      </c>
      <c r="C276" s="14" t="str">
        <f aca="false">IF(A276="","",COUNTIFS(Journal!$A$7:$A$1006,A276,Journal!$S$7:$S$1006,"&gt;0"))</f>
        <v/>
      </c>
      <c r="D276" s="14" t="str">
        <f aca="false">IF(A276="","",COUNTIFS(Journal!$A$7:$A$1006,A276,Journal!$S$7:$S$1006,"&lt;0"))</f>
        <v/>
      </c>
      <c r="E276" s="19" t="str">
        <f aca="false">IF(OR(A276="",N(B276)=0),"",C276/B276)</f>
        <v/>
      </c>
      <c r="F276" s="15" t="str">
        <f aca="false">IF(A276="","",SUMIFS(Journal!$S$7:$S$1006,Journal!$A$7:$A$1006,A276,Journal!$S$7:$S$1006,"&gt;0"))</f>
        <v/>
      </c>
      <c r="G276" s="15" t="str">
        <f aca="false">IF(A276="","",-SUMIFS(Journal!$S$7:$S$1006,Journal!$A$7:$A$1006,A276,Journal!$S$7:$S$1006,"&lt;0"))</f>
        <v/>
      </c>
      <c r="H276" s="15" t="str">
        <f aca="false">IF(A276="","",SUMIFS(Journal!$S$7:$S$1006,Journal!$A$7:$A$1006,A276))</f>
        <v/>
      </c>
      <c r="I276" s="20" t="str">
        <f aca="false">IF(A276="","",IF(G276=0,IF(F276&gt;0,"no losses",""),F276/G276))</f>
        <v/>
      </c>
      <c r="J276" s="16" t="str">
        <f aca="false">IF(A276="","",IF(COUNTIFS(Journal!$A$7:$A$1006,A276,Journal!$R$7:$R$1006,"&gt;0")=0,"",SUMIFS(Journal!$T$7:$T$1006,Journal!$A$7:$A$1006,A276)/COUNTIFS(Journal!$A$7:$A$1006,A276,Journal!$R$7:$R$1006,"&gt;0")))</f>
        <v/>
      </c>
      <c r="K276" s="15" t="str">
        <f aca="false">IF(A276="","",SUMIFS(Journal!$L$7:$L$1006,Journal!$A$7:$A$1006,A276))</f>
        <v/>
      </c>
      <c r="L276" s="14" t="str">
        <f aca="false">IF(A276="","",IF(N(Journal!$C$4)&lt;=0,"no limit set",IF(COUNTIFS(Journal!$A$7:$A$1006,A276,Journal!$U$7:$U$1006,"&lt;="&amp;-Journal!$C$4)&gt;0,"Yes","No")))</f>
        <v/>
      </c>
      <c r="M276" s="14" t="str">
        <f aca="false">IF(A276="","",COUNTIFS(Journal!$A$7:$A$1006,A276,Journal!$V$7:$V$1006,"After loss limit"))</f>
        <v/>
      </c>
      <c r="N276" s="14" t="str">
        <f aca="false">IF(A276="","",IF(N(Journal!$C$5)&lt;=0,"no cap set",IF(B276&gt;Journal!$C$5,"Yes","No")))</f>
        <v/>
      </c>
      <c r="O276" s="15" t="str">
        <f aca="false">IF(A276="","",N(Journal!$C$3)+SUM($H$7:H276))</f>
        <v/>
      </c>
      <c r="P276" s="15" t="str">
        <f aca="false">IF(A276="","",O276-MAX(N(Journal!$C$3),MAX($O$7:O276)))</f>
        <v/>
      </c>
      <c r="Q276" s="21" t="e">
        <f aca="false">IF(A276="",NA(),O276)</f>
        <v>#N/A</v>
      </c>
    </row>
    <row r="277" customFormat="false" ht="15" hidden="false" customHeight="false" outlineLevel="0" collapsed="false">
      <c r="A277" s="18" t="str">
        <f aca="false">IF(A276="","",IF(COUNTIF(Journal!$A$7:$A$1006,"&gt;"&amp;A276)=0,"",SMALL(Journal!$A$7:$A$1006,COUNTIF(Journal!$A$7:$A$1006,"&lt;="&amp;A276)+1)))</f>
        <v/>
      </c>
      <c r="B277" s="14" t="str">
        <f aca="false">IF(A277="","",COUNTIF(Journal!$A$7:$A$1006,A277))</f>
        <v/>
      </c>
      <c r="C277" s="14" t="str">
        <f aca="false">IF(A277="","",COUNTIFS(Journal!$A$7:$A$1006,A277,Journal!$S$7:$S$1006,"&gt;0"))</f>
        <v/>
      </c>
      <c r="D277" s="14" t="str">
        <f aca="false">IF(A277="","",COUNTIFS(Journal!$A$7:$A$1006,A277,Journal!$S$7:$S$1006,"&lt;0"))</f>
        <v/>
      </c>
      <c r="E277" s="19" t="str">
        <f aca="false">IF(OR(A277="",N(B277)=0),"",C277/B277)</f>
        <v/>
      </c>
      <c r="F277" s="15" t="str">
        <f aca="false">IF(A277="","",SUMIFS(Journal!$S$7:$S$1006,Journal!$A$7:$A$1006,A277,Journal!$S$7:$S$1006,"&gt;0"))</f>
        <v/>
      </c>
      <c r="G277" s="15" t="str">
        <f aca="false">IF(A277="","",-SUMIFS(Journal!$S$7:$S$1006,Journal!$A$7:$A$1006,A277,Journal!$S$7:$S$1006,"&lt;0"))</f>
        <v/>
      </c>
      <c r="H277" s="15" t="str">
        <f aca="false">IF(A277="","",SUMIFS(Journal!$S$7:$S$1006,Journal!$A$7:$A$1006,A277))</f>
        <v/>
      </c>
      <c r="I277" s="20" t="str">
        <f aca="false">IF(A277="","",IF(G277=0,IF(F277&gt;0,"no losses",""),F277/G277))</f>
        <v/>
      </c>
      <c r="J277" s="16" t="str">
        <f aca="false">IF(A277="","",IF(COUNTIFS(Journal!$A$7:$A$1006,A277,Journal!$R$7:$R$1006,"&gt;0")=0,"",SUMIFS(Journal!$T$7:$T$1006,Journal!$A$7:$A$1006,A277)/COUNTIFS(Journal!$A$7:$A$1006,A277,Journal!$R$7:$R$1006,"&gt;0")))</f>
        <v/>
      </c>
      <c r="K277" s="15" t="str">
        <f aca="false">IF(A277="","",SUMIFS(Journal!$L$7:$L$1006,Journal!$A$7:$A$1006,A277))</f>
        <v/>
      </c>
      <c r="L277" s="14" t="str">
        <f aca="false">IF(A277="","",IF(N(Journal!$C$4)&lt;=0,"no limit set",IF(COUNTIFS(Journal!$A$7:$A$1006,A277,Journal!$U$7:$U$1006,"&lt;="&amp;-Journal!$C$4)&gt;0,"Yes","No")))</f>
        <v/>
      </c>
      <c r="M277" s="14" t="str">
        <f aca="false">IF(A277="","",COUNTIFS(Journal!$A$7:$A$1006,A277,Journal!$V$7:$V$1006,"After loss limit"))</f>
        <v/>
      </c>
      <c r="N277" s="14" t="str">
        <f aca="false">IF(A277="","",IF(N(Journal!$C$5)&lt;=0,"no cap set",IF(B277&gt;Journal!$C$5,"Yes","No")))</f>
        <v/>
      </c>
      <c r="O277" s="15" t="str">
        <f aca="false">IF(A277="","",N(Journal!$C$3)+SUM($H$7:H277))</f>
        <v/>
      </c>
      <c r="P277" s="15" t="str">
        <f aca="false">IF(A277="","",O277-MAX(N(Journal!$C$3),MAX($O$7:O277)))</f>
        <v/>
      </c>
      <c r="Q277" s="21" t="e">
        <f aca="false">IF(A277="",NA(),O277)</f>
        <v>#N/A</v>
      </c>
    </row>
    <row r="278" customFormat="false" ht="15" hidden="false" customHeight="false" outlineLevel="0" collapsed="false">
      <c r="A278" s="18" t="str">
        <f aca="false">IF(A277="","",IF(COUNTIF(Journal!$A$7:$A$1006,"&gt;"&amp;A277)=0,"",SMALL(Journal!$A$7:$A$1006,COUNTIF(Journal!$A$7:$A$1006,"&lt;="&amp;A277)+1)))</f>
        <v/>
      </c>
      <c r="B278" s="14" t="str">
        <f aca="false">IF(A278="","",COUNTIF(Journal!$A$7:$A$1006,A278))</f>
        <v/>
      </c>
      <c r="C278" s="14" t="str">
        <f aca="false">IF(A278="","",COUNTIFS(Journal!$A$7:$A$1006,A278,Journal!$S$7:$S$1006,"&gt;0"))</f>
        <v/>
      </c>
      <c r="D278" s="14" t="str">
        <f aca="false">IF(A278="","",COUNTIFS(Journal!$A$7:$A$1006,A278,Journal!$S$7:$S$1006,"&lt;0"))</f>
        <v/>
      </c>
      <c r="E278" s="19" t="str">
        <f aca="false">IF(OR(A278="",N(B278)=0),"",C278/B278)</f>
        <v/>
      </c>
      <c r="F278" s="15" t="str">
        <f aca="false">IF(A278="","",SUMIFS(Journal!$S$7:$S$1006,Journal!$A$7:$A$1006,A278,Journal!$S$7:$S$1006,"&gt;0"))</f>
        <v/>
      </c>
      <c r="G278" s="15" t="str">
        <f aca="false">IF(A278="","",-SUMIFS(Journal!$S$7:$S$1006,Journal!$A$7:$A$1006,A278,Journal!$S$7:$S$1006,"&lt;0"))</f>
        <v/>
      </c>
      <c r="H278" s="15" t="str">
        <f aca="false">IF(A278="","",SUMIFS(Journal!$S$7:$S$1006,Journal!$A$7:$A$1006,A278))</f>
        <v/>
      </c>
      <c r="I278" s="20" t="str">
        <f aca="false">IF(A278="","",IF(G278=0,IF(F278&gt;0,"no losses",""),F278/G278))</f>
        <v/>
      </c>
      <c r="J278" s="16" t="str">
        <f aca="false">IF(A278="","",IF(COUNTIFS(Journal!$A$7:$A$1006,A278,Journal!$R$7:$R$1006,"&gt;0")=0,"",SUMIFS(Journal!$T$7:$T$1006,Journal!$A$7:$A$1006,A278)/COUNTIFS(Journal!$A$7:$A$1006,A278,Journal!$R$7:$R$1006,"&gt;0")))</f>
        <v/>
      </c>
      <c r="K278" s="15" t="str">
        <f aca="false">IF(A278="","",SUMIFS(Journal!$L$7:$L$1006,Journal!$A$7:$A$1006,A278))</f>
        <v/>
      </c>
      <c r="L278" s="14" t="str">
        <f aca="false">IF(A278="","",IF(N(Journal!$C$4)&lt;=0,"no limit set",IF(COUNTIFS(Journal!$A$7:$A$1006,A278,Journal!$U$7:$U$1006,"&lt;="&amp;-Journal!$C$4)&gt;0,"Yes","No")))</f>
        <v/>
      </c>
      <c r="M278" s="14" t="str">
        <f aca="false">IF(A278="","",COUNTIFS(Journal!$A$7:$A$1006,A278,Journal!$V$7:$V$1006,"After loss limit"))</f>
        <v/>
      </c>
      <c r="N278" s="14" t="str">
        <f aca="false">IF(A278="","",IF(N(Journal!$C$5)&lt;=0,"no cap set",IF(B278&gt;Journal!$C$5,"Yes","No")))</f>
        <v/>
      </c>
      <c r="O278" s="15" t="str">
        <f aca="false">IF(A278="","",N(Journal!$C$3)+SUM($H$7:H278))</f>
        <v/>
      </c>
      <c r="P278" s="15" t="str">
        <f aca="false">IF(A278="","",O278-MAX(N(Journal!$C$3),MAX($O$7:O278)))</f>
        <v/>
      </c>
      <c r="Q278" s="21" t="e">
        <f aca="false">IF(A278="",NA(),O278)</f>
        <v>#N/A</v>
      </c>
    </row>
    <row r="279" customFormat="false" ht="15" hidden="false" customHeight="false" outlineLevel="0" collapsed="false">
      <c r="A279" s="18" t="str">
        <f aca="false">IF(A278="","",IF(COUNTIF(Journal!$A$7:$A$1006,"&gt;"&amp;A278)=0,"",SMALL(Journal!$A$7:$A$1006,COUNTIF(Journal!$A$7:$A$1006,"&lt;="&amp;A278)+1)))</f>
        <v/>
      </c>
      <c r="B279" s="14" t="str">
        <f aca="false">IF(A279="","",COUNTIF(Journal!$A$7:$A$1006,A279))</f>
        <v/>
      </c>
      <c r="C279" s="14" t="str">
        <f aca="false">IF(A279="","",COUNTIFS(Journal!$A$7:$A$1006,A279,Journal!$S$7:$S$1006,"&gt;0"))</f>
        <v/>
      </c>
      <c r="D279" s="14" t="str">
        <f aca="false">IF(A279="","",COUNTIFS(Journal!$A$7:$A$1006,A279,Journal!$S$7:$S$1006,"&lt;0"))</f>
        <v/>
      </c>
      <c r="E279" s="19" t="str">
        <f aca="false">IF(OR(A279="",N(B279)=0),"",C279/B279)</f>
        <v/>
      </c>
      <c r="F279" s="15" t="str">
        <f aca="false">IF(A279="","",SUMIFS(Journal!$S$7:$S$1006,Journal!$A$7:$A$1006,A279,Journal!$S$7:$S$1006,"&gt;0"))</f>
        <v/>
      </c>
      <c r="G279" s="15" t="str">
        <f aca="false">IF(A279="","",-SUMIFS(Journal!$S$7:$S$1006,Journal!$A$7:$A$1006,A279,Journal!$S$7:$S$1006,"&lt;0"))</f>
        <v/>
      </c>
      <c r="H279" s="15" t="str">
        <f aca="false">IF(A279="","",SUMIFS(Journal!$S$7:$S$1006,Journal!$A$7:$A$1006,A279))</f>
        <v/>
      </c>
      <c r="I279" s="20" t="str">
        <f aca="false">IF(A279="","",IF(G279=0,IF(F279&gt;0,"no losses",""),F279/G279))</f>
        <v/>
      </c>
      <c r="J279" s="16" t="str">
        <f aca="false">IF(A279="","",IF(COUNTIFS(Journal!$A$7:$A$1006,A279,Journal!$R$7:$R$1006,"&gt;0")=0,"",SUMIFS(Journal!$T$7:$T$1006,Journal!$A$7:$A$1006,A279)/COUNTIFS(Journal!$A$7:$A$1006,A279,Journal!$R$7:$R$1006,"&gt;0")))</f>
        <v/>
      </c>
      <c r="K279" s="15" t="str">
        <f aca="false">IF(A279="","",SUMIFS(Journal!$L$7:$L$1006,Journal!$A$7:$A$1006,A279))</f>
        <v/>
      </c>
      <c r="L279" s="14" t="str">
        <f aca="false">IF(A279="","",IF(N(Journal!$C$4)&lt;=0,"no limit set",IF(COUNTIFS(Journal!$A$7:$A$1006,A279,Journal!$U$7:$U$1006,"&lt;="&amp;-Journal!$C$4)&gt;0,"Yes","No")))</f>
        <v/>
      </c>
      <c r="M279" s="14" t="str">
        <f aca="false">IF(A279="","",COUNTIFS(Journal!$A$7:$A$1006,A279,Journal!$V$7:$V$1006,"After loss limit"))</f>
        <v/>
      </c>
      <c r="N279" s="14" t="str">
        <f aca="false">IF(A279="","",IF(N(Journal!$C$5)&lt;=0,"no cap set",IF(B279&gt;Journal!$C$5,"Yes","No")))</f>
        <v/>
      </c>
      <c r="O279" s="15" t="str">
        <f aca="false">IF(A279="","",N(Journal!$C$3)+SUM($H$7:H279))</f>
        <v/>
      </c>
      <c r="P279" s="15" t="str">
        <f aca="false">IF(A279="","",O279-MAX(N(Journal!$C$3),MAX($O$7:O279)))</f>
        <v/>
      </c>
      <c r="Q279" s="21" t="e">
        <f aca="false">IF(A279="",NA(),O279)</f>
        <v>#N/A</v>
      </c>
    </row>
    <row r="280" customFormat="false" ht="15" hidden="false" customHeight="false" outlineLevel="0" collapsed="false">
      <c r="A280" s="18" t="str">
        <f aca="false">IF(A279="","",IF(COUNTIF(Journal!$A$7:$A$1006,"&gt;"&amp;A279)=0,"",SMALL(Journal!$A$7:$A$1006,COUNTIF(Journal!$A$7:$A$1006,"&lt;="&amp;A279)+1)))</f>
        <v/>
      </c>
      <c r="B280" s="14" t="str">
        <f aca="false">IF(A280="","",COUNTIF(Journal!$A$7:$A$1006,A280))</f>
        <v/>
      </c>
      <c r="C280" s="14" t="str">
        <f aca="false">IF(A280="","",COUNTIFS(Journal!$A$7:$A$1006,A280,Journal!$S$7:$S$1006,"&gt;0"))</f>
        <v/>
      </c>
      <c r="D280" s="14" t="str">
        <f aca="false">IF(A280="","",COUNTIFS(Journal!$A$7:$A$1006,A280,Journal!$S$7:$S$1006,"&lt;0"))</f>
        <v/>
      </c>
      <c r="E280" s="19" t="str">
        <f aca="false">IF(OR(A280="",N(B280)=0),"",C280/B280)</f>
        <v/>
      </c>
      <c r="F280" s="15" t="str">
        <f aca="false">IF(A280="","",SUMIFS(Journal!$S$7:$S$1006,Journal!$A$7:$A$1006,A280,Journal!$S$7:$S$1006,"&gt;0"))</f>
        <v/>
      </c>
      <c r="G280" s="15" t="str">
        <f aca="false">IF(A280="","",-SUMIFS(Journal!$S$7:$S$1006,Journal!$A$7:$A$1006,A280,Journal!$S$7:$S$1006,"&lt;0"))</f>
        <v/>
      </c>
      <c r="H280" s="15" t="str">
        <f aca="false">IF(A280="","",SUMIFS(Journal!$S$7:$S$1006,Journal!$A$7:$A$1006,A280))</f>
        <v/>
      </c>
      <c r="I280" s="20" t="str">
        <f aca="false">IF(A280="","",IF(G280=0,IF(F280&gt;0,"no losses",""),F280/G280))</f>
        <v/>
      </c>
      <c r="J280" s="16" t="str">
        <f aca="false">IF(A280="","",IF(COUNTIFS(Journal!$A$7:$A$1006,A280,Journal!$R$7:$R$1006,"&gt;0")=0,"",SUMIFS(Journal!$T$7:$T$1006,Journal!$A$7:$A$1006,A280)/COUNTIFS(Journal!$A$7:$A$1006,A280,Journal!$R$7:$R$1006,"&gt;0")))</f>
        <v/>
      </c>
      <c r="K280" s="15" t="str">
        <f aca="false">IF(A280="","",SUMIFS(Journal!$L$7:$L$1006,Journal!$A$7:$A$1006,A280))</f>
        <v/>
      </c>
      <c r="L280" s="14" t="str">
        <f aca="false">IF(A280="","",IF(N(Journal!$C$4)&lt;=0,"no limit set",IF(COUNTIFS(Journal!$A$7:$A$1006,A280,Journal!$U$7:$U$1006,"&lt;="&amp;-Journal!$C$4)&gt;0,"Yes","No")))</f>
        <v/>
      </c>
      <c r="M280" s="14" t="str">
        <f aca="false">IF(A280="","",COUNTIFS(Journal!$A$7:$A$1006,A280,Journal!$V$7:$V$1006,"After loss limit"))</f>
        <v/>
      </c>
      <c r="N280" s="14" t="str">
        <f aca="false">IF(A280="","",IF(N(Journal!$C$5)&lt;=0,"no cap set",IF(B280&gt;Journal!$C$5,"Yes","No")))</f>
        <v/>
      </c>
      <c r="O280" s="15" t="str">
        <f aca="false">IF(A280="","",N(Journal!$C$3)+SUM($H$7:H280))</f>
        <v/>
      </c>
      <c r="P280" s="15" t="str">
        <f aca="false">IF(A280="","",O280-MAX(N(Journal!$C$3),MAX($O$7:O280)))</f>
        <v/>
      </c>
      <c r="Q280" s="21" t="e">
        <f aca="false">IF(A280="",NA(),O280)</f>
        <v>#N/A</v>
      </c>
    </row>
    <row r="281" customFormat="false" ht="15" hidden="false" customHeight="false" outlineLevel="0" collapsed="false">
      <c r="A281" s="18" t="str">
        <f aca="false">IF(A280="","",IF(COUNTIF(Journal!$A$7:$A$1006,"&gt;"&amp;A280)=0,"",SMALL(Journal!$A$7:$A$1006,COUNTIF(Journal!$A$7:$A$1006,"&lt;="&amp;A280)+1)))</f>
        <v/>
      </c>
      <c r="B281" s="14" t="str">
        <f aca="false">IF(A281="","",COUNTIF(Journal!$A$7:$A$1006,A281))</f>
        <v/>
      </c>
      <c r="C281" s="14" t="str">
        <f aca="false">IF(A281="","",COUNTIFS(Journal!$A$7:$A$1006,A281,Journal!$S$7:$S$1006,"&gt;0"))</f>
        <v/>
      </c>
      <c r="D281" s="14" t="str">
        <f aca="false">IF(A281="","",COUNTIFS(Journal!$A$7:$A$1006,A281,Journal!$S$7:$S$1006,"&lt;0"))</f>
        <v/>
      </c>
      <c r="E281" s="19" t="str">
        <f aca="false">IF(OR(A281="",N(B281)=0),"",C281/B281)</f>
        <v/>
      </c>
      <c r="F281" s="15" t="str">
        <f aca="false">IF(A281="","",SUMIFS(Journal!$S$7:$S$1006,Journal!$A$7:$A$1006,A281,Journal!$S$7:$S$1006,"&gt;0"))</f>
        <v/>
      </c>
      <c r="G281" s="15" t="str">
        <f aca="false">IF(A281="","",-SUMIFS(Journal!$S$7:$S$1006,Journal!$A$7:$A$1006,A281,Journal!$S$7:$S$1006,"&lt;0"))</f>
        <v/>
      </c>
      <c r="H281" s="15" t="str">
        <f aca="false">IF(A281="","",SUMIFS(Journal!$S$7:$S$1006,Journal!$A$7:$A$1006,A281))</f>
        <v/>
      </c>
      <c r="I281" s="20" t="str">
        <f aca="false">IF(A281="","",IF(G281=0,IF(F281&gt;0,"no losses",""),F281/G281))</f>
        <v/>
      </c>
      <c r="J281" s="16" t="str">
        <f aca="false">IF(A281="","",IF(COUNTIFS(Journal!$A$7:$A$1006,A281,Journal!$R$7:$R$1006,"&gt;0")=0,"",SUMIFS(Journal!$T$7:$T$1006,Journal!$A$7:$A$1006,A281)/COUNTIFS(Journal!$A$7:$A$1006,A281,Journal!$R$7:$R$1006,"&gt;0")))</f>
        <v/>
      </c>
      <c r="K281" s="15" t="str">
        <f aca="false">IF(A281="","",SUMIFS(Journal!$L$7:$L$1006,Journal!$A$7:$A$1006,A281))</f>
        <v/>
      </c>
      <c r="L281" s="14" t="str">
        <f aca="false">IF(A281="","",IF(N(Journal!$C$4)&lt;=0,"no limit set",IF(COUNTIFS(Journal!$A$7:$A$1006,A281,Journal!$U$7:$U$1006,"&lt;="&amp;-Journal!$C$4)&gt;0,"Yes","No")))</f>
        <v/>
      </c>
      <c r="M281" s="14" t="str">
        <f aca="false">IF(A281="","",COUNTIFS(Journal!$A$7:$A$1006,A281,Journal!$V$7:$V$1006,"After loss limit"))</f>
        <v/>
      </c>
      <c r="N281" s="14" t="str">
        <f aca="false">IF(A281="","",IF(N(Journal!$C$5)&lt;=0,"no cap set",IF(B281&gt;Journal!$C$5,"Yes","No")))</f>
        <v/>
      </c>
      <c r="O281" s="15" t="str">
        <f aca="false">IF(A281="","",N(Journal!$C$3)+SUM($H$7:H281))</f>
        <v/>
      </c>
      <c r="P281" s="15" t="str">
        <f aca="false">IF(A281="","",O281-MAX(N(Journal!$C$3),MAX($O$7:O281)))</f>
        <v/>
      </c>
      <c r="Q281" s="21" t="e">
        <f aca="false">IF(A281="",NA(),O281)</f>
        <v>#N/A</v>
      </c>
    </row>
    <row r="282" customFormat="false" ht="15" hidden="false" customHeight="false" outlineLevel="0" collapsed="false">
      <c r="A282" s="18" t="str">
        <f aca="false">IF(A281="","",IF(COUNTIF(Journal!$A$7:$A$1006,"&gt;"&amp;A281)=0,"",SMALL(Journal!$A$7:$A$1006,COUNTIF(Journal!$A$7:$A$1006,"&lt;="&amp;A281)+1)))</f>
        <v/>
      </c>
      <c r="B282" s="14" t="str">
        <f aca="false">IF(A282="","",COUNTIF(Journal!$A$7:$A$1006,A282))</f>
        <v/>
      </c>
      <c r="C282" s="14" t="str">
        <f aca="false">IF(A282="","",COUNTIFS(Journal!$A$7:$A$1006,A282,Journal!$S$7:$S$1006,"&gt;0"))</f>
        <v/>
      </c>
      <c r="D282" s="14" t="str">
        <f aca="false">IF(A282="","",COUNTIFS(Journal!$A$7:$A$1006,A282,Journal!$S$7:$S$1006,"&lt;0"))</f>
        <v/>
      </c>
      <c r="E282" s="19" t="str">
        <f aca="false">IF(OR(A282="",N(B282)=0),"",C282/B282)</f>
        <v/>
      </c>
      <c r="F282" s="15" t="str">
        <f aca="false">IF(A282="","",SUMIFS(Journal!$S$7:$S$1006,Journal!$A$7:$A$1006,A282,Journal!$S$7:$S$1006,"&gt;0"))</f>
        <v/>
      </c>
      <c r="G282" s="15" t="str">
        <f aca="false">IF(A282="","",-SUMIFS(Journal!$S$7:$S$1006,Journal!$A$7:$A$1006,A282,Journal!$S$7:$S$1006,"&lt;0"))</f>
        <v/>
      </c>
      <c r="H282" s="15" t="str">
        <f aca="false">IF(A282="","",SUMIFS(Journal!$S$7:$S$1006,Journal!$A$7:$A$1006,A282))</f>
        <v/>
      </c>
      <c r="I282" s="20" t="str">
        <f aca="false">IF(A282="","",IF(G282=0,IF(F282&gt;0,"no losses",""),F282/G282))</f>
        <v/>
      </c>
      <c r="J282" s="16" t="str">
        <f aca="false">IF(A282="","",IF(COUNTIFS(Journal!$A$7:$A$1006,A282,Journal!$R$7:$R$1006,"&gt;0")=0,"",SUMIFS(Journal!$T$7:$T$1006,Journal!$A$7:$A$1006,A282)/COUNTIFS(Journal!$A$7:$A$1006,A282,Journal!$R$7:$R$1006,"&gt;0")))</f>
        <v/>
      </c>
      <c r="K282" s="15" t="str">
        <f aca="false">IF(A282="","",SUMIFS(Journal!$L$7:$L$1006,Journal!$A$7:$A$1006,A282))</f>
        <v/>
      </c>
      <c r="L282" s="14" t="str">
        <f aca="false">IF(A282="","",IF(N(Journal!$C$4)&lt;=0,"no limit set",IF(COUNTIFS(Journal!$A$7:$A$1006,A282,Journal!$U$7:$U$1006,"&lt;="&amp;-Journal!$C$4)&gt;0,"Yes","No")))</f>
        <v/>
      </c>
      <c r="M282" s="14" t="str">
        <f aca="false">IF(A282="","",COUNTIFS(Journal!$A$7:$A$1006,A282,Journal!$V$7:$V$1006,"After loss limit"))</f>
        <v/>
      </c>
      <c r="N282" s="14" t="str">
        <f aca="false">IF(A282="","",IF(N(Journal!$C$5)&lt;=0,"no cap set",IF(B282&gt;Journal!$C$5,"Yes","No")))</f>
        <v/>
      </c>
      <c r="O282" s="15" t="str">
        <f aca="false">IF(A282="","",N(Journal!$C$3)+SUM($H$7:H282))</f>
        <v/>
      </c>
      <c r="P282" s="15" t="str">
        <f aca="false">IF(A282="","",O282-MAX(N(Journal!$C$3),MAX($O$7:O282)))</f>
        <v/>
      </c>
      <c r="Q282" s="21" t="e">
        <f aca="false">IF(A282="",NA(),O282)</f>
        <v>#N/A</v>
      </c>
    </row>
    <row r="283" customFormat="false" ht="15" hidden="false" customHeight="false" outlineLevel="0" collapsed="false">
      <c r="A283" s="18" t="str">
        <f aca="false">IF(A282="","",IF(COUNTIF(Journal!$A$7:$A$1006,"&gt;"&amp;A282)=0,"",SMALL(Journal!$A$7:$A$1006,COUNTIF(Journal!$A$7:$A$1006,"&lt;="&amp;A282)+1)))</f>
        <v/>
      </c>
      <c r="B283" s="14" t="str">
        <f aca="false">IF(A283="","",COUNTIF(Journal!$A$7:$A$1006,A283))</f>
        <v/>
      </c>
      <c r="C283" s="14" t="str">
        <f aca="false">IF(A283="","",COUNTIFS(Journal!$A$7:$A$1006,A283,Journal!$S$7:$S$1006,"&gt;0"))</f>
        <v/>
      </c>
      <c r="D283" s="14" t="str">
        <f aca="false">IF(A283="","",COUNTIFS(Journal!$A$7:$A$1006,A283,Journal!$S$7:$S$1006,"&lt;0"))</f>
        <v/>
      </c>
      <c r="E283" s="19" t="str">
        <f aca="false">IF(OR(A283="",N(B283)=0),"",C283/B283)</f>
        <v/>
      </c>
      <c r="F283" s="15" t="str">
        <f aca="false">IF(A283="","",SUMIFS(Journal!$S$7:$S$1006,Journal!$A$7:$A$1006,A283,Journal!$S$7:$S$1006,"&gt;0"))</f>
        <v/>
      </c>
      <c r="G283" s="15" t="str">
        <f aca="false">IF(A283="","",-SUMIFS(Journal!$S$7:$S$1006,Journal!$A$7:$A$1006,A283,Journal!$S$7:$S$1006,"&lt;0"))</f>
        <v/>
      </c>
      <c r="H283" s="15" t="str">
        <f aca="false">IF(A283="","",SUMIFS(Journal!$S$7:$S$1006,Journal!$A$7:$A$1006,A283))</f>
        <v/>
      </c>
      <c r="I283" s="20" t="str">
        <f aca="false">IF(A283="","",IF(G283=0,IF(F283&gt;0,"no losses",""),F283/G283))</f>
        <v/>
      </c>
      <c r="J283" s="16" t="str">
        <f aca="false">IF(A283="","",IF(COUNTIFS(Journal!$A$7:$A$1006,A283,Journal!$R$7:$R$1006,"&gt;0")=0,"",SUMIFS(Journal!$T$7:$T$1006,Journal!$A$7:$A$1006,A283)/COUNTIFS(Journal!$A$7:$A$1006,A283,Journal!$R$7:$R$1006,"&gt;0")))</f>
        <v/>
      </c>
      <c r="K283" s="15" t="str">
        <f aca="false">IF(A283="","",SUMIFS(Journal!$L$7:$L$1006,Journal!$A$7:$A$1006,A283))</f>
        <v/>
      </c>
      <c r="L283" s="14" t="str">
        <f aca="false">IF(A283="","",IF(N(Journal!$C$4)&lt;=0,"no limit set",IF(COUNTIFS(Journal!$A$7:$A$1006,A283,Journal!$U$7:$U$1006,"&lt;="&amp;-Journal!$C$4)&gt;0,"Yes","No")))</f>
        <v/>
      </c>
      <c r="M283" s="14" t="str">
        <f aca="false">IF(A283="","",COUNTIFS(Journal!$A$7:$A$1006,A283,Journal!$V$7:$V$1006,"After loss limit"))</f>
        <v/>
      </c>
      <c r="N283" s="14" t="str">
        <f aca="false">IF(A283="","",IF(N(Journal!$C$5)&lt;=0,"no cap set",IF(B283&gt;Journal!$C$5,"Yes","No")))</f>
        <v/>
      </c>
      <c r="O283" s="15" t="str">
        <f aca="false">IF(A283="","",N(Journal!$C$3)+SUM($H$7:H283))</f>
        <v/>
      </c>
      <c r="P283" s="15" t="str">
        <f aca="false">IF(A283="","",O283-MAX(N(Journal!$C$3),MAX($O$7:O283)))</f>
        <v/>
      </c>
      <c r="Q283" s="21" t="e">
        <f aca="false">IF(A283="",NA(),O283)</f>
        <v>#N/A</v>
      </c>
    </row>
    <row r="284" customFormat="false" ht="15" hidden="false" customHeight="false" outlineLevel="0" collapsed="false">
      <c r="A284" s="18" t="str">
        <f aca="false">IF(A283="","",IF(COUNTIF(Journal!$A$7:$A$1006,"&gt;"&amp;A283)=0,"",SMALL(Journal!$A$7:$A$1006,COUNTIF(Journal!$A$7:$A$1006,"&lt;="&amp;A283)+1)))</f>
        <v/>
      </c>
      <c r="B284" s="14" t="str">
        <f aca="false">IF(A284="","",COUNTIF(Journal!$A$7:$A$1006,A284))</f>
        <v/>
      </c>
      <c r="C284" s="14" t="str">
        <f aca="false">IF(A284="","",COUNTIFS(Journal!$A$7:$A$1006,A284,Journal!$S$7:$S$1006,"&gt;0"))</f>
        <v/>
      </c>
      <c r="D284" s="14" t="str">
        <f aca="false">IF(A284="","",COUNTIFS(Journal!$A$7:$A$1006,A284,Journal!$S$7:$S$1006,"&lt;0"))</f>
        <v/>
      </c>
      <c r="E284" s="19" t="str">
        <f aca="false">IF(OR(A284="",N(B284)=0),"",C284/B284)</f>
        <v/>
      </c>
      <c r="F284" s="15" t="str">
        <f aca="false">IF(A284="","",SUMIFS(Journal!$S$7:$S$1006,Journal!$A$7:$A$1006,A284,Journal!$S$7:$S$1006,"&gt;0"))</f>
        <v/>
      </c>
      <c r="G284" s="15" t="str">
        <f aca="false">IF(A284="","",-SUMIFS(Journal!$S$7:$S$1006,Journal!$A$7:$A$1006,A284,Journal!$S$7:$S$1006,"&lt;0"))</f>
        <v/>
      </c>
      <c r="H284" s="15" t="str">
        <f aca="false">IF(A284="","",SUMIFS(Journal!$S$7:$S$1006,Journal!$A$7:$A$1006,A284))</f>
        <v/>
      </c>
      <c r="I284" s="20" t="str">
        <f aca="false">IF(A284="","",IF(G284=0,IF(F284&gt;0,"no losses",""),F284/G284))</f>
        <v/>
      </c>
      <c r="J284" s="16" t="str">
        <f aca="false">IF(A284="","",IF(COUNTIFS(Journal!$A$7:$A$1006,A284,Journal!$R$7:$R$1006,"&gt;0")=0,"",SUMIFS(Journal!$T$7:$T$1006,Journal!$A$7:$A$1006,A284)/COUNTIFS(Journal!$A$7:$A$1006,A284,Journal!$R$7:$R$1006,"&gt;0")))</f>
        <v/>
      </c>
      <c r="K284" s="15" t="str">
        <f aca="false">IF(A284="","",SUMIFS(Journal!$L$7:$L$1006,Journal!$A$7:$A$1006,A284))</f>
        <v/>
      </c>
      <c r="L284" s="14" t="str">
        <f aca="false">IF(A284="","",IF(N(Journal!$C$4)&lt;=0,"no limit set",IF(COUNTIFS(Journal!$A$7:$A$1006,A284,Journal!$U$7:$U$1006,"&lt;="&amp;-Journal!$C$4)&gt;0,"Yes","No")))</f>
        <v/>
      </c>
      <c r="M284" s="14" t="str">
        <f aca="false">IF(A284="","",COUNTIFS(Journal!$A$7:$A$1006,A284,Journal!$V$7:$V$1006,"After loss limit"))</f>
        <v/>
      </c>
      <c r="N284" s="14" t="str">
        <f aca="false">IF(A284="","",IF(N(Journal!$C$5)&lt;=0,"no cap set",IF(B284&gt;Journal!$C$5,"Yes","No")))</f>
        <v/>
      </c>
      <c r="O284" s="15" t="str">
        <f aca="false">IF(A284="","",N(Journal!$C$3)+SUM($H$7:H284))</f>
        <v/>
      </c>
      <c r="P284" s="15" t="str">
        <f aca="false">IF(A284="","",O284-MAX(N(Journal!$C$3),MAX($O$7:O284)))</f>
        <v/>
      </c>
      <c r="Q284" s="21" t="e">
        <f aca="false">IF(A284="",NA(),O284)</f>
        <v>#N/A</v>
      </c>
    </row>
    <row r="285" customFormat="false" ht="15" hidden="false" customHeight="false" outlineLevel="0" collapsed="false">
      <c r="A285" s="18" t="str">
        <f aca="false">IF(A284="","",IF(COUNTIF(Journal!$A$7:$A$1006,"&gt;"&amp;A284)=0,"",SMALL(Journal!$A$7:$A$1006,COUNTIF(Journal!$A$7:$A$1006,"&lt;="&amp;A284)+1)))</f>
        <v/>
      </c>
      <c r="B285" s="14" t="str">
        <f aca="false">IF(A285="","",COUNTIF(Journal!$A$7:$A$1006,A285))</f>
        <v/>
      </c>
      <c r="C285" s="14" t="str">
        <f aca="false">IF(A285="","",COUNTIFS(Journal!$A$7:$A$1006,A285,Journal!$S$7:$S$1006,"&gt;0"))</f>
        <v/>
      </c>
      <c r="D285" s="14" t="str">
        <f aca="false">IF(A285="","",COUNTIFS(Journal!$A$7:$A$1006,A285,Journal!$S$7:$S$1006,"&lt;0"))</f>
        <v/>
      </c>
      <c r="E285" s="19" t="str">
        <f aca="false">IF(OR(A285="",N(B285)=0),"",C285/B285)</f>
        <v/>
      </c>
      <c r="F285" s="15" t="str">
        <f aca="false">IF(A285="","",SUMIFS(Journal!$S$7:$S$1006,Journal!$A$7:$A$1006,A285,Journal!$S$7:$S$1006,"&gt;0"))</f>
        <v/>
      </c>
      <c r="G285" s="15" t="str">
        <f aca="false">IF(A285="","",-SUMIFS(Journal!$S$7:$S$1006,Journal!$A$7:$A$1006,A285,Journal!$S$7:$S$1006,"&lt;0"))</f>
        <v/>
      </c>
      <c r="H285" s="15" t="str">
        <f aca="false">IF(A285="","",SUMIFS(Journal!$S$7:$S$1006,Journal!$A$7:$A$1006,A285))</f>
        <v/>
      </c>
      <c r="I285" s="20" t="str">
        <f aca="false">IF(A285="","",IF(G285=0,IF(F285&gt;0,"no losses",""),F285/G285))</f>
        <v/>
      </c>
      <c r="J285" s="16" t="str">
        <f aca="false">IF(A285="","",IF(COUNTIFS(Journal!$A$7:$A$1006,A285,Journal!$R$7:$R$1006,"&gt;0")=0,"",SUMIFS(Journal!$T$7:$T$1006,Journal!$A$7:$A$1006,A285)/COUNTIFS(Journal!$A$7:$A$1006,A285,Journal!$R$7:$R$1006,"&gt;0")))</f>
        <v/>
      </c>
      <c r="K285" s="15" t="str">
        <f aca="false">IF(A285="","",SUMIFS(Journal!$L$7:$L$1006,Journal!$A$7:$A$1006,A285))</f>
        <v/>
      </c>
      <c r="L285" s="14" t="str">
        <f aca="false">IF(A285="","",IF(N(Journal!$C$4)&lt;=0,"no limit set",IF(COUNTIFS(Journal!$A$7:$A$1006,A285,Journal!$U$7:$U$1006,"&lt;="&amp;-Journal!$C$4)&gt;0,"Yes","No")))</f>
        <v/>
      </c>
      <c r="M285" s="14" t="str">
        <f aca="false">IF(A285="","",COUNTIFS(Journal!$A$7:$A$1006,A285,Journal!$V$7:$V$1006,"After loss limit"))</f>
        <v/>
      </c>
      <c r="N285" s="14" t="str">
        <f aca="false">IF(A285="","",IF(N(Journal!$C$5)&lt;=0,"no cap set",IF(B285&gt;Journal!$C$5,"Yes","No")))</f>
        <v/>
      </c>
      <c r="O285" s="15" t="str">
        <f aca="false">IF(A285="","",N(Journal!$C$3)+SUM($H$7:H285))</f>
        <v/>
      </c>
      <c r="P285" s="15" t="str">
        <f aca="false">IF(A285="","",O285-MAX(N(Journal!$C$3),MAX($O$7:O285)))</f>
        <v/>
      </c>
      <c r="Q285" s="21" t="e">
        <f aca="false">IF(A285="",NA(),O285)</f>
        <v>#N/A</v>
      </c>
    </row>
    <row r="286" customFormat="false" ht="15" hidden="false" customHeight="false" outlineLevel="0" collapsed="false">
      <c r="A286" s="18" t="str">
        <f aca="false">IF(A285="","",IF(COUNTIF(Journal!$A$7:$A$1006,"&gt;"&amp;A285)=0,"",SMALL(Journal!$A$7:$A$1006,COUNTIF(Journal!$A$7:$A$1006,"&lt;="&amp;A285)+1)))</f>
        <v/>
      </c>
      <c r="B286" s="14" t="str">
        <f aca="false">IF(A286="","",COUNTIF(Journal!$A$7:$A$1006,A286))</f>
        <v/>
      </c>
      <c r="C286" s="14" t="str">
        <f aca="false">IF(A286="","",COUNTIFS(Journal!$A$7:$A$1006,A286,Journal!$S$7:$S$1006,"&gt;0"))</f>
        <v/>
      </c>
      <c r="D286" s="14" t="str">
        <f aca="false">IF(A286="","",COUNTIFS(Journal!$A$7:$A$1006,A286,Journal!$S$7:$S$1006,"&lt;0"))</f>
        <v/>
      </c>
      <c r="E286" s="19" t="str">
        <f aca="false">IF(OR(A286="",N(B286)=0),"",C286/B286)</f>
        <v/>
      </c>
      <c r="F286" s="15" t="str">
        <f aca="false">IF(A286="","",SUMIFS(Journal!$S$7:$S$1006,Journal!$A$7:$A$1006,A286,Journal!$S$7:$S$1006,"&gt;0"))</f>
        <v/>
      </c>
      <c r="G286" s="15" t="str">
        <f aca="false">IF(A286="","",-SUMIFS(Journal!$S$7:$S$1006,Journal!$A$7:$A$1006,A286,Journal!$S$7:$S$1006,"&lt;0"))</f>
        <v/>
      </c>
      <c r="H286" s="15" t="str">
        <f aca="false">IF(A286="","",SUMIFS(Journal!$S$7:$S$1006,Journal!$A$7:$A$1006,A286))</f>
        <v/>
      </c>
      <c r="I286" s="20" t="str">
        <f aca="false">IF(A286="","",IF(G286=0,IF(F286&gt;0,"no losses",""),F286/G286))</f>
        <v/>
      </c>
      <c r="J286" s="16" t="str">
        <f aca="false">IF(A286="","",IF(COUNTIFS(Journal!$A$7:$A$1006,A286,Journal!$R$7:$R$1006,"&gt;0")=0,"",SUMIFS(Journal!$T$7:$T$1006,Journal!$A$7:$A$1006,A286)/COUNTIFS(Journal!$A$7:$A$1006,A286,Journal!$R$7:$R$1006,"&gt;0")))</f>
        <v/>
      </c>
      <c r="K286" s="15" t="str">
        <f aca="false">IF(A286="","",SUMIFS(Journal!$L$7:$L$1006,Journal!$A$7:$A$1006,A286))</f>
        <v/>
      </c>
      <c r="L286" s="14" t="str">
        <f aca="false">IF(A286="","",IF(N(Journal!$C$4)&lt;=0,"no limit set",IF(COUNTIFS(Journal!$A$7:$A$1006,A286,Journal!$U$7:$U$1006,"&lt;="&amp;-Journal!$C$4)&gt;0,"Yes","No")))</f>
        <v/>
      </c>
      <c r="M286" s="14" t="str">
        <f aca="false">IF(A286="","",COUNTIFS(Journal!$A$7:$A$1006,A286,Journal!$V$7:$V$1006,"After loss limit"))</f>
        <v/>
      </c>
      <c r="N286" s="14" t="str">
        <f aca="false">IF(A286="","",IF(N(Journal!$C$5)&lt;=0,"no cap set",IF(B286&gt;Journal!$C$5,"Yes","No")))</f>
        <v/>
      </c>
      <c r="O286" s="15" t="str">
        <f aca="false">IF(A286="","",N(Journal!$C$3)+SUM($H$7:H286))</f>
        <v/>
      </c>
      <c r="P286" s="15" t="str">
        <f aca="false">IF(A286="","",O286-MAX(N(Journal!$C$3),MAX($O$7:O286)))</f>
        <v/>
      </c>
      <c r="Q286" s="21" t="e">
        <f aca="false">IF(A286="",NA(),O286)</f>
        <v>#N/A</v>
      </c>
    </row>
    <row r="287" customFormat="false" ht="15" hidden="false" customHeight="false" outlineLevel="0" collapsed="false">
      <c r="A287" s="18" t="str">
        <f aca="false">IF(A286="","",IF(COUNTIF(Journal!$A$7:$A$1006,"&gt;"&amp;A286)=0,"",SMALL(Journal!$A$7:$A$1006,COUNTIF(Journal!$A$7:$A$1006,"&lt;="&amp;A286)+1)))</f>
        <v/>
      </c>
      <c r="B287" s="14" t="str">
        <f aca="false">IF(A287="","",COUNTIF(Journal!$A$7:$A$1006,A287))</f>
        <v/>
      </c>
      <c r="C287" s="14" t="str">
        <f aca="false">IF(A287="","",COUNTIFS(Journal!$A$7:$A$1006,A287,Journal!$S$7:$S$1006,"&gt;0"))</f>
        <v/>
      </c>
      <c r="D287" s="14" t="str">
        <f aca="false">IF(A287="","",COUNTIFS(Journal!$A$7:$A$1006,A287,Journal!$S$7:$S$1006,"&lt;0"))</f>
        <v/>
      </c>
      <c r="E287" s="19" t="str">
        <f aca="false">IF(OR(A287="",N(B287)=0),"",C287/B287)</f>
        <v/>
      </c>
      <c r="F287" s="15" t="str">
        <f aca="false">IF(A287="","",SUMIFS(Journal!$S$7:$S$1006,Journal!$A$7:$A$1006,A287,Journal!$S$7:$S$1006,"&gt;0"))</f>
        <v/>
      </c>
      <c r="G287" s="15" t="str">
        <f aca="false">IF(A287="","",-SUMIFS(Journal!$S$7:$S$1006,Journal!$A$7:$A$1006,A287,Journal!$S$7:$S$1006,"&lt;0"))</f>
        <v/>
      </c>
      <c r="H287" s="15" t="str">
        <f aca="false">IF(A287="","",SUMIFS(Journal!$S$7:$S$1006,Journal!$A$7:$A$1006,A287))</f>
        <v/>
      </c>
      <c r="I287" s="20" t="str">
        <f aca="false">IF(A287="","",IF(G287=0,IF(F287&gt;0,"no losses",""),F287/G287))</f>
        <v/>
      </c>
      <c r="J287" s="16" t="str">
        <f aca="false">IF(A287="","",IF(COUNTIFS(Journal!$A$7:$A$1006,A287,Journal!$R$7:$R$1006,"&gt;0")=0,"",SUMIFS(Journal!$T$7:$T$1006,Journal!$A$7:$A$1006,A287)/COUNTIFS(Journal!$A$7:$A$1006,A287,Journal!$R$7:$R$1006,"&gt;0")))</f>
        <v/>
      </c>
      <c r="K287" s="15" t="str">
        <f aca="false">IF(A287="","",SUMIFS(Journal!$L$7:$L$1006,Journal!$A$7:$A$1006,A287))</f>
        <v/>
      </c>
      <c r="L287" s="14" t="str">
        <f aca="false">IF(A287="","",IF(N(Journal!$C$4)&lt;=0,"no limit set",IF(COUNTIFS(Journal!$A$7:$A$1006,A287,Journal!$U$7:$U$1006,"&lt;="&amp;-Journal!$C$4)&gt;0,"Yes","No")))</f>
        <v/>
      </c>
      <c r="M287" s="14" t="str">
        <f aca="false">IF(A287="","",COUNTIFS(Journal!$A$7:$A$1006,A287,Journal!$V$7:$V$1006,"After loss limit"))</f>
        <v/>
      </c>
      <c r="N287" s="14" t="str">
        <f aca="false">IF(A287="","",IF(N(Journal!$C$5)&lt;=0,"no cap set",IF(B287&gt;Journal!$C$5,"Yes","No")))</f>
        <v/>
      </c>
      <c r="O287" s="15" t="str">
        <f aca="false">IF(A287="","",N(Journal!$C$3)+SUM($H$7:H287))</f>
        <v/>
      </c>
      <c r="P287" s="15" t="str">
        <f aca="false">IF(A287="","",O287-MAX(N(Journal!$C$3),MAX($O$7:O287)))</f>
        <v/>
      </c>
      <c r="Q287" s="21" t="e">
        <f aca="false">IF(A287="",NA(),O287)</f>
        <v>#N/A</v>
      </c>
    </row>
    <row r="288" customFormat="false" ht="15" hidden="false" customHeight="false" outlineLevel="0" collapsed="false">
      <c r="A288" s="18" t="str">
        <f aca="false">IF(A287="","",IF(COUNTIF(Journal!$A$7:$A$1006,"&gt;"&amp;A287)=0,"",SMALL(Journal!$A$7:$A$1006,COUNTIF(Journal!$A$7:$A$1006,"&lt;="&amp;A287)+1)))</f>
        <v/>
      </c>
      <c r="B288" s="14" t="str">
        <f aca="false">IF(A288="","",COUNTIF(Journal!$A$7:$A$1006,A288))</f>
        <v/>
      </c>
      <c r="C288" s="14" t="str">
        <f aca="false">IF(A288="","",COUNTIFS(Journal!$A$7:$A$1006,A288,Journal!$S$7:$S$1006,"&gt;0"))</f>
        <v/>
      </c>
      <c r="D288" s="14" t="str">
        <f aca="false">IF(A288="","",COUNTIFS(Journal!$A$7:$A$1006,A288,Journal!$S$7:$S$1006,"&lt;0"))</f>
        <v/>
      </c>
      <c r="E288" s="19" t="str">
        <f aca="false">IF(OR(A288="",N(B288)=0),"",C288/B288)</f>
        <v/>
      </c>
      <c r="F288" s="15" t="str">
        <f aca="false">IF(A288="","",SUMIFS(Journal!$S$7:$S$1006,Journal!$A$7:$A$1006,A288,Journal!$S$7:$S$1006,"&gt;0"))</f>
        <v/>
      </c>
      <c r="G288" s="15" t="str">
        <f aca="false">IF(A288="","",-SUMIFS(Journal!$S$7:$S$1006,Journal!$A$7:$A$1006,A288,Journal!$S$7:$S$1006,"&lt;0"))</f>
        <v/>
      </c>
      <c r="H288" s="15" t="str">
        <f aca="false">IF(A288="","",SUMIFS(Journal!$S$7:$S$1006,Journal!$A$7:$A$1006,A288))</f>
        <v/>
      </c>
      <c r="I288" s="20" t="str">
        <f aca="false">IF(A288="","",IF(G288=0,IF(F288&gt;0,"no losses",""),F288/G288))</f>
        <v/>
      </c>
      <c r="J288" s="16" t="str">
        <f aca="false">IF(A288="","",IF(COUNTIFS(Journal!$A$7:$A$1006,A288,Journal!$R$7:$R$1006,"&gt;0")=0,"",SUMIFS(Journal!$T$7:$T$1006,Journal!$A$7:$A$1006,A288)/COUNTIFS(Journal!$A$7:$A$1006,A288,Journal!$R$7:$R$1006,"&gt;0")))</f>
        <v/>
      </c>
      <c r="K288" s="15" t="str">
        <f aca="false">IF(A288="","",SUMIFS(Journal!$L$7:$L$1006,Journal!$A$7:$A$1006,A288))</f>
        <v/>
      </c>
      <c r="L288" s="14" t="str">
        <f aca="false">IF(A288="","",IF(N(Journal!$C$4)&lt;=0,"no limit set",IF(COUNTIFS(Journal!$A$7:$A$1006,A288,Journal!$U$7:$U$1006,"&lt;="&amp;-Journal!$C$4)&gt;0,"Yes","No")))</f>
        <v/>
      </c>
      <c r="M288" s="14" t="str">
        <f aca="false">IF(A288="","",COUNTIFS(Journal!$A$7:$A$1006,A288,Journal!$V$7:$V$1006,"After loss limit"))</f>
        <v/>
      </c>
      <c r="N288" s="14" t="str">
        <f aca="false">IF(A288="","",IF(N(Journal!$C$5)&lt;=0,"no cap set",IF(B288&gt;Journal!$C$5,"Yes","No")))</f>
        <v/>
      </c>
      <c r="O288" s="15" t="str">
        <f aca="false">IF(A288="","",N(Journal!$C$3)+SUM($H$7:H288))</f>
        <v/>
      </c>
      <c r="P288" s="15" t="str">
        <f aca="false">IF(A288="","",O288-MAX(N(Journal!$C$3),MAX($O$7:O288)))</f>
        <v/>
      </c>
      <c r="Q288" s="21" t="e">
        <f aca="false">IF(A288="",NA(),O288)</f>
        <v>#N/A</v>
      </c>
    </row>
    <row r="289" customFormat="false" ht="15" hidden="false" customHeight="false" outlineLevel="0" collapsed="false">
      <c r="A289" s="18" t="str">
        <f aca="false">IF(A288="","",IF(COUNTIF(Journal!$A$7:$A$1006,"&gt;"&amp;A288)=0,"",SMALL(Journal!$A$7:$A$1006,COUNTIF(Journal!$A$7:$A$1006,"&lt;="&amp;A288)+1)))</f>
        <v/>
      </c>
      <c r="B289" s="14" t="str">
        <f aca="false">IF(A289="","",COUNTIF(Journal!$A$7:$A$1006,A289))</f>
        <v/>
      </c>
      <c r="C289" s="14" t="str">
        <f aca="false">IF(A289="","",COUNTIFS(Journal!$A$7:$A$1006,A289,Journal!$S$7:$S$1006,"&gt;0"))</f>
        <v/>
      </c>
      <c r="D289" s="14" t="str">
        <f aca="false">IF(A289="","",COUNTIFS(Journal!$A$7:$A$1006,A289,Journal!$S$7:$S$1006,"&lt;0"))</f>
        <v/>
      </c>
      <c r="E289" s="19" t="str">
        <f aca="false">IF(OR(A289="",N(B289)=0),"",C289/B289)</f>
        <v/>
      </c>
      <c r="F289" s="15" t="str">
        <f aca="false">IF(A289="","",SUMIFS(Journal!$S$7:$S$1006,Journal!$A$7:$A$1006,A289,Journal!$S$7:$S$1006,"&gt;0"))</f>
        <v/>
      </c>
      <c r="G289" s="15" t="str">
        <f aca="false">IF(A289="","",-SUMIFS(Journal!$S$7:$S$1006,Journal!$A$7:$A$1006,A289,Journal!$S$7:$S$1006,"&lt;0"))</f>
        <v/>
      </c>
      <c r="H289" s="15" t="str">
        <f aca="false">IF(A289="","",SUMIFS(Journal!$S$7:$S$1006,Journal!$A$7:$A$1006,A289))</f>
        <v/>
      </c>
      <c r="I289" s="20" t="str">
        <f aca="false">IF(A289="","",IF(G289=0,IF(F289&gt;0,"no losses",""),F289/G289))</f>
        <v/>
      </c>
      <c r="J289" s="16" t="str">
        <f aca="false">IF(A289="","",IF(COUNTIFS(Journal!$A$7:$A$1006,A289,Journal!$R$7:$R$1006,"&gt;0")=0,"",SUMIFS(Journal!$T$7:$T$1006,Journal!$A$7:$A$1006,A289)/COUNTIFS(Journal!$A$7:$A$1006,A289,Journal!$R$7:$R$1006,"&gt;0")))</f>
        <v/>
      </c>
      <c r="K289" s="15" t="str">
        <f aca="false">IF(A289="","",SUMIFS(Journal!$L$7:$L$1006,Journal!$A$7:$A$1006,A289))</f>
        <v/>
      </c>
      <c r="L289" s="14" t="str">
        <f aca="false">IF(A289="","",IF(N(Journal!$C$4)&lt;=0,"no limit set",IF(COUNTIFS(Journal!$A$7:$A$1006,A289,Journal!$U$7:$U$1006,"&lt;="&amp;-Journal!$C$4)&gt;0,"Yes","No")))</f>
        <v/>
      </c>
      <c r="M289" s="14" t="str">
        <f aca="false">IF(A289="","",COUNTIFS(Journal!$A$7:$A$1006,A289,Journal!$V$7:$V$1006,"After loss limit"))</f>
        <v/>
      </c>
      <c r="N289" s="14" t="str">
        <f aca="false">IF(A289="","",IF(N(Journal!$C$5)&lt;=0,"no cap set",IF(B289&gt;Journal!$C$5,"Yes","No")))</f>
        <v/>
      </c>
      <c r="O289" s="15" t="str">
        <f aca="false">IF(A289="","",N(Journal!$C$3)+SUM($H$7:H289))</f>
        <v/>
      </c>
      <c r="P289" s="15" t="str">
        <f aca="false">IF(A289="","",O289-MAX(N(Journal!$C$3),MAX($O$7:O289)))</f>
        <v/>
      </c>
      <c r="Q289" s="21" t="e">
        <f aca="false">IF(A289="",NA(),O289)</f>
        <v>#N/A</v>
      </c>
    </row>
    <row r="290" customFormat="false" ht="15" hidden="false" customHeight="false" outlineLevel="0" collapsed="false">
      <c r="A290" s="18" t="str">
        <f aca="false">IF(A289="","",IF(COUNTIF(Journal!$A$7:$A$1006,"&gt;"&amp;A289)=0,"",SMALL(Journal!$A$7:$A$1006,COUNTIF(Journal!$A$7:$A$1006,"&lt;="&amp;A289)+1)))</f>
        <v/>
      </c>
      <c r="B290" s="14" t="str">
        <f aca="false">IF(A290="","",COUNTIF(Journal!$A$7:$A$1006,A290))</f>
        <v/>
      </c>
      <c r="C290" s="14" t="str">
        <f aca="false">IF(A290="","",COUNTIFS(Journal!$A$7:$A$1006,A290,Journal!$S$7:$S$1006,"&gt;0"))</f>
        <v/>
      </c>
      <c r="D290" s="14" t="str">
        <f aca="false">IF(A290="","",COUNTIFS(Journal!$A$7:$A$1006,A290,Journal!$S$7:$S$1006,"&lt;0"))</f>
        <v/>
      </c>
      <c r="E290" s="19" t="str">
        <f aca="false">IF(OR(A290="",N(B290)=0),"",C290/B290)</f>
        <v/>
      </c>
      <c r="F290" s="15" t="str">
        <f aca="false">IF(A290="","",SUMIFS(Journal!$S$7:$S$1006,Journal!$A$7:$A$1006,A290,Journal!$S$7:$S$1006,"&gt;0"))</f>
        <v/>
      </c>
      <c r="G290" s="15" t="str">
        <f aca="false">IF(A290="","",-SUMIFS(Journal!$S$7:$S$1006,Journal!$A$7:$A$1006,A290,Journal!$S$7:$S$1006,"&lt;0"))</f>
        <v/>
      </c>
      <c r="H290" s="15" t="str">
        <f aca="false">IF(A290="","",SUMIFS(Journal!$S$7:$S$1006,Journal!$A$7:$A$1006,A290))</f>
        <v/>
      </c>
      <c r="I290" s="20" t="str">
        <f aca="false">IF(A290="","",IF(G290=0,IF(F290&gt;0,"no losses",""),F290/G290))</f>
        <v/>
      </c>
      <c r="J290" s="16" t="str">
        <f aca="false">IF(A290="","",IF(COUNTIFS(Journal!$A$7:$A$1006,A290,Journal!$R$7:$R$1006,"&gt;0")=0,"",SUMIFS(Journal!$T$7:$T$1006,Journal!$A$7:$A$1006,A290)/COUNTIFS(Journal!$A$7:$A$1006,A290,Journal!$R$7:$R$1006,"&gt;0")))</f>
        <v/>
      </c>
      <c r="K290" s="15" t="str">
        <f aca="false">IF(A290="","",SUMIFS(Journal!$L$7:$L$1006,Journal!$A$7:$A$1006,A290))</f>
        <v/>
      </c>
      <c r="L290" s="14" t="str">
        <f aca="false">IF(A290="","",IF(N(Journal!$C$4)&lt;=0,"no limit set",IF(COUNTIFS(Journal!$A$7:$A$1006,A290,Journal!$U$7:$U$1006,"&lt;="&amp;-Journal!$C$4)&gt;0,"Yes","No")))</f>
        <v/>
      </c>
      <c r="M290" s="14" t="str">
        <f aca="false">IF(A290="","",COUNTIFS(Journal!$A$7:$A$1006,A290,Journal!$V$7:$V$1006,"After loss limit"))</f>
        <v/>
      </c>
      <c r="N290" s="14" t="str">
        <f aca="false">IF(A290="","",IF(N(Journal!$C$5)&lt;=0,"no cap set",IF(B290&gt;Journal!$C$5,"Yes","No")))</f>
        <v/>
      </c>
      <c r="O290" s="15" t="str">
        <f aca="false">IF(A290="","",N(Journal!$C$3)+SUM($H$7:H290))</f>
        <v/>
      </c>
      <c r="P290" s="15" t="str">
        <f aca="false">IF(A290="","",O290-MAX(N(Journal!$C$3),MAX($O$7:O290)))</f>
        <v/>
      </c>
      <c r="Q290" s="21" t="e">
        <f aca="false">IF(A290="",NA(),O290)</f>
        <v>#N/A</v>
      </c>
    </row>
    <row r="291" customFormat="false" ht="15" hidden="false" customHeight="false" outlineLevel="0" collapsed="false">
      <c r="A291" s="18" t="str">
        <f aca="false">IF(A290="","",IF(COUNTIF(Journal!$A$7:$A$1006,"&gt;"&amp;A290)=0,"",SMALL(Journal!$A$7:$A$1006,COUNTIF(Journal!$A$7:$A$1006,"&lt;="&amp;A290)+1)))</f>
        <v/>
      </c>
      <c r="B291" s="14" t="str">
        <f aca="false">IF(A291="","",COUNTIF(Journal!$A$7:$A$1006,A291))</f>
        <v/>
      </c>
      <c r="C291" s="14" t="str">
        <f aca="false">IF(A291="","",COUNTIFS(Journal!$A$7:$A$1006,A291,Journal!$S$7:$S$1006,"&gt;0"))</f>
        <v/>
      </c>
      <c r="D291" s="14" t="str">
        <f aca="false">IF(A291="","",COUNTIFS(Journal!$A$7:$A$1006,A291,Journal!$S$7:$S$1006,"&lt;0"))</f>
        <v/>
      </c>
      <c r="E291" s="19" t="str">
        <f aca="false">IF(OR(A291="",N(B291)=0),"",C291/B291)</f>
        <v/>
      </c>
      <c r="F291" s="15" t="str">
        <f aca="false">IF(A291="","",SUMIFS(Journal!$S$7:$S$1006,Journal!$A$7:$A$1006,A291,Journal!$S$7:$S$1006,"&gt;0"))</f>
        <v/>
      </c>
      <c r="G291" s="15" t="str">
        <f aca="false">IF(A291="","",-SUMIFS(Journal!$S$7:$S$1006,Journal!$A$7:$A$1006,A291,Journal!$S$7:$S$1006,"&lt;0"))</f>
        <v/>
      </c>
      <c r="H291" s="15" t="str">
        <f aca="false">IF(A291="","",SUMIFS(Journal!$S$7:$S$1006,Journal!$A$7:$A$1006,A291))</f>
        <v/>
      </c>
      <c r="I291" s="20" t="str">
        <f aca="false">IF(A291="","",IF(G291=0,IF(F291&gt;0,"no losses",""),F291/G291))</f>
        <v/>
      </c>
      <c r="J291" s="16" t="str">
        <f aca="false">IF(A291="","",IF(COUNTIFS(Journal!$A$7:$A$1006,A291,Journal!$R$7:$R$1006,"&gt;0")=0,"",SUMIFS(Journal!$T$7:$T$1006,Journal!$A$7:$A$1006,A291)/COUNTIFS(Journal!$A$7:$A$1006,A291,Journal!$R$7:$R$1006,"&gt;0")))</f>
        <v/>
      </c>
      <c r="K291" s="15" t="str">
        <f aca="false">IF(A291="","",SUMIFS(Journal!$L$7:$L$1006,Journal!$A$7:$A$1006,A291))</f>
        <v/>
      </c>
      <c r="L291" s="14" t="str">
        <f aca="false">IF(A291="","",IF(N(Journal!$C$4)&lt;=0,"no limit set",IF(COUNTIFS(Journal!$A$7:$A$1006,A291,Journal!$U$7:$U$1006,"&lt;="&amp;-Journal!$C$4)&gt;0,"Yes","No")))</f>
        <v/>
      </c>
      <c r="M291" s="14" t="str">
        <f aca="false">IF(A291="","",COUNTIFS(Journal!$A$7:$A$1006,A291,Journal!$V$7:$V$1006,"After loss limit"))</f>
        <v/>
      </c>
      <c r="N291" s="14" t="str">
        <f aca="false">IF(A291="","",IF(N(Journal!$C$5)&lt;=0,"no cap set",IF(B291&gt;Journal!$C$5,"Yes","No")))</f>
        <v/>
      </c>
      <c r="O291" s="15" t="str">
        <f aca="false">IF(A291="","",N(Journal!$C$3)+SUM($H$7:H291))</f>
        <v/>
      </c>
      <c r="P291" s="15" t="str">
        <f aca="false">IF(A291="","",O291-MAX(N(Journal!$C$3),MAX($O$7:O291)))</f>
        <v/>
      </c>
      <c r="Q291" s="21" t="e">
        <f aca="false">IF(A291="",NA(),O291)</f>
        <v>#N/A</v>
      </c>
    </row>
    <row r="292" customFormat="false" ht="15" hidden="false" customHeight="false" outlineLevel="0" collapsed="false">
      <c r="A292" s="18" t="str">
        <f aca="false">IF(A291="","",IF(COUNTIF(Journal!$A$7:$A$1006,"&gt;"&amp;A291)=0,"",SMALL(Journal!$A$7:$A$1006,COUNTIF(Journal!$A$7:$A$1006,"&lt;="&amp;A291)+1)))</f>
        <v/>
      </c>
      <c r="B292" s="14" t="str">
        <f aca="false">IF(A292="","",COUNTIF(Journal!$A$7:$A$1006,A292))</f>
        <v/>
      </c>
      <c r="C292" s="14" t="str">
        <f aca="false">IF(A292="","",COUNTIFS(Journal!$A$7:$A$1006,A292,Journal!$S$7:$S$1006,"&gt;0"))</f>
        <v/>
      </c>
      <c r="D292" s="14" t="str">
        <f aca="false">IF(A292="","",COUNTIFS(Journal!$A$7:$A$1006,A292,Journal!$S$7:$S$1006,"&lt;0"))</f>
        <v/>
      </c>
      <c r="E292" s="19" t="str">
        <f aca="false">IF(OR(A292="",N(B292)=0),"",C292/B292)</f>
        <v/>
      </c>
      <c r="F292" s="15" t="str">
        <f aca="false">IF(A292="","",SUMIFS(Journal!$S$7:$S$1006,Journal!$A$7:$A$1006,A292,Journal!$S$7:$S$1006,"&gt;0"))</f>
        <v/>
      </c>
      <c r="G292" s="15" t="str">
        <f aca="false">IF(A292="","",-SUMIFS(Journal!$S$7:$S$1006,Journal!$A$7:$A$1006,A292,Journal!$S$7:$S$1006,"&lt;0"))</f>
        <v/>
      </c>
      <c r="H292" s="15" t="str">
        <f aca="false">IF(A292="","",SUMIFS(Journal!$S$7:$S$1006,Journal!$A$7:$A$1006,A292))</f>
        <v/>
      </c>
      <c r="I292" s="20" t="str">
        <f aca="false">IF(A292="","",IF(G292=0,IF(F292&gt;0,"no losses",""),F292/G292))</f>
        <v/>
      </c>
      <c r="J292" s="16" t="str">
        <f aca="false">IF(A292="","",IF(COUNTIFS(Journal!$A$7:$A$1006,A292,Journal!$R$7:$R$1006,"&gt;0")=0,"",SUMIFS(Journal!$T$7:$T$1006,Journal!$A$7:$A$1006,A292)/COUNTIFS(Journal!$A$7:$A$1006,A292,Journal!$R$7:$R$1006,"&gt;0")))</f>
        <v/>
      </c>
      <c r="K292" s="15" t="str">
        <f aca="false">IF(A292="","",SUMIFS(Journal!$L$7:$L$1006,Journal!$A$7:$A$1006,A292))</f>
        <v/>
      </c>
      <c r="L292" s="14" t="str">
        <f aca="false">IF(A292="","",IF(N(Journal!$C$4)&lt;=0,"no limit set",IF(COUNTIFS(Journal!$A$7:$A$1006,A292,Journal!$U$7:$U$1006,"&lt;="&amp;-Journal!$C$4)&gt;0,"Yes","No")))</f>
        <v/>
      </c>
      <c r="M292" s="14" t="str">
        <f aca="false">IF(A292="","",COUNTIFS(Journal!$A$7:$A$1006,A292,Journal!$V$7:$V$1006,"After loss limit"))</f>
        <v/>
      </c>
      <c r="N292" s="14" t="str">
        <f aca="false">IF(A292="","",IF(N(Journal!$C$5)&lt;=0,"no cap set",IF(B292&gt;Journal!$C$5,"Yes","No")))</f>
        <v/>
      </c>
      <c r="O292" s="15" t="str">
        <f aca="false">IF(A292="","",N(Journal!$C$3)+SUM($H$7:H292))</f>
        <v/>
      </c>
      <c r="P292" s="15" t="str">
        <f aca="false">IF(A292="","",O292-MAX(N(Journal!$C$3),MAX($O$7:O292)))</f>
        <v/>
      </c>
      <c r="Q292" s="21" t="e">
        <f aca="false">IF(A292="",NA(),O292)</f>
        <v>#N/A</v>
      </c>
    </row>
    <row r="293" customFormat="false" ht="15" hidden="false" customHeight="false" outlineLevel="0" collapsed="false">
      <c r="A293" s="18" t="str">
        <f aca="false">IF(A292="","",IF(COUNTIF(Journal!$A$7:$A$1006,"&gt;"&amp;A292)=0,"",SMALL(Journal!$A$7:$A$1006,COUNTIF(Journal!$A$7:$A$1006,"&lt;="&amp;A292)+1)))</f>
        <v/>
      </c>
      <c r="B293" s="14" t="str">
        <f aca="false">IF(A293="","",COUNTIF(Journal!$A$7:$A$1006,A293))</f>
        <v/>
      </c>
      <c r="C293" s="14" t="str">
        <f aca="false">IF(A293="","",COUNTIFS(Journal!$A$7:$A$1006,A293,Journal!$S$7:$S$1006,"&gt;0"))</f>
        <v/>
      </c>
      <c r="D293" s="14" t="str">
        <f aca="false">IF(A293="","",COUNTIFS(Journal!$A$7:$A$1006,A293,Journal!$S$7:$S$1006,"&lt;0"))</f>
        <v/>
      </c>
      <c r="E293" s="19" t="str">
        <f aca="false">IF(OR(A293="",N(B293)=0),"",C293/B293)</f>
        <v/>
      </c>
      <c r="F293" s="15" t="str">
        <f aca="false">IF(A293="","",SUMIFS(Journal!$S$7:$S$1006,Journal!$A$7:$A$1006,A293,Journal!$S$7:$S$1006,"&gt;0"))</f>
        <v/>
      </c>
      <c r="G293" s="15" t="str">
        <f aca="false">IF(A293="","",-SUMIFS(Journal!$S$7:$S$1006,Journal!$A$7:$A$1006,A293,Journal!$S$7:$S$1006,"&lt;0"))</f>
        <v/>
      </c>
      <c r="H293" s="15" t="str">
        <f aca="false">IF(A293="","",SUMIFS(Journal!$S$7:$S$1006,Journal!$A$7:$A$1006,A293))</f>
        <v/>
      </c>
      <c r="I293" s="20" t="str">
        <f aca="false">IF(A293="","",IF(G293=0,IF(F293&gt;0,"no losses",""),F293/G293))</f>
        <v/>
      </c>
      <c r="J293" s="16" t="str">
        <f aca="false">IF(A293="","",IF(COUNTIFS(Journal!$A$7:$A$1006,A293,Journal!$R$7:$R$1006,"&gt;0")=0,"",SUMIFS(Journal!$T$7:$T$1006,Journal!$A$7:$A$1006,A293)/COUNTIFS(Journal!$A$7:$A$1006,A293,Journal!$R$7:$R$1006,"&gt;0")))</f>
        <v/>
      </c>
      <c r="K293" s="15" t="str">
        <f aca="false">IF(A293="","",SUMIFS(Journal!$L$7:$L$1006,Journal!$A$7:$A$1006,A293))</f>
        <v/>
      </c>
      <c r="L293" s="14" t="str">
        <f aca="false">IF(A293="","",IF(N(Journal!$C$4)&lt;=0,"no limit set",IF(COUNTIFS(Journal!$A$7:$A$1006,A293,Journal!$U$7:$U$1006,"&lt;="&amp;-Journal!$C$4)&gt;0,"Yes","No")))</f>
        <v/>
      </c>
      <c r="M293" s="14" t="str">
        <f aca="false">IF(A293="","",COUNTIFS(Journal!$A$7:$A$1006,A293,Journal!$V$7:$V$1006,"After loss limit"))</f>
        <v/>
      </c>
      <c r="N293" s="14" t="str">
        <f aca="false">IF(A293="","",IF(N(Journal!$C$5)&lt;=0,"no cap set",IF(B293&gt;Journal!$C$5,"Yes","No")))</f>
        <v/>
      </c>
      <c r="O293" s="15" t="str">
        <f aca="false">IF(A293="","",N(Journal!$C$3)+SUM($H$7:H293))</f>
        <v/>
      </c>
      <c r="P293" s="15" t="str">
        <f aca="false">IF(A293="","",O293-MAX(N(Journal!$C$3),MAX($O$7:O293)))</f>
        <v/>
      </c>
      <c r="Q293" s="21" t="e">
        <f aca="false">IF(A293="",NA(),O293)</f>
        <v>#N/A</v>
      </c>
    </row>
    <row r="294" customFormat="false" ht="15" hidden="false" customHeight="false" outlineLevel="0" collapsed="false">
      <c r="A294" s="18" t="str">
        <f aca="false">IF(A293="","",IF(COUNTIF(Journal!$A$7:$A$1006,"&gt;"&amp;A293)=0,"",SMALL(Journal!$A$7:$A$1006,COUNTIF(Journal!$A$7:$A$1006,"&lt;="&amp;A293)+1)))</f>
        <v/>
      </c>
      <c r="B294" s="14" t="str">
        <f aca="false">IF(A294="","",COUNTIF(Journal!$A$7:$A$1006,A294))</f>
        <v/>
      </c>
      <c r="C294" s="14" t="str">
        <f aca="false">IF(A294="","",COUNTIFS(Journal!$A$7:$A$1006,A294,Journal!$S$7:$S$1006,"&gt;0"))</f>
        <v/>
      </c>
      <c r="D294" s="14" t="str">
        <f aca="false">IF(A294="","",COUNTIFS(Journal!$A$7:$A$1006,A294,Journal!$S$7:$S$1006,"&lt;0"))</f>
        <v/>
      </c>
      <c r="E294" s="19" t="str">
        <f aca="false">IF(OR(A294="",N(B294)=0),"",C294/B294)</f>
        <v/>
      </c>
      <c r="F294" s="15" t="str">
        <f aca="false">IF(A294="","",SUMIFS(Journal!$S$7:$S$1006,Journal!$A$7:$A$1006,A294,Journal!$S$7:$S$1006,"&gt;0"))</f>
        <v/>
      </c>
      <c r="G294" s="15" t="str">
        <f aca="false">IF(A294="","",-SUMIFS(Journal!$S$7:$S$1006,Journal!$A$7:$A$1006,A294,Journal!$S$7:$S$1006,"&lt;0"))</f>
        <v/>
      </c>
      <c r="H294" s="15" t="str">
        <f aca="false">IF(A294="","",SUMIFS(Journal!$S$7:$S$1006,Journal!$A$7:$A$1006,A294))</f>
        <v/>
      </c>
      <c r="I294" s="20" t="str">
        <f aca="false">IF(A294="","",IF(G294=0,IF(F294&gt;0,"no losses",""),F294/G294))</f>
        <v/>
      </c>
      <c r="J294" s="16" t="str">
        <f aca="false">IF(A294="","",IF(COUNTIFS(Journal!$A$7:$A$1006,A294,Journal!$R$7:$R$1006,"&gt;0")=0,"",SUMIFS(Journal!$T$7:$T$1006,Journal!$A$7:$A$1006,A294)/COUNTIFS(Journal!$A$7:$A$1006,A294,Journal!$R$7:$R$1006,"&gt;0")))</f>
        <v/>
      </c>
      <c r="K294" s="15" t="str">
        <f aca="false">IF(A294="","",SUMIFS(Journal!$L$7:$L$1006,Journal!$A$7:$A$1006,A294))</f>
        <v/>
      </c>
      <c r="L294" s="14" t="str">
        <f aca="false">IF(A294="","",IF(N(Journal!$C$4)&lt;=0,"no limit set",IF(COUNTIFS(Journal!$A$7:$A$1006,A294,Journal!$U$7:$U$1006,"&lt;="&amp;-Journal!$C$4)&gt;0,"Yes","No")))</f>
        <v/>
      </c>
      <c r="M294" s="14" t="str">
        <f aca="false">IF(A294="","",COUNTIFS(Journal!$A$7:$A$1006,A294,Journal!$V$7:$V$1006,"After loss limit"))</f>
        <v/>
      </c>
      <c r="N294" s="14" t="str">
        <f aca="false">IF(A294="","",IF(N(Journal!$C$5)&lt;=0,"no cap set",IF(B294&gt;Journal!$C$5,"Yes","No")))</f>
        <v/>
      </c>
      <c r="O294" s="15" t="str">
        <f aca="false">IF(A294="","",N(Journal!$C$3)+SUM($H$7:H294))</f>
        <v/>
      </c>
      <c r="P294" s="15" t="str">
        <f aca="false">IF(A294="","",O294-MAX(N(Journal!$C$3),MAX($O$7:O294)))</f>
        <v/>
      </c>
      <c r="Q294" s="21" t="e">
        <f aca="false">IF(A294="",NA(),O294)</f>
        <v>#N/A</v>
      </c>
    </row>
    <row r="295" customFormat="false" ht="15" hidden="false" customHeight="false" outlineLevel="0" collapsed="false">
      <c r="A295" s="18" t="str">
        <f aca="false">IF(A294="","",IF(COUNTIF(Journal!$A$7:$A$1006,"&gt;"&amp;A294)=0,"",SMALL(Journal!$A$7:$A$1006,COUNTIF(Journal!$A$7:$A$1006,"&lt;="&amp;A294)+1)))</f>
        <v/>
      </c>
      <c r="B295" s="14" t="str">
        <f aca="false">IF(A295="","",COUNTIF(Journal!$A$7:$A$1006,A295))</f>
        <v/>
      </c>
      <c r="C295" s="14" t="str">
        <f aca="false">IF(A295="","",COUNTIFS(Journal!$A$7:$A$1006,A295,Journal!$S$7:$S$1006,"&gt;0"))</f>
        <v/>
      </c>
      <c r="D295" s="14" t="str">
        <f aca="false">IF(A295="","",COUNTIFS(Journal!$A$7:$A$1006,A295,Journal!$S$7:$S$1006,"&lt;0"))</f>
        <v/>
      </c>
      <c r="E295" s="19" t="str">
        <f aca="false">IF(OR(A295="",N(B295)=0),"",C295/B295)</f>
        <v/>
      </c>
      <c r="F295" s="15" t="str">
        <f aca="false">IF(A295="","",SUMIFS(Journal!$S$7:$S$1006,Journal!$A$7:$A$1006,A295,Journal!$S$7:$S$1006,"&gt;0"))</f>
        <v/>
      </c>
      <c r="G295" s="15" t="str">
        <f aca="false">IF(A295="","",-SUMIFS(Journal!$S$7:$S$1006,Journal!$A$7:$A$1006,A295,Journal!$S$7:$S$1006,"&lt;0"))</f>
        <v/>
      </c>
      <c r="H295" s="15" t="str">
        <f aca="false">IF(A295="","",SUMIFS(Journal!$S$7:$S$1006,Journal!$A$7:$A$1006,A295))</f>
        <v/>
      </c>
      <c r="I295" s="20" t="str">
        <f aca="false">IF(A295="","",IF(G295=0,IF(F295&gt;0,"no losses",""),F295/G295))</f>
        <v/>
      </c>
      <c r="J295" s="16" t="str">
        <f aca="false">IF(A295="","",IF(COUNTIFS(Journal!$A$7:$A$1006,A295,Journal!$R$7:$R$1006,"&gt;0")=0,"",SUMIFS(Journal!$T$7:$T$1006,Journal!$A$7:$A$1006,A295)/COUNTIFS(Journal!$A$7:$A$1006,A295,Journal!$R$7:$R$1006,"&gt;0")))</f>
        <v/>
      </c>
      <c r="K295" s="15" t="str">
        <f aca="false">IF(A295="","",SUMIFS(Journal!$L$7:$L$1006,Journal!$A$7:$A$1006,A295))</f>
        <v/>
      </c>
      <c r="L295" s="14" t="str">
        <f aca="false">IF(A295="","",IF(N(Journal!$C$4)&lt;=0,"no limit set",IF(COUNTIFS(Journal!$A$7:$A$1006,A295,Journal!$U$7:$U$1006,"&lt;="&amp;-Journal!$C$4)&gt;0,"Yes","No")))</f>
        <v/>
      </c>
      <c r="M295" s="14" t="str">
        <f aca="false">IF(A295="","",COUNTIFS(Journal!$A$7:$A$1006,A295,Journal!$V$7:$V$1006,"After loss limit"))</f>
        <v/>
      </c>
      <c r="N295" s="14" t="str">
        <f aca="false">IF(A295="","",IF(N(Journal!$C$5)&lt;=0,"no cap set",IF(B295&gt;Journal!$C$5,"Yes","No")))</f>
        <v/>
      </c>
      <c r="O295" s="15" t="str">
        <f aca="false">IF(A295="","",N(Journal!$C$3)+SUM($H$7:H295))</f>
        <v/>
      </c>
      <c r="P295" s="15" t="str">
        <f aca="false">IF(A295="","",O295-MAX(N(Journal!$C$3),MAX($O$7:O295)))</f>
        <v/>
      </c>
      <c r="Q295" s="21" t="e">
        <f aca="false">IF(A295="",NA(),O295)</f>
        <v>#N/A</v>
      </c>
    </row>
    <row r="296" customFormat="false" ht="15" hidden="false" customHeight="false" outlineLevel="0" collapsed="false">
      <c r="A296" s="18" t="str">
        <f aca="false">IF(A295="","",IF(COUNTIF(Journal!$A$7:$A$1006,"&gt;"&amp;A295)=0,"",SMALL(Journal!$A$7:$A$1006,COUNTIF(Journal!$A$7:$A$1006,"&lt;="&amp;A295)+1)))</f>
        <v/>
      </c>
      <c r="B296" s="14" t="str">
        <f aca="false">IF(A296="","",COUNTIF(Journal!$A$7:$A$1006,A296))</f>
        <v/>
      </c>
      <c r="C296" s="14" t="str">
        <f aca="false">IF(A296="","",COUNTIFS(Journal!$A$7:$A$1006,A296,Journal!$S$7:$S$1006,"&gt;0"))</f>
        <v/>
      </c>
      <c r="D296" s="14" t="str">
        <f aca="false">IF(A296="","",COUNTIFS(Journal!$A$7:$A$1006,A296,Journal!$S$7:$S$1006,"&lt;0"))</f>
        <v/>
      </c>
      <c r="E296" s="19" t="str">
        <f aca="false">IF(OR(A296="",N(B296)=0),"",C296/B296)</f>
        <v/>
      </c>
      <c r="F296" s="15" t="str">
        <f aca="false">IF(A296="","",SUMIFS(Journal!$S$7:$S$1006,Journal!$A$7:$A$1006,A296,Journal!$S$7:$S$1006,"&gt;0"))</f>
        <v/>
      </c>
      <c r="G296" s="15" t="str">
        <f aca="false">IF(A296="","",-SUMIFS(Journal!$S$7:$S$1006,Journal!$A$7:$A$1006,A296,Journal!$S$7:$S$1006,"&lt;0"))</f>
        <v/>
      </c>
      <c r="H296" s="15" t="str">
        <f aca="false">IF(A296="","",SUMIFS(Journal!$S$7:$S$1006,Journal!$A$7:$A$1006,A296))</f>
        <v/>
      </c>
      <c r="I296" s="20" t="str">
        <f aca="false">IF(A296="","",IF(G296=0,IF(F296&gt;0,"no losses",""),F296/G296))</f>
        <v/>
      </c>
      <c r="J296" s="16" t="str">
        <f aca="false">IF(A296="","",IF(COUNTIFS(Journal!$A$7:$A$1006,A296,Journal!$R$7:$R$1006,"&gt;0")=0,"",SUMIFS(Journal!$T$7:$T$1006,Journal!$A$7:$A$1006,A296)/COUNTIFS(Journal!$A$7:$A$1006,A296,Journal!$R$7:$R$1006,"&gt;0")))</f>
        <v/>
      </c>
      <c r="K296" s="15" t="str">
        <f aca="false">IF(A296="","",SUMIFS(Journal!$L$7:$L$1006,Journal!$A$7:$A$1006,A296))</f>
        <v/>
      </c>
      <c r="L296" s="14" t="str">
        <f aca="false">IF(A296="","",IF(N(Journal!$C$4)&lt;=0,"no limit set",IF(COUNTIFS(Journal!$A$7:$A$1006,A296,Journal!$U$7:$U$1006,"&lt;="&amp;-Journal!$C$4)&gt;0,"Yes","No")))</f>
        <v/>
      </c>
      <c r="M296" s="14" t="str">
        <f aca="false">IF(A296="","",COUNTIFS(Journal!$A$7:$A$1006,A296,Journal!$V$7:$V$1006,"After loss limit"))</f>
        <v/>
      </c>
      <c r="N296" s="14" t="str">
        <f aca="false">IF(A296="","",IF(N(Journal!$C$5)&lt;=0,"no cap set",IF(B296&gt;Journal!$C$5,"Yes","No")))</f>
        <v/>
      </c>
      <c r="O296" s="15" t="str">
        <f aca="false">IF(A296="","",N(Journal!$C$3)+SUM($H$7:H296))</f>
        <v/>
      </c>
      <c r="P296" s="15" t="str">
        <f aca="false">IF(A296="","",O296-MAX(N(Journal!$C$3),MAX($O$7:O296)))</f>
        <v/>
      </c>
      <c r="Q296" s="21" t="e">
        <f aca="false">IF(A296="",NA(),O296)</f>
        <v>#N/A</v>
      </c>
    </row>
    <row r="297" customFormat="false" ht="15" hidden="false" customHeight="false" outlineLevel="0" collapsed="false">
      <c r="A297" s="18" t="str">
        <f aca="false">IF(A296="","",IF(COUNTIF(Journal!$A$7:$A$1006,"&gt;"&amp;A296)=0,"",SMALL(Journal!$A$7:$A$1006,COUNTIF(Journal!$A$7:$A$1006,"&lt;="&amp;A296)+1)))</f>
        <v/>
      </c>
      <c r="B297" s="14" t="str">
        <f aca="false">IF(A297="","",COUNTIF(Journal!$A$7:$A$1006,A297))</f>
        <v/>
      </c>
      <c r="C297" s="14" t="str">
        <f aca="false">IF(A297="","",COUNTIFS(Journal!$A$7:$A$1006,A297,Journal!$S$7:$S$1006,"&gt;0"))</f>
        <v/>
      </c>
      <c r="D297" s="14" t="str">
        <f aca="false">IF(A297="","",COUNTIFS(Journal!$A$7:$A$1006,A297,Journal!$S$7:$S$1006,"&lt;0"))</f>
        <v/>
      </c>
      <c r="E297" s="19" t="str">
        <f aca="false">IF(OR(A297="",N(B297)=0),"",C297/B297)</f>
        <v/>
      </c>
      <c r="F297" s="15" t="str">
        <f aca="false">IF(A297="","",SUMIFS(Journal!$S$7:$S$1006,Journal!$A$7:$A$1006,A297,Journal!$S$7:$S$1006,"&gt;0"))</f>
        <v/>
      </c>
      <c r="G297" s="15" t="str">
        <f aca="false">IF(A297="","",-SUMIFS(Journal!$S$7:$S$1006,Journal!$A$7:$A$1006,A297,Journal!$S$7:$S$1006,"&lt;0"))</f>
        <v/>
      </c>
      <c r="H297" s="15" t="str">
        <f aca="false">IF(A297="","",SUMIFS(Journal!$S$7:$S$1006,Journal!$A$7:$A$1006,A297))</f>
        <v/>
      </c>
      <c r="I297" s="20" t="str">
        <f aca="false">IF(A297="","",IF(G297=0,IF(F297&gt;0,"no losses",""),F297/G297))</f>
        <v/>
      </c>
      <c r="J297" s="16" t="str">
        <f aca="false">IF(A297="","",IF(COUNTIFS(Journal!$A$7:$A$1006,A297,Journal!$R$7:$R$1006,"&gt;0")=0,"",SUMIFS(Journal!$T$7:$T$1006,Journal!$A$7:$A$1006,A297)/COUNTIFS(Journal!$A$7:$A$1006,A297,Journal!$R$7:$R$1006,"&gt;0")))</f>
        <v/>
      </c>
      <c r="K297" s="15" t="str">
        <f aca="false">IF(A297="","",SUMIFS(Journal!$L$7:$L$1006,Journal!$A$7:$A$1006,A297))</f>
        <v/>
      </c>
      <c r="L297" s="14" t="str">
        <f aca="false">IF(A297="","",IF(N(Journal!$C$4)&lt;=0,"no limit set",IF(COUNTIFS(Journal!$A$7:$A$1006,A297,Journal!$U$7:$U$1006,"&lt;="&amp;-Journal!$C$4)&gt;0,"Yes","No")))</f>
        <v/>
      </c>
      <c r="M297" s="14" t="str">
        <f aca="false">IF(A297="","",COUNTIFS(Journal!$A$7:$A$1006,A297,Journal!$V$7:$V$1006,"After loss limit"))</f>
        <v/>
      </c>
      <c r="N297" s="14" t="str">
        <f aca="false">IF(A297="","",IF(N(Journal!$C$5)&lt;=0,"no cap set",IF(B297&gt;Journal!$C$5,"Yes","No")))</f>
        <v/>
      </c>
      <c r="O297" s="15" t="str">
        <f aca="false">IF(A297="","",N(Journal!$C$3)+SUM($H$7:H297))</f>
        <v/>
      </c>
      <c r="P297" s="15" t="str">
        <f aca="false">IF(A297="","",O297-MAX(N(Journal!$C$3),MAX($O$7:O297)))</f>
        <v/>
      </c>
      <c r="Q297" s="21" t="e">
        <f aca="false">IF(A297="",NA(),O297)</f>
        <v>#N/A</v>
      </c>
    </row>
    <row r="298" customFormat="false" ht="15" hidden="false" customHeight="false" outlineLevel="0" collapsed="false">
      <c r="A298" s="18" t="str">
        <f aca="false">IF(A297="","",IF(COUNTIF(Journal!$A$7:$A$1006,"&gt;"&amp;A297)=0,"",SMALL(Journal!$A$7:$A$1006,COUNTIF(Journal!$A$7:$A$1006,"&lt;="&amp;A297)+1)))</f>
        <v/>
      </c>
      <c r="B298" s="14" t="str">
        <f aca="false">IF(A298="","",COUNTIF(Journal!$A$7:$A$1006,A298))</f>
        <v/>
      </c>
      <c r="C298" s="14" t="str">
        <f aca="false">IF(A298="","",COUNTIFS(Journal!$A$7:$A$1006,A298,Journal!$S$7:$S$1006,"&gt;0"))</f>
        <v/>
      </c>
      <c r="D298" s="14" t="str">
        <f aca="false">IF(A298="","",COUNTIFS(Journal!$A$7:$A$1006,A298,Journal!$S$7:$S$1006,"&lt;0"))</f>
        <v/>
      </c>
      <c r="E298" s="19" t="str">
        <f aca="false">IF(OR(A298="",N(B298)=0),"",C298/B298)</f>
        <v/>
      </c>
      <c r="F298" s="15" t="str">
        <f aca="false">IF(A298="","",SUMIFS(Journal!$S$7:$S$1006,Journal!$A$7:$A$1006,A298,Journal!$S$7:$S$1006,"&gt;0"))</f>
        <v/>
      </c>
      <c r="G298" s="15" t="str">
        <f aca="false">IF(A298="","",-SUMIFS(Journal!$S$7:$S$1006,Journal!$A$7:$A$1006,A298,Journal!$S$7:$S$1006,"&lt;0"))</f>
        <v/>
      </c>
      <c r="H298" s="15" t="str">
        <f aca="false">IF(A298="","",SUMIFS(Journal!$S$7:$S$1006,Journal!$A$7:$A$1006,A298))</f>
        <v/>
      </c>
      <c r="I298" s="20" t="str">
        <f aca="false">IF(A298="","",IF(G298=0,IF(F298&gt;0,"no losses",""),F298/G298))</f>
        <v/>
      </c>
      <c r="J298" s="16" t="str">
        <f aca="false">IF(A298="","",IF(COUNTIFS(Journal!$A$7:$A$1006,A298,Journal!$R$7:$R$1006,"&gt;0")=0,"",SUMIFS(Journal!$T$7:$T$1006,Journal!$A$7:$A$1006,A298)/COUNTIFS(Journal!$A$7:$A$1006,A298,Journal!$R$7:$R$1006,"&gt;0")))</f>
        <v/>
      </c>
      <c r="K298" s="15" t="str">
        <f aca="false">IF(A298="","",SUMIFS(Journal!$L$7:$L$1006,Journal!$A$7:$A$1006,A298))</f>
        <v/>
      </c>
      <c r="L298" s="14" t="str">
        <f aca="false">IF(A298="","",IF(N(Journal!$C$4)&lt;=0,"no limit set",IF(COUNTIFS(Journal!$A$7:$A$1006,A298,Journal!$U$7:$U$1006,"&lt;="&amp;-Journal!$C$4)&gt;0,"Yes","No")))</f>
        <v/>
      </c>
      <c r="M298" s="14" t="str">
        <f aca="false">IF(A298="","",COUNTIFS(Journal!$A$7:$A$1006,A298,Journal!$V$7:$V$1006,"After loss limit"))</f>
        <v/>
      </c>
      <c r="N298" s="14" t="str">
        <f aca="false">IF(A298="","",IF(N(Journal!$C$5)&lt;=0,"no cap set",IF(B298&gt;Journal!$C$5,"Yes","No")))</f>
        <v/>
      </c>
      <c r="O298" s="15" t="str">
        <f aca="false">IF(A298="","",N(Journal!$C$3)+SUM($H$7:H298))</f>
        <v/>
      </c>
      <c r="P298" s="15" t="str">
        <f aca="false">IF(A298="","",O298-MAX(N(Journal!$C$3),MAX($O$7:O298)))</f>
        <v/>
      </c>
      <c r="Q298" s="21" t="e">
        <f aca="false">IF(A298="",NA(),O298)</f>
        <v>#N/A</v>
      </c>
    </row>
    <row r="299" customFormat="false" ht="15" hidden="false" customHeight="false" outlineLevel="0" collapsed="false">
      <c r="A299" s="18" t="str">
        <f aca="false">IF(A298="","",IF(COUNTIF(Journal!$A$7:$A$1006,"&gt;"&amp;A298)=0,"",SMALL(Journal!$A$7:$A$1006,COUNTIF(Journal!$A$7:$A$1006,"&lt;="&amp;A298)+1)))</f>
        <v/>
      </c>
      <c r="B299" s="14" t="str">
        <f aca="false">IF(A299="","",COUNTIF(Journal!$A$7:$A$1006,A299))</f>
        <v/>
      </c>
      <c r="C299" s="14" t="str">
        <f aca="false">IF(A299="","",COUNTIFS(Journal!$A$7:$A$1006,A299,Journal!$S$7:$S$1006,"&gt;0"))</f>
        <v/>
      </c>
      <c r="D299" s="14" t="str">
        <f aca="false">IF(A299="","",COUNTIFS(Journal!$A$7:$A$1006,A299,Journal!$S$7:$S$1006,"&lt;0"))</f>
        <v/>
      </c>
      <c r="E299" s="19" t="str">
        <f aca="false">IF(OR(A299="",N(B299)=0),"",C299/B299)</f>
        <v/>
      </c>
      <c r="F299" s="15" t="str">
        <f aca="false">IF(A299="","",SUMIFS(Journal!$S$7:$S$1006,Journal!$A$7:$A$1006,A299,Journal!$S$7:$S$1006,"&gt;0"))</f>
        <v/>
      </c>
      <c r="G299" s="15" t="str">
        <f aca="false">IF(A299="","",-SUMIFS(Journal!$S$7:$S$1006,Journal!$A$7:$A$1006,A299,Journal!$S$7:$S$1006,"&lt;0"))</f>
        <v/>
      </c>
      <c r="H299" s="15" t="str">
        <f aca="false">IF(A299="","",SUMIFS(Journal!$S$7:$S$1006,Journal!$A$7:$A$1006,A299))</f>
        <v/>
      </c>
      <c r="I299" s="20" t="str">
        <f aca="false">IF(A299="","",IF(G299=0,IF(F299&gt;0,"no losses",""),F299/G299))</f>
        <v/>
      </c>
      <c r="J299" s="16" t="str">
        <f aca="false">IF(A299="","",IF(COUNTIFS(Journal!$A$7:$A$1006,A299,Journal!$R$7:$R$1006,"&gt;0")=0,"",SUMIFS(Journal!$T$7:$T$1006,Journal!$A$7:$A$1006,A299)/COUNTIFS(Journal!$A$7:$A$1006,A299,Journal!$R$7:$R$1006,"&gt;0")))</f>
        <v/>
      </c>
      <c r="K299" s="15" t="str">
        <f aca="false">IF(A299="","",SUMIFS(Journal!$L$7:$L$1006,Journal!$A$7:$A$1006,A299))</f>
        <v/>
      </c>
      <c r="L299" s="14" t="str">
        <f aca="false">IF(A299="","",IF(N(Journal!$C$4)&lt;=0,"no limit set",IF(COUNTIFS(Journal!$A$7:$A$1006,A299,Journal!$U$7:$U$1006,"&lt;="&amp;-Journal!$C$4)&gt;0,"Yes","No")))</f>
        <v/>
      </c>
      <c r="M299" s="14" t="str">
        <f aca="false">IF(A299="","",COUNTIFS(Journal!$A$7:$A$1006,A299,Journal!$V$7:$V$1006,"After loss limit"))</f>
        <v/>
      </c>
      <c r="N299" s="14" t="str">
        <f aca="false">IF(A299="","",IF(N(Journal!$C$5)&lt;=0,"no cap set",IF(B299&gt;Journal!$C$5,"Yes","No")))</f>
        <v/>
      </c>
      <c r="O299" s="15" t="str">
        <f aca="false">IF(A299="","",N(Journal!$C$3)+SUM($H$7:H299))</f>
        <v/>
      </c>
      <c r="P299" s="15" t="str">
        <f aca="false">IF(A299="","",O299-MAX(N(Journal!$C$3),MAX($O$7:O299)))</f>
        <v/>
      </c>
      <c r="Q299" s="21" t="e">
        <f aca="false">IF(A299="",NA(),O299)</f>
        <v>#N/A</v>
      </c>
    </row>
    <row r="300" customFormat="false" ht="15" hidden="false" customHeight="false" outlineLevel="0" collapsed="false">
      <c r="A300" s="18" t="str">
        <f aca="false">IF(A299="","",IF(COUNTIF(Journal!$A$7:$A$1006,"&gt;"&amp;A299)=0,"",SMALL(Journal!$A$7:$A$1006,COUNTIF(Journal!$A$7:$A$1006,"&lt;="&amp;A299)+1)))</f>
        <v/>
      </c>
      <c r="B300" s="14" t="str">
        <f aca="false">IF(A300="","",COUNTIF(Journal!$A$7:$A$1006,A300))</f>
        <v/>
      </c>
      <c r="C300" s="14" t="str">
        <f aca="false">IF(A300="","",COUNTIFS(Journal!$A$7:$A$1006,A300,Journal!$S$7:$S$1006,"&gt;0"))</f>
        <v/>
      </c>
      <c r="D300" s="14" t="str">
        <f aca="false">IF(A300="","",COUNTIFS(Journal!$A$7:$A$1006,A300,Journal!$S$7:$S$1006,"&lt;0"))</f>
        <v/>
      </c>
      <c r="E300" s="19" t="str">
        <f aca="false">IF(OR(A300="",N(B300)=0),"",C300/B300)</f>
        <v/>
      </c>
      <c r="F300" s="15" t="str">
        <f aca="false">IF(A300="","",SUMIFS(Journal!$S$7:$S$1006,Journal!$A$7:$A$1006,A300,Journal!$S$7:$S$1006,"&gt;0"))</f>
        <v/>
      </c>
      <c r="G300" s="15" t="str">
        <f aca="false">IF(A300="","",-SUMIFS(Journal!$S$7:$S$1006,Journal!$A$7:$A$1006,A300,Journal!$S$7:$S$1006,"&lt;0"))</f>
        <v/>
      </c>
      <c r="H300" s="15" t="str">
        <f aca="false">IF(A300="","",SUMIFS(Journal!$S$7:$S$1006,Journal!$A$7:$A$1006,A300))</f>
        <v/>
      </c>
      <c r="I300" s="20" t="str">
        <f aca="false">IF(A300="","",IF(G300=0,IF(F300&gt;0,"no losses",""),F300/G300))</f>
        <v/>
      </c>
      <c r="J300" s="16" t="str">
        <f aca="false">IF(A300="","",IF(COUNTIFS(Journal!$A$7:$A$1006,A300,Journal!$R$7:$R$1006,"&gt;0")=0,"",SUMIFS(Journal!$T$7:$T$1006,Journal!$A$7:$A$1006,A300)/COUNTIFS(Journal!$A$7:$A$1006,A300,Journal!$R$7:$R$1006,"&gt;0")))</f>
        <v/>
      </c>
      <c r="K300" s="15" t="str">
        <f aca="false">IF(A300="","",SUMIFS(Journal!$L$7:$L$1006,Journal!$A$7:$A$1006,A300))</f>
        <v/>
      </c>
      <c r="L300" s="14" t="str">
        <f aca="false">IF(A300="","",IF(N(Journal!$C$4)&lt;=0,"no limit set",IF(COUNTIFS(Journal!$A$7:$A$1006,A300,Journal!$U$7:$U$1006,"&lt;="&amp;-Journal!$C$4)&gt;0,"Yes","No")))</f>
        <v/>
      </c>
      <c r="M300" s="14" t="str">
        <f aca="false">IF(A300="","",COUNTIFS(Journal!$A$7:$A$1006,A300,Journal!$V$7:$V$1006,"After loss limit"))</f>
        <v/>
      </c>
      <c r="N300" s="14" t="str">
        <f aca="false">IF(A300="","",IF(N(Journal!$C$5)&lt;=0,"no cap set",IF(B300&gt;Journal!$C$5,"Yes","No")))</f>
        <v/>
      </c>
      <c r="O300" s="15" t="str">
        <f aca="false">IF(A300="","",N(Journal!$C$3)+SUM($H$7:H300))</f>
        <v/>
      </c>
      <c r="P300" s="15" t="str">
        <f aca="false">IF(A300="","",O300-MAX(N(Journal!$C$3),MAX($O$7:O300)))</f>
        <v/>
      </c>
      <c r="Q300" s="21" t="e">
        <f aca="false">IF(A300="",NA(),O300)</f>
        <v>#N/A</v>
      </c>
    </row>
    <row r="301" customFormat="false" ht="15" hidden="false" customHeight="false" outlineLevel="0" collapsed="false">
      <c r="A301" s="18" t="str">
        <f aca="false">IF(A300="","",IF(COUNTIF(Journal!$A$7:$A$1006,"&gt;"&amp;A300)=0,"",SMALL(Journal!$A$7:$A$1006,COUNTIF(Journal!$A$7:$A$1006,"&lt;="&amp;A300)+1)))</f>
        <v/>
      </c>
      <c r="B301" s="14" t="str">
        <f aca="false">IF(A301="","",COUNTIF(Journal!$A$7:$A$1006,A301))</f>
        <v/>
      </c>
      <c r="C301" s="14" t="str">
        <f aca="false">IF(A301="","",COUNTIFS(Journal!$A$7:$A$1006,A301,Journal!$S$7:$S$1006,"&gt;0"))</f>
        <v/>
      </c>
      <c r="D301" s="14" t="str">
        <f aca="false">IF(A301="","",COUNTIFS(Journal!$A$7:$A$1006,A301,Journal!$S$7:$S$1006,"&lt;0"))</f>
        <v/>
      </c>
      <c r="E301" s="19" t="str">
        <f aca="false">IF(OR(A301="",N(B301)=0),"",C301/B301)</f>
        <v/>
      </c>
      <c r="F301" s="15" t="str">
        <f aca="false">IF(A301="","",SUMIFS(Journal!$S$7:$S$1006,Journal!$A$7:$A$1006,A301,Journal!$S$7:$S$1006,"&gt;0"))</f>
        <v/>
      </c>
      <c r="G301" s="15" t="str">
        <f aca="false">IF(A301="","",-SUMIFS(Journal!$S$7:$S$1006,Journal!$A$7:$A$1006,A301,Journal!$S$7:$S$1006,"&lt;0"))</f>
        <v/>
      </c>
      <c r="H301" s="15" t="str">
        <f aca="false">IF(A301="","",SUMIFS(Journal!$S$7:$S$1006,Journal!$A$7:$A$1006,A301))</f>
        <v/>
      </c>
      <c r="I301" s="20" t="str">
        <f aca="false">IF(A301="","",IF(G301=0,IF(F301&gt;0,"no losses",""),F301/G301))</f>
        <v/>
      </c>
      <c r="J301" s="16" t="str">
        <f aca="false">IF(A301="","",IF(COUNTIFS(Journal!$A$7:$A$1006,A301,Journal!$R$7:$R$1006,"&gt;0")=0,"",SUMIFS(Journal!$T$7:$T$1006,Journal!$A$7:$A$1006,A301)/COUNTIFS(Journal!$A$7:$A$1006,A301,Journal!$R$7:$R$1006,"&gt;0")))</f>
        <v/>
      </c>
      <c r="K301" s="15" t="str">
        <f aca="false">IF(A301="","",SUMIFS(Journal!$L$7:$L$1006,Journal!$A$7:$A$1006,A301))</f>
        <v/>
      </c>
      <c r="L301" s="14" t="str">
        <f aca="false">IF(A301="","",IF(N(Journal!$C$4)&lt;=0,"no limit set",IF(COUNTIFS(Journal!$A$7:$A$1006,A301,Journal!$U$7:$U$1006,"&lt;="&amp;-Journal!$C$4)&gt;0,"Yes","No")))</f>
        <v/>
      </c>
      <c r="M301" s="14" t="str">
        <f aca="false">IF(A301="","",COUNTIFS(Journal!$A$7:$A$1006,A301,Journal!$V$7:$V$1006,"After loss limit"))</f>
        <v/>
      </c>
      <c r="N301" s="14" t="str">
        <f aca="false">IF(A301="","",IF(N(Journal!$C$5)&lt;=0,"no cap set",IF(B301&gt;Journal!$C$5,"Yes","No")))</f>
        <v/>
      </c>
      <c r="O301" s="15" t="str">
        <f aca="false">IF(A301="","",N(Journal!$C$3)+SUM($H$7:H301))</f>
        <v/>
      </c>
      <c r="P301" s="15" t="str">
        <f aca="false">IF(A301="","",O301-MAX(N(Journal!$C$3),MAX($O$7:O301)))</f>
        <v/>
      </c>
      <c r="Q301" s="21" t="e">
        <f aca="false">IF(A301="",NA(),O301)</f>
        <v>#N/A</v>
      </c>
    </row>
    <row r="302" customFormat="false" ht="15" hidden="false" customHeight="false" outlineLevel="0" collapsed="false">
      <c r="A302" s="18" t="str">
        <f aca="false">IF(A301="","",IF(COUNTIF(Journal!$A$7:$A$1006,"&gt;"&amp;A301)=0,"",SMALL(Journal!$A$7:$A$1006,COUNTIF(Journal!$A$7:$A$1006,"&lt;="&amp;A301)+1)))</f>
        <v/>
      </c>
      <c r="B302" s="14" t="str">
        <f aca="false">IF(A302="","",COUNTIF(Journal!$A$7:$A$1006,A302))</f>
        <v/>
      </c>
      <c r="C302" s="14" t="str">
        <f aca="false">IF(A302="","",COUNTIFS(Journal!$A$7:$A$1006,A302,Journal!$S$7:$S$1006,"&gt;0"))</f>
        <v/>
      </c>
      <c r="D302" s="14" t="str">
        <f aca="false">IF(A302="","",COUNTIFS(Journal!$A$7:$A$1006,A302,Journal!$S$7:$S$1006,"&lt;0"))</f>
        <v/>
      </c>
      <c r="E302" s="19" t="str">
        <f aca="false">IF(OR(A302="",N(B302)=0),"",C302/B302)</f>
        <v/>
      </c>
      <c r="F302" s="15" t="str">
        <f aca="false">IF(A302="","",SUMIFS(Journal!$S$7:$S$1006,Journal!$A$7:$A$1006,A302,Journal!$S$7:$S$1006,"&gt;0"))</f>
        <v/>
      </c>
      <c r="G302" s="15" t="str">
        <f aca="false">IF(A302="","",-SUMIFS(Journal!$S$7:$S$1006,Journal!$A$7:$A$1006,A302,Journal!$S$7:$S$1006,"&lt;0"))</f>
        <v/>
      </c>
      <c r="H302" s="15" t="str">
        <f aca="false">IF(A302="","",SUMIFS(Journal!$S$7:$S$1006,Journal!$A$7:$A$1006,A302))</f>
        <v/>
      </c>
      <c r="I302" s="20" t="str">
        <f aca="false">IF(A302="","",IF(G302=0,IF(F302&gt;0,"no losses",""),F302/G302))</f>
        <v/>
      </c>
      <c r="J302" s="16" t="str">
        <f aca="false">IF(A302="","",IF(COUNTIFS(Journal!$A$7:$A$1006,A302,Journal!$R$7:$R$1006,"&gt;0")=0,"",SUMIFS(Journal!$T$7:$T$1006,Journal!$A$7:$A$1006,A302)/COUNTIFS(Journal!$A$7:$A$1006,A302,Journal!$R$7:$R$1006,"&gt;0")))</f>
        <v/>
      </c>
      <c r="K302" s="15" t="str">
        <f aca="false">IF(A302="","",SUMIFS(Journal!$L$7:$L$1006,Journal!$A$7:$A$1006,A302))</f>
        <v/>
      </c>
      <c r="L302" s="14" t="str">
        <f aca="false">IF(A302="","",IF(N(Journal!$C$4)&lt;=0,"no limit set",IF(COUNTIFS(Journal!$A$7:$A$1006,A302,Journal!$U$7:$U$1006,"&lt;="&amp;-Journal!$C$4)&gt;0,"Yes","No")))</f>
        <v/>
      </c>
      <c r="M302" s="14" t="str">
        <f aca="false">IF(A302="","",COUNTIFS(Journal!$A$7:$A$1006,A302,Journal!$V$7:$V$1006,"After loss limit"))</f>
        <v/>
      </c>
      <c r="N302" s="14" t="str">
        <f aca="false">IF(A302="","",IF(N(Journal!$C$5)&lt;=0,"no cap set",IF(B302&gt;Journal!$C$5,"Yes","No")))</f>
        <v/>
      </c>
      <c r="O302" s="15" t="str">
        <f aca="false">IF(A302="","",N(Journal!$C$3)+SUM($H$7:H302))</f>
        <v/>
      </c>
      <c r="P302" s="15" t="str">
        <f aca="false">IF(A302="","",O302-MAX(N(Journal!$C$3),MAX($O$7:O302)))</f>
        <v/>
      </c>
      <c r="Q302" s="21" t="e">
        <f aca="false">IF(A302="",NA(),O302)</f>
        <v>#N/A</v>
      </c>
    </row>
    <row r="303" customFormat="false" ht="15" hidden="false" customHeight="false" outlineLevel="0" collapsed="false">
      <c r="A303" s="18" t="str">
        <f aca="false">IF(A302="","",IF(COUNTIF(Journal!$A$7:$A$1006,"&gt;"&amp;A302)=0,"",SMALL(Journal!$A$7:$A$1006,COUNTIF(Journal!$A$7:$A$1006,"&lt;="&amp;A302)+1)))</f>
        <v/>
      </c>
      <c r="B303" s="14" t="str">
        <f aca="false">IF(A303="","",COUNTIF(Journal!$A$7:$A$1006,A303))</f>
        <v/>
      </c>
      <c r="C303" s="14" t="str">
        <f aca="false">IF(A303="","",COUNTIFS(Journal!$A$7:$A$1006,A303,Journal!$S$7:$S$1006,"&gt;0"))</f>
        <v/>
      </c>
      <c r="D303" s="14" t="str">
        <f aca="false">IF(A303="","",COUNTIFS(Journal!$A$7:$A$1006,A303,Journal!$S$7:$S$1006,"&lt;0"))</f>
        <v/>
      </c>
      <c r="E303" s="19" t="str">
        <f aca="false">IF(OR(A303="",N(B303)=0),"",C303/B303)</f>
        <v/>
      </c>
      <c r="F303" s="15" t="str">
        <f aca="false">IF(A303="","",SUMIFS(Journal!$S$7:$S$1006,Journal!$A$7:$A$1006,A303,Journal!$S$7:$S$1006,"&gt;0"))</f>
        <v/>
      </c>
      <c r="G303" s="15" t="str">
        <f aca="false">IF(A303="","",-SUMIFS(Journal!$S$7:$S$1006,Journal!$A$7:$A$1006,A303,Journal!$S$7:$S$1006,"&lt;0"))</f>
        <v/>
      </c>
      <c r="H303" s="15" t="str">
        <f aca="false">IF(A303="","",SUMIFS(Journal!$S$7:$S$1006,Journal!$A$7:$A$1006,A303))</f>
        <v/>
      </c>
      <c r="I303" s="20" t="str">
        <f aca="false">IF(A303="","",IF(G303=0,IF(F303&gt;0,"no losses",""),F303/G303))</f>
        <v/>
      </c>
      <c r="J303" s="16" t="str">
        <f aca="false">IF(A303="","",IF(COUNTIFS(Journal!$A$7:$A$1006,A303,Journal!$R$7:$R$1006,"&gt;0")=0,"",SUMIFS(Journal!$T$7:$T$1006,Journal!$A$7:$A$1006,A303)/COUNTIFS(Journal!$A$7:$A$1006,A303,Journal!$R$7:$R$1006,"&gt;0")))</f>
        <v/>
      </c>
      <c r="K303" s="15" t="str">
        <f aca="false">IF(A303="","",SUMIFS(Journal!$L$7:$L$1006,Journal!$A$7:$A$1006,A303))</f>
        <v/>
      </c>
      <c r="L303" s="14" t="str">
        <f aca="false">IF(A303="","",IF(N(Journal!$C$4)&lt;=0,"no limit set",IF(COUNTIFS(Journal!$A$7:$A$1006,A303,Journal!$U$7:$U$1006,"&lt;="&amp;-Journal!$C$4)&gt;0,"Yes","No")))</f>
        <v/>
      </c>
      <c r="M303" s="14" t="str">
        <f aca="false">IF(A303="","",COUNTIFS(Journal!$A$7:$A$1006,A303,Journal!$V$7:$V$1006,"After loss limit"))</f>
        <v/>
      </c>
      <c r="N303" s="14" t="str">
        <f aca="false">IF(A303="","",IF(N(Journal!$C$5)&lt;=0,"no cap set",IF(B303&gt;Journal!$C$5,"Yes","No")))</f>
        <v/>
      </c>
      <c r="O303" s="15" t="str">
        <f aca="false">IF(A303="","",N(Journal!$C$3)+SUM($H$7:H303))</f>
        <v/>
      </c>
      <c r="P303" s="15" t="str">
        <f aca="false">IF(A303="","",O303-MAX(N(Journal!$C$3),MAX($O$7:O303)))</f>
        <v/>
      </c>
      <c r="Q303" s="21" t="e">
        <f aca="false">IF(A303="",NA(),O303)</f>
        <v>#N/A</v>
      </c>
    </row>
    <row r="304" customFormat="false" ht="15" hidden="false" customHeight="false" outlineLevel="0" collapsed="false">
      <c r="A304" s="18" t="str">
        <f aca="false">IF(A303="","",IF(COUNTIF(Journal!$A$7:$A$1006,"&gt;"&amp;A303)=0,"",SMALL(Journal!$A$7:$A$1006,COUNTIF(Journal!$A$7:$A$1006,"&lt;="&amp;A303)+1)))</f>
        <v/>
      </c>
      <c r="B304" s="14" t="str">
        <f aca="false">IF(A304="","",COUNTIF(Journal!$A$7:$A$1006,A304))</f>
        <v/>
      </c>
      <c r="C304" s="14" t="str">
        <f aca="false">IF(A304="","",COUNTIFS(Journal!$A$7:$A$1006,A304,Journal!$S$7:$S$1006,"&gt;0"))</f>
        <v/>
      </c>
      <c r="D304" s="14" t="str">
        <f aca="false">IF(A304="","",COUNTIFS(Journal!$A$7:$A$1006,A304,Journal!$S$7:$S$1006,"&lt;0"))</f>
        <v/>
      </c>
      <c r="E304" s="19" t="str">
        <f aca="false">IF(OR(A304="",N(B304)=0),"",C304/B304)</f>
        <v/>
      </c>
      <c r="F304" s="15" t="str">
        <f aca="false">IF(A304="","",SUMIFS(Journal!$S$7:$S$1006,Journal!$A$7:$A$1006,A304,Journal!$S$7:$S$1006,"&gt;0"))</f>
        <v/>
      </c>
      <c r="G304" s="15" t="str">
        <f aca="false">IF(A304="","",-SUMIFS(Journal!$S$7:$S$1006,Journal!$A$7:$A$1006,A304,Journal!$S$7:$S$1006,"&lt;0"))</f>
        <v/>
      </c>
      <c r="H304" s="15" t="str">
        <f aca="false">IF(A304="","",SUMIFS(Journal!$S$7:$S$1006,Journal!$A$7:$A$1006,A304))</f>
        <v/>
      </c>
      <c r="I304" s="20" t="str">
        <f aca="false">IF(A304="","",IF(G304=0,IF(F304&gt;0,"no losses",""),F304/G304))</f>
        <v/>
      </c>
      <c r="J304" s="16" t="str">
        <f aca="false">IF(A304="","",IF(COUNTIFS(Journal!$A$7:$A$1006,A304,Journal!$R$7:$R$1006,"&gt;0")=0,"",SUMIFS(Journal!$T$7:$T$1006,Journal!$A$7:$A$1006,A304)/COUNTIFS(Journal!$A$7:$A$1006,A304,Journal!$R$7:$R$1006,"&gt;0")))</f>
        <v/>
      </c>
      <c r="K304" s="15" t="str">
        <f aca="false">IF(A304="","",SUMIFS(Journal!$L$7:$L$1006,Journal!$A$7:$A$1006,A304))</f>
        <v/>
      </c>
      <c r="L304" s="14" t="str">
        <f aca="false">IF(A304="","",IF(N(Journal!$C$4)&lt;=0,"no limit set",IF(COUNTIFS(Journal!$A$7:$A$1006,A304,Journal!$U$7:$U$1006,"&lt;="&amp;-Journal!$C$4)&gt;0,"Yes","No")))</f>
        <v/>
      </c>
      <c r="M304" s="14" t="str">
        <f aca="false">IF(A304="","",COUNTIFS(Journal!$A$7:$A$1006,A304,Journal!$V$7:$V$1006,"After loss limit"))</f>
        <v/>
      </c>
      <c r="N304" s="14" t="str">
        <f aca="false">IF(A304="","",IF(N(Journal!$C$5)&lt;=0,"no cap set",IF(B304&gt;Journal!$C$5,"Yes","No")))</f>
        <v/>
      </c>
      <c r="O304" s="15" t="str">
        <f aca="false">IF(A304="","",N(Journal!$C$3)+SUM($H$7:H304))</f>
        <v/>
      </c>
      <c r="P304" s="15" t="str">
        <f aca="false">IF(A304="","",O304-MAX(N(Journal!$C$3),MAX($O$7:O304)))</f>
        <v/>
      </c>
      <c r="Q304" s="21" t="e">
        <f aca="false">IF(A304="",NA(),O304)</f>
        <v>#N/A</v>
      </c>
    </row>
    <row r="305" customFormat="false" ht="15" hidden="false" customHeight="false" outlineLevel="0" collapsed="false">
      <c r="A305" s="18" t="str">
        <f aca="false">IF(A304="","",IF(COUNTIF(Journal!$A$7:$A$1006,"&gt;"&amp;A304)=0,"",SMALL(Journal!$A$7:$A$1006,COUNTIF(Journal!$A$7:$A$1006,"&lt;="&amp;A304)+1)))</f>
        <v/>
      </c>
      <c r="B305" s="14" t="str">
        <f aca="false">IF(A305="","",COUNTIF(Journal!$A$7:$A$1006,A305))</f>
        <v/>
      </c>
      <c r="C305" s="14" t="str">
        <f aca="false">IF(A305="","",COUNTIFS(Journal!$A$7:$A$1006,A305,Journal!$S$7:$S$1006,"&gt;0"))</f>
        <v/>
      </c>
      <c r="D305" s="14" t="str">
        <f aca="false">IF(A305="","",COUNTIFS(Journal!$A$7:$A$1006,A305,Journal!$S$7:$S$1006,"&lt;0"))</f>
        <v/>
      </c>
      <c r="E305" s="19" t="str">
        <f aca="false">IF(OR(A305="",N(B305)=0),"",C305/B305)</f>
        <v/>
      </c>
      <c r="F305" s="15" t="str">
        <f aca="false">IF(A305="","",SUMIFS(Journal!$S$7:$S$1006,Journal!$A$7:$A$1006,A305,Journal!$S$7:$S$1006,"&gt;0"))</f>
        <v/>
      </c>
      <c r="G305" s="15" t="str">
        <f aca="false">IF(A305="","",-SUMIFS(Journal!$S$7:$S$1006,Journal!$A$7:$A$1006,A305,Journal!$S$7:$S$1006,"&lt;0"))</f>
        <v/>
      </c>
      <c r="H305" s="15" t="str">
        <f aca="false">IF(A305="","",SUMIFS(Journal!$S$7:$S$1006,Journal!$A$7:$A$1006,A305))</f>
        <v/>
      </c>
      <c r="I305" s="20" t="str">
        <f aca="false">IF(A305="","",IF(G305=0,IF(F305&gt;0,"no losses",""),F305/G305))</f>
        <v/>
      </c>
      <c r="J305" s="16" t="str">
        <f aca="false">IF(A305="","",IF(COUNTIFS(Journal!$A$7:$A$1006,A305,Journal!$R$7:$R$1006,"&gt;0")=0,"",SUMIFS(Journal!$T$7:$T$1006,Journal!$A$7:$A$1006,A305)/COUNTIFS(Journal!$A$7:$A$1006,A305,Journal!$R$7:$R$1006,"&gt;0")))</f>
        <v/>
      </c>
      <c r="K305" s="15" t="str">
        <f aca="false">IF(A305="","",SUMIFS(Journal!$L$7:$L$1006,Journal!$A$7:$A$1006,A305))</f>
        <v/>
      </c>
      <c r="L305" s="14" t="str">
        <f aca="false">IF(A305="","",IF(N(Journal!$C$4)&lt;=0,"no limit set",IF(COUNTIFS(Journal!$A$7:$A$1006,A305,Journal!$U$7:$U$1006,"&lt;="&amp;-Journal!$C$4)&gt;0,"Yes","No")))</f>
        <v/>
      </c>
      <c r="M305" s="14" t="str">
        <f aca="false">IF(A305="","",COUNTIFS(Journal!$A$7:$A$1006,A305,Journal!$V$7:$V$1006,"After loss limit"))</f>
        <v/>
      </c>
      <c r="N305" s="14" t="str">
        <f aca="false">IF(A305="","",IF(N(Journal!$C$5)&lt;=0,"no cap set",IF(B305&gt;Journal!$C$5,"Yes","No")))</f>
        <v/>
      </c>
      <c r="O305" s="15" t="str">
        <f aca="false">IF(A305="","",N(Journal!$C$3)+SUM($H$7:H305))</f>
        <v/>
      </c>
      <c r="P305" s="15" t="str">
        <f aca="false">IF(A305="","",O305-MAX(N(Journal!$C$3),MAX($O$7:O305)))</f>
        <v/>
      </c>
      <c r="Q305" s="21" t="e">
        <f aca="false">IF(A305="",NA(),O305)</f>
        <v>#N/A</v>
      </c>
    </row>
    <row r="306" customFormat="false" ht="15" hidden="false" customHeight="false" outlineLevel="0" collapsed="false">
      <c r="A306" s="18" t="str">
        <f aca="false">IF(A305="","",IF(COUNTIF(Journal!$A$7:$A$1006,"&gt;"&amp;A305)=0,"",SMALL(Journal!$A$7:$A$1006,COUNTIF(Journal!$A$7:$A$1006,"&lt;="&amp;A305)+1)))</f>
        <v/>
      </c>
      <c r="B306" s="14" t="str">
        <f aca="false">IF(A306="","",COUNTIF(Journal!$A$7:$A$1006,A306))</f>
        <v/>
      </c>
      <c r="C306" s="14" t="str">
        <f aca="false">IF(A306="","",COUNTIFS(Journal!$A$7:$A$1006,A306,Journal!$S$7:$S$1006,"&gt;0"))</f>
        <v/>
      </c>
      <c r="D306" s="14" t="str">
        <f aca="false">IF(A306="","",COUNTIFS(Journal!$A$7:$A$1006,A306,Journal!$S$7:$S$1006,"&lt;0"))</f>
        <v/>
      </c>
      <c r="E306" s="19" t="str">
        <f aca="false">IF(OR(A306="",N(B306)=0),"",C306/B306)</f>
        <v/>
      </c>
      <c r="F306" s="15" t="str">
        <f aca="false">IF(A306="","",SUMIFS(Journal!$S$7:$S$1006,Journal!$A$7:$A$1006,A306,Journal!$S$7:$S$1006,"&gt;0"))</f>
        <v/>
      </c>
      <c r="G306" s="15" t="str">
        <f aca="false">IF(A306="","",-SUMIFS(Journal!$S$7:$S$1006,Journal!$A$7:$A$1006,A306,Journal!$S$7:$S$1006,"&lt;0"))</f>
        <v/>
      </c>
      <c r="H306" s="15" t="str">
        <f aca="false">IF(A306="","",SUMIFS(Journal!$S$7:$S$1006,Journal!$A$7:$A$1006,A306))</f>
        <v/>
      </c>
      <c r="I306" s="20" t="str">
        <f aca="false">IF(A306="","",IF(G306=0,IF(F306&gt;0,"no losses",""),F306/G306))</f>
        <v/>
      </c>
      <c r="J306" s="16" t="str">
        <f aca="false">IF(A306="","",IF(COUNTIFS(Journal!$A$7:$A$1006,A306,Journal!$R$7:$R$1006,"&gt;0")=0,"",SUMIFS(Journal!$T$7:$T$1006,Journal!$A$7:$A$1006,A306)/COUNTIFS(Journal!$A$7:$A$1006,A306,Journal!$R$7:$R$1006,"&gt;0")))</f>
        <v/>
      </c>
      <c r="K306" s="15" t="str">
        <f aca="false">IF(A306="","",SUMIFS(Journal!$L$7:$L$1006,Journal!$A$7:$A$1006,A306))</f>
        <v/>
      </c>
      <c r="L306" s="14" t="str">
        <f aca="false">IF(A306="","",IF(N(Journal!$C$4)&lt;=0,"no limit set",IF(COUNTIFS(Journal!$A$7:$A$1006,A306,Journal!$U$7:$U$1006,"&lt;="&amp;-Journal!$C$4)&gt;0,"Yes","No")))</f>
        <v/>
      </c>
      <c r="M306" s="14" t="str">
        <f aca="false">IF(A306="","",COUNTIFS(Journal!$A$7:$A$1006,A306,Journal!$V$7:$V$1006,"After loss limit"))</f>
        <v/>
      </c>
      <c r="N306" s="14" t="str">
        <f aca="false">IF(A306="","",IF(N(Journal!$C$5)&lt;=0,"no cap set",IF(B306&gt;Journal!$C$5,"Yes","No")))</f>
        <v/>
      </c>
      <c r="O306" s="15" t="str">
        <f aca="false">IF(A306="","",N(Journal!$C$3)+SUM($H$7:H306))</f>
        <v/>
      </c>
      <c r="P306" s="15" t="str">
        <f aca="false">IF(A306="","",O306-MAX(N(Journal!$C$3),MAX($O$7:O306)))</f>
        <v/>
      </c>
      <c r="Q306" s="21" t="e">
        <f aca="false">IF(A306="",NA(),O306)</f>
        <v>#N/A</v>
      </c>
    </row>
  </sheetData>
  <conditionalFormatting sqref="L7:L306">
    <cfRule type="cellIs" priority="2" operator="equal" aboveAverage="0" equalAverage="0" bottom="0" percent="0" rank="0" text="" dxfId="0">
      <formula>"Yes"</formula>
    </cfRule>
  </conditionalFormatting>
  <conditionalFormatting sqref="N7:N306">
    <cfRule type="cellIs" priority="3" operator="equal" aboveAverage="0" equalAverage="0" bottom="0" percent="0" rank="0" text="" dxfId="0">
      <formula>"Yes"</formula>
    </cfRule>
  </conditionalFormatting>
  <conditionalFormatting sqref="M7:M306">
    <cfRule type="cellIs" priority="4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8" t="s">
        <v>69</v>
      </c>
      <c r="B3" s="8" t="s">
        <v>70</v>
      </c>
      <c r="D3" s="8" t="s">
        <v>40</v>
      </c>
      <c r="E3" s="8" t="s">
        <v>52</v>
      </c>
      <c r="F3" s="8" t="s">
        <v>55</v>
      </c>
      <c r="G3" s="8" t="s">
        <v>44</v>
      </c>
      <c r="H3" s="8" t="s">
        <v>59</v>
      </c>
    </row>
    <row r="4" customFormat="false" ht="15" hidden="false" customHeight="false" outlineLevel="0" collapsed="false">
      <c r="A4" s="22" t="s">
        <v>71</v>
      </c>
      <c r="B4" s="23" t="n">
        <f aca="false">COUNT(Daily!$A$7:$A$306)</f>
        <v>0</v>
      </c>
      <c r="D4" s="24" t="str">
        <f aca="false">Lists!$B$5</f>
        <v>Pre-market</v>
      </c>
      <c r="E4" s="24" t="n">
        <f aca="false">IF(D4="","",COUNTIF(Journal!$O$7:$O$1006,D4))</f>
        <v>0</v>
      </c>
      <c r="F4" s="25" t="str">
        <f aca="false">IF(N(E4)=0,"",COUNTIFS(Journal!$O$7:$O$1006,D4,Journal!$S$7:$S$1006,"&gt;0")/E4)</f>
        <v/>
      </c>
      <c r="G4" s="26" t="n">
        <f aca="false">IF(D4="","",SUMIFS(Journal!$S$7:$S$1006,Journal!$O$7:$O$1006,D4))</f>
        <v>0</v>
      </c>
      <c r="H4" s="27" t="str">
        <f aca="false">IF(D4="","",IF(COUNTIFS(Journal!$O$7:$O$1006,D4,Journal!$R$7:$R$1006,"&gt;0")=0,"",SUMIFS(Journal!$T$7:$T$1006,Journal!$O$7:$O$1006,D4)/COUNTIFS(Journal!$O$7:$O$1006,D4,Journal!$R$7:$R$1006,"&gt;0")))</f>
        <v/>
      </c>
    </row>
    <row r="5" customFormat="false" ht="15" hidden="false" customHeight="false" outlineLevel="0" collapsed="false">
      <c r="A5" s="22" t="s">
        <v>52</v>
      </c>
      <c r="B5" s="23" t="n">
        <f aca="false">COUNT(Journal!$S$7:$S$1006)</f>
        <v>0</v>
      </c>
      <c r="D5" s="24" t="str">
        <f aca="false">Lists!$B$6</f>
        <v>Open</v>
      </c>
      <c r="E5" s="24" t="n">
        <f aca="false">IF(D5="","",COUNTIF(Journal!$O$7:$O$1006,D5))</f>
        <v>0</v>
      </c>
      <c r="F5" s="25" t="str">
        <f aca="false">IF(N(E5)=0,"",COUNTIFS(Journal!$O$7:$O$1006,D5,Journal!$S$7:$S$1006,"&gt;0")/E5)</f>
        <v/>
      </c>
      <c r="G5" s="26" t="n">
        <f aca="false">IF(D5="","",SUMIFS(Journal!$S$7:$S$1006,Journal!$O$7:$O$1006,D5))</f>
        <v>0</v>
      </c>
      <c r="H5" s="27" t="str">
        <f aca="false">IF(D5="","",IF(COUNTIFS(Journal!$O$7:$O$1006,D5,Journal!$R$7:$R$1006,"&gt;0")=0,"",SUMIFS(Journal!$T$7:$T$1006,Journal!$O$7:$O$1006,D5)/COUNTIFS(Journal!$O$7:$O$1006,D5,Journal!$R$7:$R$1006,"&gt;0")))</f>
        <v/>
      </c>
    </row>
    <row r="6" customFormat="false" ht="15" hidden="false" customHeight="false" outlineLevel="0" collapsed="false">
      <c r="A6" s="22" t="s">
        <v>72</v>
      </c>
      <c r="B6" s="28" t="str">
        <f aca="false">IF(B4=0,"",B5/B4)</f>
        <v/>
      </c>
      <c r="D6" s="24" t="str">
        <f aca="false">Lists!$B$7</f>
        <v>Midday</v>
      </c>
      <c r="E6" s="24" t="n">
        <f aca="false">IF(D6="","",COUNTIF(Journal!$O$7:$O$1006,D6))</f>
        <v>0</v>
      </c>
      <c r="F6" s="25" t="str">
        <f aca="false">IF(N(E6)=0,"",COUNTIFS(Journal!$O$7:$O$1006,D6,Journal!$S$7:$S$1006,"&gt;0")/E6)</f>
        <v/>
      </c>
      <c r="G6" s="26" t="n">
        <f aca="false">IF(D6="","",SUMIFS(Journal!$S$7:$S$1006,Journal!$O$7:$O$1006,D6))</f>
        <v>0</v>
      </c>
      <c r="H6" s="27" t="str">
        <f aca="false">IF(D6="","",IF(COUNTIFS(Journal!$O$7:$O$1006,D6,Journal!$R$7:$R$1006,"&gt;0")=0,"",SUMIFS(Journal!$T$7:$T$1006,Journal!$O$7:$O$1006,D6)/COUNTIFS(Journal!$O$7:$O$1006,D6,Journal!$R$7:$R$1006,"&gt;0")))</f>
        <v/>
      </c>
    </row>
    <row r="7" customFormat="false" ht="15" hidden="false" customHeight="false" outlineLevel="0" collapsed="false">
      <c r="A7" s="22" t="s">
        <v>53</v>
      </c>
      <c r="B7" s="23" t="n">
        <f aca="false">COUNTIF(Journal!$S$7:$S$1006,"&gt;0")</f>
        <v>0</v>
      </c>
      <c r="D7" s="24" t="str">
        <f aca="false">Lists!$B$8</f>
        <v>Close</v>
      </c>
      <c r="E7" s="24" t="n">
        <f aca="false">IF(D7="","",COUNTIF(Journal!$O$7:$O$1006,D7))</f>
        <v>0</v>
      </c>
      <c r="F7" s="25" t="str">
        <f aca="false">IF(N(E7)=0,"",COUNTIFS(Journal!$O$7:$O$1006,D7,Journal!$S$7:$S$1006,"&gt;0")/E7)</f>
        <v/>
      </c>
      <c r="G7" s="26" t="n">
        <f aca="false">IF(D7="","",SUMIFS(Journal!$S$7:$S$1006,Journal!$O$7:$O$1006,D7))</f>
        <v>0</v>
      </c>
      <c r="H7" s="27" t="str">
        <f aca="false">IF(D7="","",IF(COUNTIFS(Journal!$O$7:$O$1006,D7,Journal!$R$7:$R$1006,"&gt;0")=0,"",SUMIFS(Journal!$T$7:$T$1006,Journal!$O$7:$O$1006,D7)/COUNTIFS(Journal!$O$7:$O$1006,D7,Journal!$R$7:$R$1006,"&gt;0")))</f>
        <v/>
      </c>
    </row>
    <row r="8" customFormat="false" ht="15" hidden="false" customHeight="false" outlineLevel="0" collapsed="false">
      <c r="A8" s="22" t="s">
        <v>54</v>
      </c>
      <c r="B8" s="23" t="n">
        <f aca="false">COUNTIF(Journal!$S$7:$S$1006,"&lt;0")</f>
        <v>0</v>
      </c>
      <c r="D8" s="24" t="str">
        <f aca="false">Lists!$B$9</f>
        <v>After-hours</v>
      </c>
      <c r="E8" s="24" t="n">
        <f aca="false">IF(D8="","",COUNTIF(Journal!$O$7:$O$1006,D8))</f>
        <v>0</v>
      </c>
      <c r="F8" s="25" t="str">
        <f aca="false">IF(N(E8)=0,"",COUNTIFS(Journal!$O$7:$O$1006,D8,Journal!$S$7:$S$1006,"&gt;0")/E8)</f>
        <v/>
      </c>
      <c r="G8" s="26" t="n">
        <f aca="false">IF(D8="","",SUMIFS(Journal!$S$7:$S$1006,Journal!$O$7:$O$1006,D8))</f>
        <v>0</v>
      </c>
      <c r="H8" s="27" t="str">
        <f aca="false">IF(D8="","",IF(COUNTIFS(Journal!$O$7:$O$1006,D8,Journal!$R$7:$R$1006,"&gt;0")=0,"",SUMIFS(Journal!$T$7:$T$1006,Journal!$O$7:$O$1006,D8)/COUNTIFS(Journal!$O$7:$O$1006,D8,Journal!$R$7:$R$1006,"&gt;0")))</f>
        <v/>
      </c>
    </row>
    <row r="9" customFormat="false" ht="15" hidden="false" customHeight="false" outlineLevel="0" collapsed="false">
      <c r="A9" s="22" t="s">
        <v>55</v>
      </c>
      <c r="B9" s="25" t="str">
        <f aca="false">IF(B5=0,"",B7/B5)</f>
        <v/>
      </c>
    </row>
    <row r="10" customFormat="false" ht="15" hidden="false" customHeight="false" outlineLevel="0" collapsed="false">
      <c r="A10" s="22" t="s">
        <v>73</v>
      </c>
      <c r="B10" s="26" t="n">
        <f aca="false">SUM(Journal!$S$7:$S$1006)</f>
        <v>0</v>
      </c>
      <c r="D10" s="8" t="s">
        <v>31</v>
      </c>
      <c r="E10" s="8" t="s">
        <v>52</v>
      </c>
      <c r="F10" s="8" t="s">
        <v>55</v>
      </c>
      <c r="G10" s="8" t="s">
        <v>44</v>
      </c>
      <c r="H10" s="8" t="s">
        <v>59</v>
      </c>
    </row>
    <row r="11" customFormat="false" ht="15" hidden="false" customHeight="false" outlineLevel="0" collapsed="false">
      <c r="A11" s="22" t="s">
        <v>56</v>
      </c>
      <c r="B11" s="26" t="n">
        <f aca="false">SUMIF(Journal!$S$7:$S$1006,"&gt;0")</f>
        <v>0</v>
      </c>
      <c r="D11" s="24" t="str">
        <f aca="false">IF(Lists!$D$5="","",Lists!$D$5)</f>
        <v>Opening range breakout</v>
      </c>
      <c r="E11" s="24" t="n">
        <f aca="false">IF(D11="","",COUNTIF(Journal!$F$7:$F$1006,D11))</f>
        <v>0</v>
      </c>
      <c r="F11" s="25" t="str">
        <f aca="false">IF(N(E11)=0,"",COUNTIFS(Journal!$F$7:$F$1006,D11,Journal!$S$7:$S$1006,"&gt;0")/E11)</f>
        <v/>
      </c>
      <c r="G11" s="26" t="n">
        <f aca="false">IF(D11="","",SUMIFS(Journal!$S$7:$S$1006,Journal!$F$7:$F$1006,D11))</f>
        <v>0</v>
      </c>
      <c r="H11" s="27" t="str">
        <f aca="false">IF(D11="","",IF(COUNTIFS(Journal!$F$7:$F$1006,D11,Journal!$R$7:$R$1006,"&gt;0")=0,"",SUMIFS(Journal!$T$7:$T$1006,Journal!$F$7:$F$1006,D11)/COUNTIFS(Journal!$F$7:$F$1006,D11,Journal!$R$7:$R$1006,"&gt;0")))</f>
        <v/>
      </c>
    </row>
    <row r="12" customFormat="false" ht="15" hidden="false" customHeight="false" outlineLevel="0" collapsed="false">
      <c r="A12" s="22" t="s">
        <v>57</v>
      </c>
      <c r="B12" s="26" t="n">
        <f aca="false">-SUMIF(Journal!$S$7:$S$1006,"&lt;0")</f>
        <v>-0</v>
      </c>
      <c r="D12" s="24" t="str">
        <f aca="false">IF(Lists!$D$6="","",Lists!$D$6)</f>
        <v>VWAP reclaim</v>
      </c>
      <c r="E12" s="24" t="n">
        <f aca="false">IF(D12="","",COUNTIF(Journal!$F$7:$F$1006,D12))</f>
        <v>0</v>
      </c>
      <c r="F12" s="25" t="str">
        <f aca="false">IF(N(E12)=0,"",COUNTIFS(Journal!$F$7:$F$1006,D12,Journal!$S$7:$S$1006,"&gt;0")/E12)</f>
        <v/>
      </c>
      <c r="G12" s="26" t="n">
        <f aca="false">IF(D12="","",SUMIFS(Journal!$S$7:$S$1006,Journal!$F$7:$F$1006,D12))</f>
        <v>0</v>
      </c>
      <c r="H12" s="27" t="str">
        <f aca="false">IF(D12="","",IF(COUNTIFS(Journal!$F$7:$F$1006,D12,Journal!$R$7:$R$1006,"&gt;0")=0,"",SUMIFS(Journal!$T$7:$T$1006,Journal!$F$7:$F$1006,D12)/COUNTIFS(Journal!$F$7:$F$1006,D12,Journal!$R$7:$R$1006,"&gt;0")))</f>
        <v/>
      </c>
    </row>
    <row r="13" customFormat="false" ht="15" hidden="false" customHeight="false" outlineLevel="0" collapsed="false">
      <c r="A13" s="22" t="s">
        <v>58</v>
      </c>
      <c r="B13" s="29" t="str">
        <f aca="false">IF(B12=0,"",B11/B12)</f>
        <v/>
      </c>
      <c r="D13" s="24" t="str">
        <f aca="false">IF(Lists!$D$7="","",Lists!$D$7)</f>
        <v>Pullback</v>
      </c>
      <c r="E13" s="24" t="n">
        <f aca="false">IF(D13="","",COUNTIF(Journal!$F$7:$F$1006,D13))</f>
        <v>0</v>
      </c>
      <c r="F13" s="25" t="str">
        <f aca="false">IF(N(E13)=0,"",COUNTIFS(Journal!$F$7:$F$1006,D13,Journal!$S$7:$S$1006,"&gt;0")/E13)</f>
        <v/>
      </c>
      <c r="G13" s="26" t="n">
        <f aca="false">IF(D13="","",SUMIFS(Journal!$S$7:$S$1006,Journal!$F$7:$F$1006,D13))</f>
        <v>0</v>
      </c>
      <c r="H13" s="27" t="str">
        <f aca="false">IF(D13="","",IF(COUNTIFS(Journal!$F$7:$F$1006,D13,Journal!$R$7:$R$1006,"&gt;0")=0,"",SUMIFS(Journal!$T$7:$T$1006,Journal!$F$7:$F$1006,D13)/COUNTIFS(Journal!$F$7:$F$1006,D13,Journal!$R$7:$R$1006,"&gt;0")))</f>
        <v/>
      </c>
    </row>
    <row r="14" customFormat="false" ht="15" hidden="false" customHeight="false" outlineLevel="0" collapsed="false">
      <c r="A14" s="22" t="s">
        <v>74</v>
      </c>
      <c r="B14" s="27" t="str">
        <f aca="false">IF(COUNTIF(Journal!$R$7:$R$1006,"&gt;0")=0,"",SUM(Journal!$T$7:$T$1006)/COUNTIF(Journal!$R$7:$R$1006,"&gt;0"))</f>
        <v/>
      </c>
      <c r="D14" s="24" t="str">
        <f aca="false">IF(Lists!$D$8="","",Lists!$D$8)</f>
        <v>Gap fade</v>
      </c>
      <c r="E14" s="24" t="n">
        <f aca="false">IF(D14="","",COUNTIF(Journal!$F$7:$F$1006,D14))</f>
        <v>0</v>
      </c>
      <c r="F14" s="25" t="str">
        <f aca="false">IF(N(E14)=0,"",COUNTIFS(Journal!$F$7:$F$1006,D14,Journal!$S$7:$S$1006,"&gt;0")/E14)</f>
        <v/>
      </c>
      <c r="G14" s="26" t="n">
        <f aca="false">IF(D14="","",SUMIFS(Journal!$S$7:$S$1006,Journal!$F$7:$F$1006,D14))</f>
        <v>0</v>
      </c>
      <c r="H14" s="27" t="str">
        <f aca="false">IF(D14="","",IF(COUNTIFS(Journal!$F$7:$F$1006,D14,Journal!$R$7:$R$1006,"&gt;0")=0,"",SUMIFS(Journal!$T$7:$T$1006,Journal!$F$7:$F$1006,D14)/COUNTIFS(Journal!$F$7:$F$1006,D14,Journal!$R$7:$R$1006,"&gt;0")))</f>
        <v/>
      </c>
    </row>
    <row r="15" customFormat="false" ht="15" hidden="false" customHeight="false" outlineLevel="0" collapsed="false">
      <c r="A15" s="22" t="s">
        <v>75</v>
      </c>
      <c r="B15" s="26" t="str">
        <f aca="false">IF(B5=0,"",B10/B5)</f>
        <v/>
      </c>
      <c r="D15" s="24" t="str">
        <f aca="false">IF(Lists!$D$9="","",Lists!$D$9)</f>
        <v>Momentum</v>
      </c>
      <c r="E15" s="24" t="n">
        <f aca="false">IF(D15="","",COUNTIF(Journal!$F$7:$F$1006,D15))</f>
        <v>0</v>
      </c>
      <c r="F15" s="25" t="str">
        <f aca="false">IF(N(E15)=0,"",COUNTIFS(Journal!$F$7:$F$1006,D15,Journal!$S$7:$S$1006,"&gt;0")/E15)</f>
        <v/>
      </c>
      <c r="G15" s="26" t="n">
        <f aca="false">IF(D15="","",SUMIFS(Journal!$S$7:$S$1006,Journal!$F$7:$F$1006,D15))</f>
        <v>0</v>
      </c>
      <c r="H15" s="27" t="str">
        <f aca="false">IF(D15="","",IF(COUNTIFS(Journal!$F$7:$F$1006,D15,Journal!$R$7:$R$1006,"&gt;0")=0,"",SUMIFS(Journal!$T$7:$T$1006,Journal!$F$7:$F$1006,D15)/COUNTIFS(Journal!$F$7:$F$1006,D15,Journal!$R$7:$R$1006,"&gt;0")))</f>
        <v/>
      </c>
    </row>
    <row r="16" customFormat="false" ht="15" hidden="false" customHeight="false" outlineLevel="0" collapsed="false">
      <c r="A16" s="22" t="s">
        <v>76</v>
      </c>
      <c r="B16" s="26" t="n">
        <f aca="false">SUM(Journal!$L$7:$L$1006)</f>
        <v>0</v>
      </c>
      <c r="D16" s="24" t="str">
        <f aca="false">IF(Lists!$D$10="","",Lists!$D$10)</f>
        <v>Reversal</v>
      </c>
      <c r="E16" s="24" t="n">
        <f aca="false">IF(D16="","",COUNTIF(Journal!$F$7:$F$1006,D16))</f>
        <v>0</v>
      </c>
      <c r="F16" s="25" t="str">
        <f aca="false">IF(N(E16)=0,"",COUNTIFS(Journal!$F$7:$F$1006,D16,Journal!$S$7:$S$1006,"&gt;0")/E16)</f>
        <v/>
      </c>
      <c r="G16" s="26" t="n">
        <f aca="false">IF(D16="","",SUMIFS(Journal!$S$7:$S$1006,Journal!$F$7:$F$1006,D16))</f>
        <v>0</v>
      </c>
      <c r="H16" s="27" t="str">
        <f aca="false">IF(D16="","",IF(COUNTIFS(Journal!$F$7:$F$1006,D16,Journal!$R$7:$R$1006,"&gt;0")=0,"",SUMIFS(Journal!$T$7:$T$1006,Journal!$F$7:$F$1006,D16)/COUNTIFS(Journal!$F$7:$F$1006,D16,Journal!$R$7:$R$1006,"&gt;0")))</f>
        <v/>
      </c>
    </row>
    <row r="17" customFormat="false" ht="15" hidden="false" customHeight="false" outlineLevel="0" collapsed="false">
      <c r="A17" s="22" t="s">
        <v>77</v>
      </c>
      <c r="B17" s="30" t="str">
        <f aca="false">COUNTIF(Daily!$H$7:$H$306,"&gt;0")&amp;" / "&amp;COUNTIF(Daily!$H$7:$H$306,"&lt;0")</f>
        <v>0 / 0</v>
      </c>
      <c r="D17" s="24" t="str">
        <f aca="false">IF(Lists!$D$11="","",Lists!$D$11)</f>
        <v/>
      </c>
      <c r="E17" s="24" t="str">
        <f aca="false">IF(D17="","",COUNTIF(Journal!$F$7:$F$1006,D17))</f>
        <v/>
      </c>
      <c r="F17" s="25" t="str">
        <f aca="false">IF(N(E17)=0,"",COUNTIFS(Journal!$F$7:$F$1006,D17,Journal!$S$7:$S$1006,"&gt;0")/E17)</f>
        <v/>
      </c>
      <c r="G17" s="26" t="str">
        <f aca="false">IF(D17="","",SUMIFS(Journal!$S$7:$S$1006,Journal!$F$7:$F$1006,D17))</f>
        <v/>
      </c>
      <c r="H17" s="27" t="str">
        <f aca="false">IF(D17="","",IF(COUNTIFS(Journal!$F$7:$F$1006,D17,Journal!$R$7:$R$1006,"&gt;0")=0,"",SUMIFS(Journal!$T$7:$T$1006,Journal!$F$7:$F$1006,D17)/COUNTIFS(Journal!$F$7:$F$1006,D17,Journal!$R$7:$R$1006,"&gt;0")))</f>
        <v/>
      </c>
    </row>
    <row r="18" customFormat="false" ht="15" hidden="false" customHeight="false" outlineLevel="0" collapsed="false">
      <c r="A18" s="22" t="s">
        <v>78</v>
      </c>
      <c r="B18" s="26" t="str">
        <f aca="false">IF(B4=0,"",MAX(Daily!$H$7:$H$306))</f>
        <v/>
      </c>
      <c r="D18" s="24" t="str">
        <f aca="false">IF(Lists!$D$12="","",Lists!$D$12)</f>
        <v/>
      </c>
      <c r="E18" s="24" t="str">
        <f aca="false">IF(D18="","",COUNTIF(Journal!$F$7:$F$1006,D18))</f>
        <v/>
      </c>
      <c r="F18" s="25" t="str">
        <f aca="false">IF(N(E18)=0,"",COUNTIFS(Journal!$F$7:$F$1006,D18,Journal!$S$7:$S$1006,"&gt;0")/E18)</f>
        <v/>
      </c>
      <c r="G18" s="26" t="str">
        <f aca="false">IF(D18="","",SUMIFS(Journal!$S$7:$S$1006,Journal!$F$7:$F$1006,D18))</f>
        <v/>
      </c>
      <c r="H18" s="27" t="str">
        <f aca="false">IF(D18="","",IF(COUNTIFS(Journal!$F$7:$F$1006,D18,Journal!$R$7:$R$1006,"&gt;0")=0,"",SUMIFS(Journal!$T$7:$T$1006,Journal!$F$7:$F$1006,D18)/COUNTIFS(Journal!$F$7:$F$1006,D18,Journal!$R$7:$R$1006,"&gt;0")))</f>
        <v/>
      </c>
    </row>
    <row r="19" customFormat="false" ht="15" hidden="false" customHeight="false" outlineLevel="0" collapsed="false">
      <c r="A19" s="22" t="s">
        <v>79</v>
      </c>
      <c r="B19" s="26" t="str">
        <f aca="false">IF(B4=0,"",MIN(Daily!$H$7:$H$306))</f>
        <v/>
      </c>
      <c r="D19" s="24" t="str">
        <f aca="false">IF(Lists!$D$13="","",Lists!$D$13)</f>
        <v/>
      </c>
      <c r="E19" s="24" t="str">
        <f aca="false">IF(D19="","",COUNTIF(Journal!$F$7:$F$1006,D19))</f>
        <v/>
      </c>
      <c r="F19" s="25" t="str">
        <f aca="false">IF(N(E19)=0,"",COUNTIFS(Journal!$F$7:$F$1006,D19,Journal!$S$7:$S$1006,"&gt;0")/E19)</f>
        <v/>
      </c>
      <c r="G19" s="26" t="str">
        <f aca="false">IF(D19="","",SUMIFS(Journal!$S$7:$S$1006,Journal!$F$7:$F$1006,D19))</f>
        <v/>
      </c>
      <c r="H19" s="27" t="str">
        <f aca="false">IF(D19="","",IF(COUNTIFS(Journal!$F$7:$F$1006,D19,Journal!$R$7:$R$1006,"&gt;0")=0,"",SUMIFS(Journal!$T$7:$T$1006,Journal!$F$7:$F$1006,D19)/COUNTIFS(Journal!$F$7:$F$1006,D19,Journal!$R$7:$R$1006,"&gt;0")))</f>
        <v/>
      </c>
    </row>
    <row r="20" customFormat="false" ht="15" hidden="false" customHeight="false" outlineLevel="0" collapsed="false">
      <c r="A20" s="22" t="s">
        <v>80</v>
      </c>
      <c r="B20" s="23" t="n">
        <f aca="false">COUNTIF(Daily!$L$7:$L$306,"Yes")</f>
        <v>0</v>
      </c>
      <c r="D20" s="24" t="str">
        <f aca="false">IF(Lists!$D$14="","",Lists!$D$14)</f>
        <v/>
      </c>
      <c r="E20" s="24" t="str">
        <f aca="false">IF(D20="","",COUNTIF(Journal!$F$7:$F$1006,D20))</f>
        <v/>
      </c>
      <c r="F20" s="25" t="str">
        <f aca="false">IF(N(E20)=0,"",COUNTIFS(Journal!$F$7:$F$1006,D20,Journal!$S$7:$S$1006,"&gt;0")/E20)</f>
        <v/>
      </c>
      <c r="G20" s="26" t="str">
        <f aca="false">IF(D20="","",SUMIFS(Journal!$S$7:$S$1006,Journal!$F$7:$F$1006,D20))</f>
        <v/>
      </c>
      <c r="H20" s="27" t="str">
        <f aca="false">IF(D20="","",IF(COUNTIFS(Journal!$F$7:$F$1006,D20,Journal!$R$7:$R$1006,"&gt;0")=0,"",SUMIFS(Journal!$T$7:$T$1006,Journal!$F$7:$F$1006,D20)/COUNTIFS(Journal!$F$7:$F$1006,D20,Journal!$R$7:$R$1006,"&gt;0")))</f>
        <v/>
      </c>
    </row>
    <row r="21" customFormat="false" ht="15" hidden="false" customHeight="false" outlineLevel="0" collapsed="false">
      <c r="A21" s="22" t="s">
        <v>81</v>
      </c>
      <c r="B21" s="23" t="n">
        <f aca="false">COUNTIF(Journal!$V$7:$V$1006,"After loss limit")</f>
        <v>0</v>
      </c>
      <c r="D21" s="24" t="str">
        <f aca="false">IF(Lists!$D$15="","",Lists!$D$15)</f>
        <v/>
      </c>
      <c r="E21" s="24" t="str">
        <f aca="false">IF(D21="","",COUNTIF(Journal!$F$7:$F$1006,D21))</f>
        <v/>
      </c>
      <c r="F21" s="25" t="str">
        <f aca="false">IF(N(E21)=0,"",COUNTIFS(Journal!$F$7:$F$1006,D21,Journal!$S$7:$S$1006,"&gt;0")/E21)</f>
        <v/>
      </c>
      <c r="G21" s="26" t="str">
        <f aca="false">IF(D21="","",SUMIFS(Journal!$S$7:$S$1006,Journal!$F$7:$F$1006,D21))</f>
        <v/>
      </c>
      <c r="H21" s="27" t="str">
        <f aca="false">IF(D21="","",IF(COUNTIFS(Journal!$F$7:$F$1006,D21,Journal!$R$7:$R$1006,"&gt;0")=0,"",SUMIFS(Journal!$T$7:$T$1006,Journal!$F$7:$F$1006,D21)/COUNTIFS(Journal!$F$7:$F$1006,D21,Journal!$R$7:$R$1006,"&gt;0")))</f>
        <v/>
      </c>
    </row>
    <row r="22" customFormat="false" ht="15" hidden="false" customHeight="false" outlineLevel="0" collapsed="false">
      <c r="A22" s="22" t="s">
        <v>82</v>
      </c>
      <c r="B22" s="23" t="n">
        <f aca="false">COUNTIF(Daily!$N$7:$N$306,"Yes")</f>
        <v>0</v>
      </c>
      <c r="D22" s="24" t="str">
        <f aca="false">IF(Lists!$D$16="","",Lists!$D$16)</f>
        <v/>
      </c>
      <c r="E22" s="24" t="str">
        <f aca="false">IF(D22="","",COUNTIF(Journal!$F$7:$F$1006,D22))</f>
        <v/>
      </c>
      <c r="F22" s="25" t="str">
        <f aca="false">IF(N(E22)=0,"",COUNTIFS(Journal!$F$7:$F$1006,D22,Journal!$S$7:$S$1006,"&gt;0")/E22)</f>
        <v/>
      </c>
      <c r="G22" s="26" t="str">
        <f aca="false">IF(D22="","",SUMIFS(Journal!$S$7:$S$1006,Journal!$F$7:$F$1006,D22))</f>
        <v/>
      </c>
      <c r="H22" s="27" t="str">
        <f aca="false">IF(D22="","",IF(COUNTIFS(Journal!$F$7:$F$1006,D22,Journal!$R$7:$R$1006,"&gt;0")=0,"",SUMIFS(Journal!$T$7:$T$1006,Journal!$F$7:$F$1006,D22)/COUNTIFS(Journal!$F$7:$F$1006,D22,Journal!$R$7:$R$1006,"&gt;0")))</f>
        <v/>
      </c>
    </row>
    <row r="23" customFormat="false" ht="15" hidden="false" customHeight="false" outlineLevel="0" collapsed="false">
      <c r="A23" s="22" t="s">
        <v>83</v>
      </c>
      <c r="B23" s="26" t="str">
        <f aca="false">IF(B4=0,"",MIN(Daily!$P$7:$P$306))</f>
        <v/>
      </c>
    </row>
    <row r="24" customFormat="false" ht="15" hidden="false" customHeight="false" outlineLevel="0" collapsed="false">
      <c r="A24" s="22" t="s">
        <v>84</v>
      </c>
      <c r="B24" s="26" t="n">
        <f aca="false">N(Journal!$C$3)+B10</f>
        <v>0</v>
      </c>
      <c r="D24" s="8" t="s">
        <v>38</v>
      </c>
      <c r="E24" s="8" t="s">
        <v>52</v>
      </c>
      <c r="F24" s="8" t="s">
        <v>55</v>
      </c>
      <c r="G24" s="8" t="s">
        <v>44</v>
      </c>
      <c r="H24" s="8" t="s">
        <v>59</v>
      </c>
    </row>
    <row r="25" customFormat="false" ht="15" hidden="false" customHeight="false" outlineLevel="0" collapsed="false">
      <c r="D25" s="24" t="str">
        <f aca="false">IF(Lists!$F$5="","",Lists!$F$5)</f>
        <v>None</v>
      </c>
      <c r="E25" s="24" t="n">
        <f aca="false">IF(D25="","",COUNTIF(Journal!$M$7:$M$1006,D25))</f>
        <v>0</v>
      </c>
      <c r="F25" s="25" t="str">
        <f aca="false">IF(N(E25)=0,"",COUNTIFS(Journal!$M$7:$M$1006,D25,Journal!$S$7:$S$1006,"&gt;0")/E25)</f>
        <v/>
      </c>
      <c r="G25" s="26" t="n">
        <f aca="false">IF(D25="","",SUMIFS(Journal!$S$7:$S$1006,Journal!$M$7:$M$1006,D25))</f>
        <v>0</v>
      </c>
      <c r="H25" s="27" t="str">
        <f aca="false">IF(D25="","",IF(COUNTIFS(Journal!$M$7:$M$1006,D25,Journal!$R$7:$R$1006,"&gt;0")=0,"",SUMIFS(Journal!$T$7:$T$1006,Journal!$M$7:$M$1006,D25)/COUNTIFS(Journal!$M$7:$M$1006,D25,Journal!$R$7:$R$1006,"&gt;0")))</f>
        <v/>
      </c>
    </row>
    <row r="26" customFormat="false" ht="15" hidden="false" customHeight="false" outlineLevel="0" collapsed="false">
      <c r="D26" s="24" t="str">
        <f aca="false">IF(Lists!$F$6="","",Lists!$F$6)</f>
        <v>Chased entry</v>
      </c>
      <c r="E26" s="24" t="n">
        <f aca="false">IF(D26="","",COUNTIF(Journal!$M$7:$M$1006,D26))</f>
        <v>0</v>
      </c>
      <c r="F26" s="25" t="str">
        <f aca="false">IF(N(E26)=0,"",COUNTIFS(Journal!$M$7:$M$1006,D26,Journal!$S$7:$S$1006,"&gt;0")/E26)</f>
        <v/>
      </c>
      <c r="G26" s="26" t="n">
        <f aca="false">IF(D26="","",SUMIFS(Journal!$S$7:$S$1006,Journal!$M$7:$M$1006,D26))</f>
        <v>0</v>
      </c>
      <c r="H26" s="27" t="str">
        <f aca="false">IF(D26="","",IF(COUNTIFS(Journal!$M$7:$M$1006,D26,Journal!$R$7:$R$1006,"&gt;0")=0,"",SUMIFS(Journal!$T$7:$T$1006,Journal!$M$7:$M$1006,D26)/COUNTIFS(Journal!$M$7:$M$1006,D26,Journal!$R$7:$R$1006,"&gt;0")))</f>
        <v/>
      </c>
    </row>
    <row r="27" customFormat="false" ht="15" hidden="false" customHeight="false" outlineLevel="0" collapsed="false">
      <c r="A27" s="31" t="s">
        <v>39</v>
      </c>
      <c r="D27" s="24" t="str">
        <f aca="false">IF(Lists!$F$7="","",Lists!$F$7)</f>
        <v>Moved stop</v>
      </c>
      <c r="E27" s="24" t="n">
        <f aca="false">IF(D27="","",COUNTIF(Journal!$M$7:$M$1006,D27))</f>
        <v>0</v>
      </c>
      <c r="F27" s="25" t="str">
        <f aca="false">IF(N(E27)=0,"",COUNTIFS(Journal!$M$7:$M$1006,D27,Journal!$S$7:$S$1006,"&gt;0")/E27)</f>
        <v/>
      </c>
      <c r="G27" s="26" t="n">
        <f aca="false">IF(D27="","",SUMIFS(Journal!$S$7:$S$1006,Journal!$M$7:$M$1006,D27))</f>
        <v>0</v>
      </c>
      <c r="H27" s="27" t="str">
        <f aca="false">IF(D27="","",IF(COUNTIFS(Journal!$M$7:$M$1006,D27,Journal!$R$7:$R$1006,"&gt;0")=0,"",SUMIFS(Journal!$T$7:$T$1006,Journal!$M$7:$M$1006,D27)/COUNTIFS(Journal!$M$7:$M$1006,D27,Journal!$R$7:$R$1006,"&gt;0")))</f>
        <v/>
      </c>
    </row>
    <row r="28" customFormat="false" ht="28.35" hidden="false" customHeight="false" outlineLevel="0" collapsed="false">
      <c r="A28" s="32" t="s">
        <v>85</v>
      </c>
      <c r="D28" s="24" t="str">
        <f aca="false">IF(Lists!$F$8="","",Lists!$F$8)</f>
        <v>Exited early</v>
      </c>
      <c r="E28" s="24" t="n">
        <f aca="false">IF(D28="","",COUNTIF(Journal!$M$7:$M$1006,D28))</f>
        <v>0</v>
      </c>
      <c r="F28" s="25" t="str">
        <f aca="false">IF(N(E28)=0,"",COUNTIFS(Journal!$M$7:$M$1006,D28,Journal!$S$7:$S$1006,"&gt;0")/E28)</f>
        <v/>
      </c>
      <c r="G28" s="26" t="n">
        <f aca="false">IF(D28="","",SUMIFS(Journal!$S$7:$S$1006,Journal!$M$7:$M$1006,D28))</f>
        <v>0</v>
      </c>
      <c r="H28" s="27" t="str">
        <f aca="false">IF(D28="","",IF(COUNTIFS(Journal!$M$7:$M$1006,D28,Journal!$R$7:$R$1006,"&gt;0")=0,"",SUMIFS(Journal!$T$7:$T$1006,Journal!$M$7:$M$1006,D28)/COUNTIFS(Journal!$M$7:$M$1006,D28,Journal!$R$7:$R$1006,"&gt;0")))</f>
        <v/>
      </c>
    </row>
    <row r="29" customFormat="false" ht="28.35" hidden="false" customHeight="false" outlineLevel="0" collapsed="false">
      <c r="A29" s="32" t="s">
        <v>86</v>
      </c>
      <c r="D29" s="24" t="str">
        <f aca="false">IF(Lists!$F$9="","",Lists!$F$9)</f>
        <v>Revenge trade</v>
      </c>
      <c r="E29" s="24" t="n">
        <f aca="false">IF(D29="","",COUNTIF(Journal!$M$7:$M$1006,D29))</f>
        <v>0</v>
      </c>
      <c r="F29" s="25" t="str">
        <f aca="false">IF(N(E29)=0,"",COUNTIFS(Journal!$M$7:$M$1006,D29,Journal!$S$7:$S$1006,"&gt;0")/E29)</f>
        <v/>
      </c>
      <c r="G29" s="26" t="n">
        <f aca="false">IF(D29="","",SUMIFS(Journal!$S$7:$S$1006,Journal!$M$7:$M$1006,D29))</f>
        <v>0</v>
      </c>
      <c r="H29" s="27" t="str">
        <f aca="false">IF(D29="","",IF(COUNTIFS(Journal!$M$7:$M$1006,D29,Journal!$R$7:$R$1006,"&gt;0")=0,"",SUMIFS(Journal!$T$7:$T$1006,Journal!$M$7:$M$1006,D29)/COUNTIFS(Journal!$M$7:$M$1006,D29,Journal!$R$7:$R$1006,"&gt;0")))</f>
        <v/>
      </c>
    </row>
    <row r="30" customFormat="false" ht="28.35" hidden="false" customHeight="false" outlineLevel="0" collapsed="false">
      <c r="A30" s="32" t="s">
        <v>87</v>
      </c>
      <c r="D30" s="24" t="str">
        <f aca="false">IF(Lists!$F$10="","",Lists!$F$10)</f>
        <v>Overtrading</v>
      </c>
      <c r="E30" s="24" t="n">
        <f aca="false">IF(D30="","",COUNTIF(Journal!$M$7:$M$1006,D30))</f>
        <v>0</v>
      </c>
      <c r="F30" s="25" t="str">
        <f aca="false">IF(N(E30)=0,"",COUNTIFS(Journal!$M$7:$M$1006,D30,Journal!$S$7:$S$1006,"&gt;0")/E30)</f>
        <v/>
      </c>
      <c r="G30" s="26" t="n">
        <f aca="false">IF(D30="","",SUMIFS(Journal!$S$7:$S$1006,Journal!$M$7:$M$1006,D30))</f>
        <v>0</v>
      </c>
      <c r="H30" s="27" t="str">
        <f aca="false">IF(D30="","",IF(COUNTIFS(Journal!$M$7:$M$1006,D30,Journal!$R$7:$R$1006,"&gt;0")=0,"",SUMIFS(Journal!$T$7:$T$1006,Journal!$M$7:$M$1006,D30)/COUNTIFS(Journal!$M$7:$M$1006,D30,Journal!$R$7:$R$1006,"&gt;0")))</f>
        <v/>
      </c>
    </row>
    <row r="31" customFormat="false" ht="28.35" hidden="false" customHeight="false" outlineLevel="0" collapsed="false">
      <c r="A31" s="32" t="s">
        <v>88</v>
      </c>
      <c r="D31" s="24" t="str">
        <f aca="false">IF(Lists!$F$11="","",Lists!$F$11)</f>
        <v>Ignored daily limit</v>
      </c>
      <c r="E31" s="24" t="n">
        <f aca="false">IF(D31="","",COUNTIF(Journal!$M$7:$M$1006,D31))</f>
        <v>0</v>
      </c>
      <c r="F31" s="25" t="str">
        <f aca="false">IF(N(E31)=0,"",COUNTIFS(Journal!$M$7:$M$1006,D31,Journal!$S$7:$S$1006,"&gt;0")/E31)</f>
        <v/>
      </c>
      <c r="G31" s="26" t="n">
        <f aca="false">IF(D31="","",SUMIFS(Journal!$S$7:$S$1006,Journal!$M$7:$M$1006,D31))</f>
        <v>0</v>
      </c>
      <c r="H31" s="27" t="str">
        <f aca="false">IF(D31="","",IF(COUNTIFS(Journal!$M$7:$M$1006,D31,Journal!$R$7:$R$1006,"&gt;0")=0,"",SUMIFS(Journal!$T$7:$T$1006,Journal!$M$7:$M$1006,D31)/COUNTIFS(Journal!$M$7:$M$1006,D31,Journal!$R$7:$R$1006,"&gt;0")))</f>
        <v/>
      </c>
    </row>
    <row r="32" customFormat="false" ht="15" hidden="false" customHeight="false" outlineLevel="0" collapsed="false">
      <c r="D32" s="24" t="str">
        <f aca="false">IF(Lists!$F$12="","",Lists!$F$12)</f>
        <v>No valid setup</v>
      </c>
      <c r="E32" s="24" t="n">
        <f aca="false">IF(D32="","",COUNTIF(Journal!$M$7:$M$1006,D32))</f>
        <v>0</v>
      </c>
      <c r="F32" s="25" t="str">
        <f aca="false">IF(N(E32)=0,"",COUNTIFS(Journal!$M$7:$M$1006,D32,Journal!$S$7:$S$1006,"&gt;0")/E32)</f>
        <v/>
      </c>
      <c r="G32" s="26" t="n">
        <f aca="false">IF(D32="","",SUMIFS(Journal!$S$7:$S$1006,Journal!$M$7:$M$1006,D32))</f>
        <v>0</v>
      </c>
      <c r="H32" s="27" t="str">
        <f aca="false">IF(D32="","",IF(COUNTIFS(Journal!$M$7:$M$1006,D32,Journal!$R$7:$R$1006,"&gt;0")=0,"",SUMIFS(Journal!$T$7:$T$1006,Journal!$M$7:$M$1006,D32)/COUNTIFS(Journal!$M$7:$M$1006,D32,Journal!$R$7:$R$1006,"&gt;0")))</f>
        <v/>
      </c>
    </row>
    <row r="33" customFormat="false" ht="15" hidden="false" customHeight="false" outlineLevel="0" collapsed="false">
      <c r="D33" s="24" t="str">
        <f aca="false">IF(Lists!$F$13="","",Lists!$F$13)</f>
        <v/>
      </c>
      <c r="E33" s="24" t="str">
        <f aca="false">IF(D33="","",COUNTIF(Journal!$M$7:$M$1006,D33))</f>
        <v/>
      </c>
      <c r="F33" s="25" t="str">
        <f aca="false">IF(N(E33)=0,"",COUNTIFS(Journal!$M$7:$M$1006,D33,Journal!$S$7:$S$1006,"&gt;0")/E33)</f>
        <v/>
      </c>
      <c r="G33" s="26" t="str">
        <f aca="false">IF(D33="","",SUMIFS(Journal!$S$7:$S$1006,Journal!$M$7:$M$1006,D33))</f>
        <v/>
      </c>
      <c r="H33" s="27" t="str">
        <f aca="false">IF(D33="","",IF(COUNTIFS(Journal!$M$7:$M$1006,D33,Journal!$R$7:$R$1006,"&gt;0")=0,"",SUMIFS(Journal!$T$7:$T$1006,Journal!$M$7:$M$1006,D33)/COUNTIFS(Journal!$M$7:$M$1006,D33,Journal!$R$7:$R$1006,"&gt;0")))</f>
        <v/>
      </c>
    </row>
    <row r="34" customFormat="false" ht="15" hidden="false" customHeight="false" outlineLevel="0" collapsed="false">
      <c r="D34" s="24" t="str">
        <f aca="false">IF(Lists!$F$14="","",Lists!$F$14)</f>
        <v/>
      </c>
      <c r="E34" s="24" t="str">
        <f aca="false">IF(D34="","",COUNTIF(Journal!$M$7:$M$1006,D34))</f>
        <v/>
      </c>
      <c r="F34" s="25" t="str">
        <f aca="false">IF(N(E34)=0,"",COUNTIFS(Journal!$M$7:$M$1006,D34,Journal!$S$7:$S$1006,"&gt;0")/E34)</f>
        <v/>
      </c>
      <c r="G34" s="26" t="str">
        <f aca="false">IF(D34="","",SUMIFS(Journal!$S$7:$S$1006,Journal!$M$7:$M$1006,D34))</f>
        <v/>
      </c>
      <c r="H34" s="27" t="str">
        <f aca="false">IF(D34="","",IF(COUNTIFS(Journal!$M$7:$M$1006,D34,Journal!$R$7:$R$1006,"&gt;0")=0,"",SUMIFS(Journal!$T$7:$T$1006,Journal!$M$7:$M$1006,D34)/COUNTIFS(Journal!$M$7:$M$1006,D34,Journal!$R$7:$R$1006,"&gt;0")))</f>
        <v/>
      </c>
    </row>
    <row r="35" customFormat="false" ht="15" hidden="false" customHeight="false" outlineLevel="0" collapsed="false">
      <c r="D35" s="24" t="str">
        <f aca="false">IF(Lists!$F$15="","",Lists!$F$15)</f>
        <v/>
      </c>
      <c r="E35" s="24" t="str">
        <f aca="false">IF(D35="","",COUNTIF(Journal!$M$7:$M$1006,D35))</f>
        <v/>
      </c>
      <c r="F35" s="25" t="str">
        <f aca="false">IF(N(E35)=0,"",COUNTIFS(Journal!$M$7:$M$1006,D35,Journal!$S$7:$S$1006,"&gt;0")/E35)</f>
        <v/>
      </c>
      <c r="G35" s="26" t="str">
        <f aca="false">IF(D35="","",SUMIFS(Journal!$S$7:$S$1006,Journal!$M$7:$M$1006,D35))</f>
        <v/>
      </c>
      <c r="H35" s="27" t="str">
        <f aca="false">IF(D35="","",IF(COUNTIFS(Journal!$M$7:$M$1006,D35,Journal!$R$7:$R$1006,"&gt;0")=0,"",SUMIFS(Journal!$T$7:$T$1006,Journal!$M$7:$M$1006,D35)/COUNTIFS(Journal!$M$7:$M$1006,D35,Journal!$R$7:$R$1006,"&gt;0")))</f>
        <v/>
      </c>
    </row>
    <row r="36" customFormat="false" ht="15" hidden="false" customHeight="false" outlineLevel="0" collapsed="false">
      <c r="D36" s="24" t="str">
        <f aca="false">IF(Lists!$F$16="","",Lists!$F$16)</f>
        <v/>
      </c>
      <c r="E36" s="24" t="str">
        <f aca="false">IF(D36="","",COUNTIF(Journal!$M$7:$M$1006,D36))</f>
        <v/>
      </c>
      <c r="F36" s="25" t="str">
        <f aca="false">IF(N(E36)=0,"",COUNTIFS(Journal!$M$7:$M$1006,D36,Journal!$S$7:$S$1006,"&gt;0")/E36)</f>
        <v/>
      </c>
      <c r="G36" s="26" t="str">
        <f aca="false">IF(D36="","",SUMIFS(Journal!$S$7:$S$1006,Journal!$M$7:$M$1006,D36))</f>
        <v/>
      </c>
      <c r="H36" s="27" t="str">
        <f aca="false">IF(D36="","",IF(COUNTIFS(Journal!$M$7:$M$1006,D36,Journal!$R$7:$R$1006,"&gt;0")=0,"",SUMIFS(Journal!$T$7:$T$1006,Journal!$M$7:$M$1006,D36)/COUNTIFS(Journal!$M$7:$M$1006,D36,Journal!$R$7:$R$1006,"&gt;0")))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V10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8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20"/>
    <col collapsed="false" customWidth="true" hidden="false" outlineLevel="0" max="12" min="7" style="0" width="10"/>
    <col collapsed="false" customWidth="true" hidden="false" outlineLevel="0" max="13" min="13" style="0" width="16"/>
    <col collapsed="false" customWidth="true" hidden="false" outlineLevel="0" max="14" min="14" style="0" width="28"/>
    <col collapsed="false" customWidth="true" hidden="false" outlineLevel="0" max="15" min="15" style="0" width="11"/>
    <col collapsed="false" customWidth="true" hidden="false" outlineLevel="0" max="17" min="16" style="0" width="8"/>
    <col collapsed="false" customWidth="true" hidden="false" outlineLevel="0" max="18" min="18" style="0" width="10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1" min="21" style="0" width="11"/>
    <col collapsed="false" customWidth="true" hidden="false" outlineLevel="0" max="22" min="22" style="0" width="15"/>
  </cols>
  <sheetData>
    <row r="1" customFormat="false" ht="19.7" hidden="false" customHeight="false" outlineLevel="0" collapsed="false">
      <c r="A1" s="1" t="s">
        <v>89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5" t="s">
        <v>21</v>
      </c>
      <c r="B3" s="5"/>
      <c r="C3" s="6" t="n">
        <v>10000</v>
      </c>
      <c r="E3" s="2" t="s">
        <v>22</v>
      </c>
    </row>
    <row r="4" customFormat="false" ht="15" hidden="false" customHeight="false" outlineLevel="0" collapsed="false">
      <c r="A4" s="5" t="s">
        <v>23</v>
      </c>
      <c r="B4" s="5"/>
      <c r="C4" s="6" t="n">
        <v>300</v>
      </c>
      <c r="E4" s="2" t="s">
        <v>24</v>
      </c>
    </row>
    <row r="5" customFormat="false" ht="15" hidden="false" customHeight="false" outlineLevel="0" collapsed="false">
      <c r="A5" s="5" t="s">
        <v>25</v>
      </c>
      <c r="B5" s="5"/>
      <c r="C5" s="7" t="n">
        <v>5</v>
      </c>
    </row>
    <row r="6" customFormat="false" ht="45" hidden="false" customHeight="true" outlineLevel="0" collapsed="false">
      <c r="A6" s="8" t="s">
        <v>26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33</v>
      </c>
      <c r="I6" s="8" t="s">
        <v>34</v>
      </c>
      <c r="J6" s="8" t="s">
        <v>35</v>
      </c>
      <c r="K6" s="8" t="s">
        <v>36</v>
      </c>
      <c r="L6" s="8" t="s">
        <v>37</v>
      </c>
      <c r="M6" s="8" t="s">
        <v>38</v>
      </c>
      <c r="N6" s="8" t="s">
        <v>39</v>
      </c>
      <c r="O6" s="8" t="s">
        <v>40</v>
      </c>
      <c r="P6" s="8" t="s">
        <v>41</v>
      </c>
      <c r="Q6" s="8" t="s">
        <v>42</v>
      </c>
      <c r="R6" s="8" t="s">
        <v>43</v>
      </c>
      <c r="S6" s="8" t="s">
        <v>44</v>
      </c>
      <c r="T6" s="8" t="s">
        <v>45</v>
      </c>
      <c r="U6" s="8" t="s">
        <v>46</v>
      </c>
      <c r="V6" s="8" t="s">
        <v>47</v>
      </c>
    </row>
    <row r="7" customFormat="false" ht="15" hidden="false" customHeight="false" outlineLevel="0" collapsed="false">
      <c r="A7" s="9" t="n">
        <v>46279</v>
      </c>
      <c r="B7" s="10" t="n">
        <v>0.403472222222222</v>
      </c>
      <c r="C7" s="10" t="n">
        <v>0.420138888888889</v>
      </c>
      <c r="D7" s="11" t="s">
        <v>90</v>
      </c>
      <c r="E7" s="33" t="s">
        <v>91</v>
      </c>
      <c r="F7" s="33" t="s">
        <v>92</v>
      </c>
      <c r="G7" s="12" t="n">
        <v>42.5</v>
      </c>
      <c r="H7" s="12" t="n">
        <v>42</v>
      </c>
      <c r="I7" s="12" t="n">
        <v>43.5</v>
      </c>
      <c r="J7" s="11" t="n">
        <v>200</v>
      </c>
      <c r="K7" s="11"/>
      <c r="L7" s="13" t="n">
        <v>1</v>
      </c>
      <c r="M7" s="33" t="s">
        <v>93</v>
      </c>
      <c r="N7" s="11" t="s">
        <v>94</v>
      </c>
      <c r="O7" s="14" t="str">
        <f aca="false">IF(OR(A7="",B7=""),"",LOOKUP(MOD(B7,1),Lists!$A$5:$A$9,Lists!$B$5:$B$9))</f>
        <v>Open</v>
      </c>
      <c r="P7" s="14" t="n">
        <f aca="false">IF(OR(B7="",C7=""),"",ROUND(MOD(C7-B7,1)*1440,0))</f>
        <v>24</v>
      </c>
      <c r="Q7" s="14" t="n">
        <f aca="false">IF(A7="","",COUNTIF($A$7:A7,A7))</f>
        <v>1</v>
      </c>
      <c r="R7" s="15" t="n">
        <f aca="false">IF(OR(G7="",H7="",J7=""),"",ABS(G7-H7)*J7*IF(K7="",1,K7))</f>
        <v>100</v>
      </c>
      <c r="S7" s="15" t="n">
        <f aca="false">IF(OR(G7="",I7="",J7=""),"",(I7-G7)*J7*IF(K7="",1,K7)*IF(E7="Short",-1,1)-N(L7))</f>
        <v>199</v>
      </c>
      <c r="T7" s="16" t="n">
        <f aca="false">IF(OR(S7="",N(R7)=0),"",S7/R7)</f>
        <v>1.99</v>
      </c>
      <c r="U7" s="15" t="n">
        <f aca="false">IF(S7="","",SUMIFS($S$7:S7,$A$7:A7,A7))</f>
        <v>199</v>
      </c>
      <c r="V7" s="14" t="str">
        <f aca="false">IF(S7="","",IF(AND($C$4&gt;0,U7-S7&lt;=-$C$4),"After loss limit",IF(AND($C$4&gt;0,U7&lt;=-$C$4),"Hit loss limit",IF(AND($C$5&gt;0,Q7&gt;$C$5),"Over trade cap","OK"))))</f>
        <v>OK</v>
      </c>
    </row>
    <row r="8" customFormat="false" ht="15" hidden="false" customHeight="false" outlineLevel="0" collapsed="false">
      <c r="A8" s="9" t="n">
        <v>46279</v>
      </c>
      <c r="B8" s="10" t="n">
        <v>0.466666666666667</v>
      </c>
      <c r="C8" s="10" t="n">
        <v>0.486111111111111</v>
      </c>
      <c r="D8" s="11" t="s">
        <v>95</v>
      </c>
      <c r="E8" s="33" t="s">
        <v>96</v>
      </c>
      <c r="F8" s="33" t="s">
        <v>97</v>
      </c>
      <c r="G8" s="12" t="n">
        <v>88.2</v>
      </c>
      <c r="H8" s="12" t="n">
        <v>88.7</v>
      </c>
      <c r="I8" s="12" t="n">
        <v>88.7</v>
      </c>
      <c r="J8" s="11" t="n">
        <v>200</v>
      </c>
      <c r="K8" s="11"/>
      <c r="L8" s="13" t="n">
        <v>1</v>
      </c>
      <c r="M8" s="33" t="s">
        <v>93</v>
      </c>
      <c r="N8" s="11" t="s">
        <v>98</v>
      </c>
      <c r="O8" s="14" t="str">
        <f aca="false">IF(OR(A8="",B8=""),"",LOOKUP(MOD(B8,1),Lists!$A$5:$A$9,Lists!$B$5:$B$9))</f>
        <v>Midday</v>
      </c>
      <c r="P8" s="14" t="n">
        <f aca="false">IF(OR(B8="",C8=""),"",ROUND(MOD(C8-B8,1)*1440,0))</f>
        <v>28</v>
      </c>
      <c r="Q8" s="14" t="n">
        <f aca="false">IF(A8="","",COUNTIF($A$7:A8,A8))</f>
        <v>2</v>
      </c>
      <c r="R8" s="15" t="n">
        <f aca="false">IF(OR(G8="",H8="",J8=""),"",ABS(G8-H8)*J8*IF(K8="",1,K8))</f>
        <v>100</v>
      </c>
      <c r="S8" s="15" t="n">
        <f aca="false">IF(OR(G8="",I8="",J8=""),"",(I8-G8)*J8*IF(K8="",1,K8)*IF(E8="Short",-1,1)-N(L8))</f>
        <v>-101</v>
      </c>
      <c r="T8" s="16" t="n">
        <f aca="false">IF(OR(S8="",N(R8)=0),"",S8/R8)</f>
        <v>-1.01</v>
      </c>
      <c r="U8" s="15" t="n">
        <f aca="false">IF(S8="","",SUMIFS($S$7:S8,$A$7:A8,A8))</f>
        <v>98</v>
      </c>
      <c r="V8" s="14" t="str">
        <f aca="false">IF(S8="","",IF(AND($C$4&gt;0,U8-S8&lt;=-$C$4),"After loss limit",IF(AND($C$4&gt;0,U8&lt;=-$C$4),"Hit loss limit",IF(AND($C$5&gt;0,Q8&gt;$C$5),"Over trade cap","OK"))))</f>
        <v>OK</v>
      </c>
    </row>
    <row r="9" customFormat="false" ht="15" hidden="false" customHeight="false" outlineLevel="0" collapsed="false">
      <c r="A9" s="9" t="n">
        <v>46279</v>
      </c>
      <c r="B9" s="10" t="n">
        <v>0.631944444444444</v>
      </c>
      <c r="C9" s="10" t="n">
        <v>0.658333333333333</v>
      </c>
      <c r="D9" s="11" t="s">
        <v>90</v>
      </c>
      <c r="E9" s="33" t="s">
        <v>91</v>
      </c>
      <c r="F9" s="33" t="s">
        <v>99</v>
      </c>
      <c r="G9" s="12" t="n">
        <v>43.1</v>
      </c>
      <c r="H9" s="12" t="n">
        <v>42.85</v>
      </c>
      <c r="I9" s="12" t="n">
        <v>43.48</v>
      </c>
      <c r="J9" s="11" t="n">
        <v>400</v>
      </c>
      <c r="K9" s="11"/>
      <c r="L9" s="13" t="n">
        <v>1</v>
      </c>
      <c r="M9" s="33" t="s">
        <v>93</v>
      </c>
      <c r="N9" s="11"/>
      <c r="O9" s="14" t="str">
        <f aca="false">IF(OR(A9="",B9=""),"",LOOKUP(MOD(B9,1),Lists!$A$5:$A$9,Lists!$B$5:$B$9))</f>
        <v>Close</v>
      </c>
      <c r="P9" s="14" t="n">
        <f aca="false">IF(OR(B9="",C9=""),"",ROUND(MOD(C9-B9,1)*1440,0))</f>
        <v>38</v>
      </c>
      <c r="Q9" s="14" t="n">
        <f aca="false">IF(A9="","",COUNTIF($A$7:A9,A9))</f>
        <v>3</v>
      </c>
      <c r="R9" s="15" t="n">
        <f aca="false">IF(OR(G9="",H9="",J9=""),"",ABS(G9-H9)*J9*IF(K9="",1,K9))</f>
        <v>100</v>
      </c>
      <c r="S9" s="15" t="n">
        <f aca="false">IF(OR(G9="",I9="",J9=""),"",(I9-G9)*J9*IF(K9="",1,K9)*IF(E9="Short",-1,1)-N(L9))</f>
        <v>150.999999999998</v>
      </c>
      <c r="T9" s="16" t="n">
        <f aca="false">IF(OR(S9="",N(R9)=0),"",S9/R9)</f>
        <v>1.50999999999998</v>
      </c>
      <c r="U9" s="15" t="n">
        <f aca="false">IF(S9="","",SUMIFS($S$7:S9,$A$7:A9,A9))</f>
        <v>248.999999999998</v>
      </c>
      <c r="V9" s="14" t="str">
        <f aca="false">IF(S9="","",IF(AND($C$4&gt;0,U9-S9&lt;=-$C$4),"After loss limit",IF(AND($C$4&gt;0,U9&lt;=-$C$4),"Hit loss limit",IF(AND($C$5&gt;0,Q9&gt;$C$5),"Over trade cap","OK"))))</f>
        <v>OK</v>
      </c>
    </row>
    <row r="10" customFormat="false" ht="15" hidden="false" customHeight="false" outlineLevel="0" collapsed="false">
      <c r="A10" s="9" t="n">
        <v>46280</v>
      </c>
      <c r="B10" s="10" t="n">
        <v>0.399305555555556</v>
      </c>
      <c r="C10" s="10" t="n">
        <v>0.405555555555556</v>
      </c>
      <c r="D10" s="11" t="s">
        <v>100</v>
      </c>
      <c r="E10" s="33" t="s">
        <v>91</v>
      </c>
      <c r="F10" s="33" t="s">
        <v>92</v>
      </c>
      <c r="G10" s="12" t="n">
        <v>17.8</v>
      </c>
      <c r="H10" s="12" t="n">
        <v>17.55</v>
      </c>
      <c r="I10" s="12" t="n">
        <v>17.55</v>
      </c>
      <c r="J10" s="11" t="n">
        <v>400</v>
      </c>
      <c r="K10" s="11"/>
      <c r="L10" s="13" t="n">
        <v>1</v>
      </c>
      <c r="M10" s="33" t="s">
        <v>101</v>
      </c>
      <c r="N10" s="11" t="s">
        <v>102</v>
      </c>
      <c r="O10" s="14" t="str">
        <f aca="false">IF(OR(A10="",B10=""),"",LOOKUP(MOD(B10,1),Lists!$A$5:$A$9,Lists!$B$5:$B$9))</f>
        <v>Open</v>
      </c>
      <c r="P10" s="14" t="n">
        <f aca="false">IF(OR(B10="",C10=""),"",ROUND(MOD(C10-B10,1)*1440,0))</f>
        <v>9</v>
      </c>
      <c r="Q10" s="14" t="n">
        <f aca="false">IF(A10="","",COUNTIF($A$7:A10,A10))</f>
        <v>1</v>
      </c>
      <c r="R10" s="15" t="n">
        <f aca="false">IF(OR(G10="",H10="",J10=""),"",ABS(G10-H10)*J10*IF(K10="",1,K10))</f>
        <v>100</v>
      </c>
      <c r="S10" s="15" t="n">
        <f aca="false">IF(OR(G10="",I10="",J10=""),"",(I10-G10)*J10*IF(K10="",1,K10)*IF(E10="Short",-1,1)-N(L10))</f>
        <v>-101</v>
      </c>
      <c r="T10" s="16" t="n">
        <f aca="false">IF(OR(S10="",N(R10)=0),"",S10/R10)</f>
        <v>-1.01</v>
      </c>
      <c r="U10" s="15" t="n">
        <f aca="false">IF(S10="","",SUMIFS($S$7:S10,$A$7:A10,A10))</f>
        <v>-101</v>
      </c>
      <c r="V10" s="14" t="str">
        <f aca="false">IF(S10="","",IF(AND($C$4&gt;0,U10-S10&lt;=-$C$4),"After loss limit",IF(AND($C$4&gt;0,U10&lt;=-$C$4),"Hit loss limit",IF(AND($C$5&gt;0,Q10&gt;$C$5),"Over trade cap","OK"))))</f>
        <v>OK</v>
      </c>
    </row>
    <row r="11" customFormat="false" ht="15" hidden="false" customHeight="false" outlineLevel="0" collapsed="false">
      <c r="A11" s="9" t="n">
        <v>46280</v>
      </c>
      <c r="B11" s="10" t="n">
        <v>0.415277777777778</v>
      </c>
      <c r="C11" s="10" t="n">
        <v>0.425</v>
      </c>
      <c r="D11" s="11" t="s">
        <v>100</v>
      </c>
      <c r="E11" s="33" t="s">
        <v>91</v>
      </c>
      <c r="F11" s="33" t="s">
        <v>103</v>
      </c>
      <c r="G11" s="12" t="n">
        <v>17.7</v>
      </c>
      <c r="H11" s="12" t="n">
        <v>17.45</v>
      </c>
      <c r="I11" s="12" t="n">
        <v>17.45</v>
      </c>
      <c r="J11" s="11" t="n">
        <v>400</v>
      </c>
      <c r="K11" s="11"/>
      <c r="L11" s="13" t="n">
        <v>1</v>
      </c>
      <c r="M11" s="33" t="s">
        <v>104</v>
      </c>
      <c r="N11" s="11" t="s">
        <v>105</v>
      </c>
      <c r="O11" s="14" t="str">
        <f aca="false">IF(OR(A11="",B11=""),"",LOOKUP(MOD(B11,1),Lists!$A$5:$A$9,Lists!$B$5:$B$9))</f>
        <v>Open</v>
      </c>
      <c r="P11" s="14" t="n">
        <f aca="false">IF(OR(B11="",C11=""),"",ROUND(MOD(C11-B11,1)*1440,0))</f>
        <v>14</v>
      </c>
      <c r="Q11" s="14" t="n">
        <f aca="false">IF(A11="","",COUNTIF($A$7:A11,A11))</f>
        <v>2</v>
      </c>
      <c r="R11" s="15" t="n">
        <f aca="false">IF(OR(G11="",H11="",J11=""),"",ABS(G11-H11)*J11*IF(K11="",1,K11))</f>
        <v>100</v>
      </c>
      <c r="S11" s="15" t="n">
        <f aca="false">IF(OR(G11="",I11="",J11=""),"",(I11-G11)*J11*IF(K11="",1,K11)*IF(E11="Short",-1,1)-N(L11))</f>
        <v>-101</v>
      </c>
      <c r="T11" s="16" t="n">
        <f aca="false">IF(OR(S11="",N(R11)=0),"",S11/R11)</f>
        <v>-1.01</v>
      </c>
      <c r="U11" s="15" t="n">
        <f aca="false">IF(S11="","",SUMIFS($S$7:S11,$A$7:A11,A11))</f>
        <v>-202</v>
      </c>
      <c r="V11" s="14" t="str">
        <f aca="false">IF(S11="","",IF(AND($C$4&gt;0,U11-S11&lt;=-$C$4),"After loss limit",IF(AND($C$4&gt;0,U11&lt;=-$C$4),"Hit loss limit",IF(AND($C$5&gt;0,Q11&gt;$C$5),"Over trade cap","OK"))))</f>
        <v>OK</v>
      </c>
    </row>
    <row r="12" customFormat="false" ht="15" hidden="false" customHeight="false" outlineLevel="0" collapsed="false">
      <c r="A12" s="9" t="n">
        <v>46280</v>
      </c>
      <c r="B12" s="10" t="n">
        <v>0.444444444444444</v>
      </c>
      <c r="C12" s="10" t="n">
        <v>0.510416666666667</v>
      </c>
      <c r="D12" s="11" t="s">
        <v>106</v>
      </c>
      <c r="E12" s="33" t="s">
        <v>91</v>
      </c>
      <c r="F12" s="33" t="s">
        <v>107</v>
      </c>
      <c r="G12" s="12" t="n">
        <v>5012</v>
      </c>
      <c r="H12" s="12" t="n">
        <v>5002</v>
      </c>
      <c r="I12" s="12" t="n">
        <v>5042</v>
      </c>
      <c r="J12" s="11" t="n">
        <v>2</v>
      </c>
      <c r="K12" s="11" t="n">
        <v>5</v>
      </c>
      <c r="L12" s="13" t="n">
        <v>4.2</v>
      </c>
      <c r="M12" s="33" t="s">
        <v>93</v>
      </c>
      <c r="N12" s="11" t="s">
        <v>108</v>
      </c>
      <c r="O12" s="14" t="str">
        <f aca="false">IF(OR(A12="",B12=""),"",LOOKUP(MOD(B12,1),Lists!$A$5:$A$9,Lists!$B$5:$B$9))</f>
        <v>Midday</v>
      </c>
      <c r="P12" s="14" t="n">
        <f aca="false">IF(OR(B12="",C12=""),"",ROUND(MOD(C12-B12,1)*1440,0))</f>
        <v>95</v>
      </c>
      <c r="Q12" s="14" t="n">
        <f aca="false">IF(A12="","",COUNTIF($A$7:A12,A12))</f>
        <v>3</v>
      </c>
      <c r="R12" s="15" t="n">
        <f aca="false">IF(OR(G12="",H12="",J12=""),"",ABS(G12-H12)*J12*IF(K12="",1,K12))</f>
        <v>100</v>
      </c>
      <c r="S12" s="15" t="n">
        <f aca="false">IF(OR(G12="",I12="",J12=""),"",(I12-G12)*J12*IF(K12="",1,K12)*IF(E12="Short",-1,1)-N(L12))</f>
        <v>295.8</v>
      </c>
      <c r="T12" s="16" t="n">
        <f aca="false">IF(OR(S12="",N(R12)=0),"",S12/R12)</f>
        <v>2.958</v>
      </c>
      <c r="U12" s="15" t="n">
        <f aca="false">IF(S12="","",SUMIFS($S$7:S12,$A$7:A12,A12))</f>
        <v>93.8</v>
      </c>
      <c r="V12" s="14" t="str">
        <f aca="false">IF(S12="","",IF(AND($C$4&gt;0,U12-S12&lt;=-$C$4),"After loss limit",IF(AND($C$4&gt;0,U12&lt;=-$C$4),"Hit loss limit",IF(AND($C$5&gt;0,Q12&gt;$C$5),"Over trade cap","OK"))))</f>
        <v>OK</v>
      </c>
    </row>
    <row r="13" customFormat="false" ht="15" hidden="false" customHeight="false" outlineLevel="0" collapsed="false">
      <c r="A13" s="9" t="n">
        <v>46280</v>
      </c>
      <c r="B13" s="10" t="n">
        <v>0.586805555555556</v>
      </c>
      <c r="C13" s="10" t="n">
        <v>0.604166666666667</v>
      </c>
      <c r="D13" s="11" t="s">
        <v>95</v>
      </c>
      <c r="E13" s="33" t="s">
        <v>96</v>
      </c>
      <c r="F13" s="33" t="s">
        <v>109</v>
      </c>
      <c r="G13" s="12" t="n">
        <v>86.4</v>
      </c>
      <c r="H13" s="12" t="n">
        <v>86.9</v>
      </c>
      <c r="I13" s="12" t="n">
        <v>86.65</v>
      </c>
      <c r="J13" s="11" t="n">
        <v>200</v>
      </c>
      <c r="K13" s="11"/>
      <c r="L13" s="13" t="n">
        <v>1</v>
      </c>
      <c r="M13" s="33" t="s">
        <v>110</v>
      </c>
      <c r="N13" s="11" t="s">
        <v>111</v>
      </c>
      <c r="O13" s="14" t="str">
        <f aca="false">IF(OR(A13="",B13=""),"",LOOKUP(MOD(B13,1),Lists!$A$5:$A$9,Lists!$B$5:$B$9))</f>
        <v>Midday</v>
      </c>
      <c r="P13" s="14" t="n">
        <f aca="false">IF(OR(B13="",C13=""),"",ROUND(MOD(C13-B13,1)*1440,0))</f>
        <v>25</v>
      </c>
      <c r="Q13" s="14" t="n">
        <f aca="false">IF(A13="","",COUNTIF($A$7:A13,A13))</f>
        <v>4</v>
      </c>
      <c r="R13" s="15" t="n">
        <f aca="false">IF(OR(G13="",H13="",J13=""),"",ABS(G13-H13)*J13*IF(K13="",1,K13))</f>
        <v>100</v>
      </c>
      <c r="S13" s="15" t="n">
        <f aca="false">IF(OR(G13="",I13="",J13=""),"",(I13-G13)*J13*IF(K13="",1,K13)*IF(E13="Short",-1,1)-N(L13))</f>
        <v>-51</v>
      </c>
      <c r="T13" s="16" t="n">
        <f aca="false">IF(OR(S13="",N(R13)=0),"",S13/R13)</f>
        <v>-0.51</v>
      </c>
      <c r="U13" s="15" t="n">
        <f aca="false">IF(S13="","",SUMIFS($S$7:S13,$A$7:A13,A13))</f>
        <v>42.8</v>
      </c>
      <c r="V13" s="14" t="str">
        <f aca="false">IF(S13="","",IF(AND($C$4&gt;0,U13-S13&lt;=-$C$4),"After loss limit",IF(AND($C$4&gt;0,U13&lt;=-$C$4),"Hit loss limit",IF(AND($C$5&gt;0,Q13&gt;$C$5),"Over trade cap","OK"))))</f>
        <v>OK</v>
      </c>
    </row>
    <row r="14" customFormat="false" ht="15" hidden="false" customHeight="false" outlineLevel="0" collapsed="false">
      <c r="A14" s="9" t="n">
        <v>46281</v>
      </c>
      <c r="B14" s="10" t="n">
        <v>0.401388888888889</v>
      </c>
      <c r="C14" s="10" t="n">
        <v>0.409722222222222</v>
      </c>
      <c r="D14" s="11" t="s">
        <v>112</v>
      </c>
      <c r="E14" s="33" t="s">
        <v>91</v>
      </c>
      <c r="F14" s="33" t="s">
        <v>92</v>
      </c>
      <c r="G14" s="12" t="n">
        <v>31.2</v>
      </c>
      <c r="H14" s="12" t="n">
        <v>30.7</v>
      </c>
      <c r="I14" s="12" t="n">
        <v>30.7</v>
      </c>
      <c r="J14" s="11" t="n">
        <v>200</v>
      </c>
      <c r="K14" s="11"/>
      <c r="L14" s="13" t="n">
        <v>1</v>
      </c>
      <c r="M14" s="33" t="s">
        <v>93</v>
      </c>
      <c r="N14" s="11"/>
      <c r="O14" s="14" t="str">
        <f aca="false">IF(OR(A14="",B14=""),"",LOOKUP(MOD(B14,1),Lists!$A$5:$A$9,Lists!$B$5:$B$9))</f>
        <v>Open</v>
      </c>
      <c r="P14" s="14" t="n">
        <f aca="false">IF(OR(B14="",C14=""),"",ROUND(MOD(C14-B14,1)*1440,0))</f>
        <v>12</v>
      </c>
      <c r="Q14" s="14" t="n">
        <f aca="false">IF(A14="","",COUNTIF($A$7:A14,A14))</f>
        <v>1</v>
      </c>
      <c r="R14" s="15" t="n">
        <f aca="false">IF(OR(G14="",H14="",J14=""),"",ABS(G14-H14)*J14*IF(K14="",1,K14))</f>
        <v>100</v>
      </c>
      <c r="S14" s="15" t="n">
        <f aca="false">IF(OR(G14="",I14="",J14=""),"",(I14-G14)*J14*IF(K14="",1,K14)*IF(E14="Short",-1,1)-N(L14))</f>
        <v>-101</v>
      </c>
      <c r="T14" s="16" t="n">
        <f aca="false">IF(OR(S14="",N(R14)=0),"",S14/R14)</f>
        <v>-1.01</v>
      </c>
      <c r="U14" s="15" t="n">
        <f aca="false">IF(S14="","",SUMIFS($S$7:S14,$A$7:A14,A14))</f>
        <v>-101</v>
      </c>
      <c r="V14" s="14" t="str">
        <f aca="false">IF(S14="","",IF(AND($C$4&gt;0,U14-S14&lt;=-$C$4),"After loss limit",IF(AND($C$4&gt;0,U14&lt;=-$C$4),"Hit loss limit",IF(AND($C$5&gt;0,Q14&gt;$C$5),"Over trade cap","OK"))))</f>
        <v>OK</v>
      </c>
    </row>
    <row r="15" customFormat="false" ht="15" hidden="false" customHeight="false" outlineLevel="0" collapsed="false">
      <c r="A15" s="9" t="n">
        <v>46281</v>
      </c>
      <c r="B15" s="10" t="n">
        <v>0.418055555555556</v>
      </c>
      <c r="C15" s="10" t="n">
        <v>0.430555555555556</v>
      </c>
      <c r="D15" s="11" t="s">
        <v>112</v>
      </c>
      <c r="E15" s="33" t="s">
        <v>91</v>
      </c>
      <c r="F15" s="33" t="s">
        <v>103</v>
      </c>
      <c r="G15" s="12" t="n">
        <v>31</v>
      </c>
      <c r="H15" s="12" t="n">
        <v>30.5</v>
      </c>
      <c r="I15" s="12" t="n">
        <v>30.5</v>
      </c>
      <c r="J15" s="11" t="n">
        <v>200</v>
      </c>
      <c r="K15" s="11"/>
      <c r="L15" s="13" t="n">
        <v>1</v>
      </c>
      <c r="M15" s="33" t="s">
        <v>93</v>
      </c>
      <c r="N15" s="11"/>
      <c r="O15" s="14" t="str">
        <f aca="false">IF(OR(A15="",B15=""),"",LOOKUP(MOD(B15,1),Lists!$A$5:$A$9,Lists!$B$5:$B$9))</f>
        <v>Open</v>
      </c>
      <c r="P15" s="14" t="n">
        <f aca="false">IF(OR(B15="",C15=""),"",ROUND(MOD(C15-B15,1)*1440,0))</f>
        <v>18</v>
      </c>
      <c r="Q15" s="14" t="n">
        <f aca="false">IF(A15="","",COUNTIF($A$7:A15,A15))</f>
        <v>2</v>
      </c>
      <c r="R15" s="15" t="n">
        <f aca="false">IF(OR(G15="",H15="",J15=""),"",ABS(G15-H15)*J15*IF(K15="",1,K15))</f>
        <v>100</v>
      </c>
      <c r="S15" s="15" t="n">
        <f aca="false">IF(OR(G15="",I15="",J15=""),"",(I15-G15)*J15*IF(K15="",1,K15)*IF(E15="Short",-1,1)-N(L15))</f>
        <v>-101</v>
      </c>
      <c r="T15" s="16" t="n">
        <f aca="false">IF(OR(S15="",N(R15)=0),"",S15/R15)</f>
        <v>-1.01</v>
      </c>
      <c r="U15" s="15" t="n">
        <f aca="false">IF(S15="","",SUMIFS($S$7:S15,$A$7:A15,A15))</f>
        <v>-202</v>
      </c>
      <c r="V15" s="14" t="str">
        <f aca="false">IF(S15="","",IF(AND($C$4&gt;0,U15-S15&lt;=-$C$4),"After loss limit",IF(AND($C$4&gt;0,U15&lt;=-$C$4),"Hit loss limit",IF(AND($C$5&gt;0,Q15&gt;$C$5),"Over trade cap","OK"))))</f>
        <v>OK</v>
      </c>
    </row>
    <row r="16" customFormat="false" ht="15" hidden="false" customHeight="false" outlineLevel="0" collapsed="false">
      <c r="A16" s="9" t="n">
        <v>46281</v>
      </c>
      <c r="B16" s="10" t="n">
        <v>0.452083333333333</v>
      </c>
      <c r="C16" s="10" t="n">
        <v>0.479166666666667</v>
      </c>
      <c r="D16" s="11" t="s">
        <v>90</v>
      </c>
      <c r="E16" s="33" t="s">
        <v>96</v>
      </c>
      <c r="F16" s="33" t="s">
        <v>97</v>
      </c>
      <c r="G16" s="12" t="n">
        <v>44</v>
      </c>
      <c r="H16" s="12" t="n">
        <v>44.5</v>
      </c>
      <c r="I16" s="12" t="n">
        <v>44.5</v>
      </c>
      <c r="J16" s="11" t="n">
        <v>200</v>
      </c>
      <c r="K16" s="11"/>
      <c r="L16" s="13" t="n">
        <v>1</v>
      </c>
      <c r="M16" s="33" t="s">
        <v>93</v>
      </c>
      <c r="N16" s="11" t="s">
        <v>113</v>
      </c>
      <c r="O16" s="14" t="str">
        <f aca="false">IF(OR(A16="",B16=""),"",LOOKUP(MOD(B16,1),Lists!$A$5:$A$9,Lists!$B$5:$B$9))</f>
        <v>Midday</v>
      </c>
      <c r="P16" s="14" t="n">
        <f aca="false">IF(OR(B16="",C16=""),"",ROUND(MOD(C16-B16,1)*1440,0))</f>
        <v>39</v>
      </c>
      <c r="Q16" s="14" t="n">
        <f aca="false">IF(A16="","",COUNTIF($A$7:A16,A16))</f>
        <v>3</v>
      </c>
      <c r="R16" s="15" t="n">
        <f aca="false">IF(OR(G16="",H16="",J16=""),"",ABS(G16-H16)*J16*IF(K16="",1,K16))</f>
        <v>100</v>
      </c>
      <c r="S16" s="15" t="n">
        <f aca="false">IF(OR(G16="",I16="",J16=""),"",(I16-G16)*J16*IF(K16="",1,K16)*IF(E16="Short",-1,1)-N(L16))</f>
        <v>-101</v>
      </c>
      <c r="T16" s="16" t="n">
        <f aca="false">IF(OR(S16="",N(R16)=0),"",S16/R16)</f>
        <v>-1.01</v>
      </c>
      <c r="U16" s="15" t="n">
        <f aca="false">IF(S16="","",SUMIFS($S$7:S16,$A$7:A16,A16))</f>
        <v>-303</v>
      </c>
      <c r="V16" s="14" t="str">
        <f aca="false">IF(S16="","",IF(AND($C$4&gt;0,U16-S16&lt;=-$C$4),"After loss limit",IF(AND($C$4&gt;0,U16&lt;=-$C$4),"Hit loss limit",IF(AND($C$5&gt;0,Q16&gt;$C$5),"Over trade cap","OK"))))</f>
        <v>Hit loss limit</v>
      </c>
    </row>
    <row r="17" customFormat="false" ht="15" hidden="false" customHeight="false" outlineLevel="0" collapsed="false">
      <c r="A17" s="9" t="n">
        <v>46281</v>
      </c>
      <c r="B17" s="10" t="n">
        <v>0.555555555555556</v>
      </c>
      <c r="C17" s="10" t="n">
        <v>0.579861111111111</v>
      </c>
      <c r="D17" s="11" t="s">
        <v>90</v>
      </c>
      <c r="E17" s="33" t="s">
        <v>96</v>
      </c>
      <c r="F17" s="33" t="s">
        <v>99</v>
      </c>
      <c r="G17" s="12" t="n">
        <v>43.6</v>
      </c>
      <c r="H17" s="12" t="n">
        <v>44.1</v>
      </c>
      <c r="I17" s="12" t="n">
        <v>43.35</v>
      </c>
      <c r="J17" s="11" t="n">
        <v>200</v>
      </c>
      <c r="K17" s="11"/>
      <c r="L17" s="13" t="n">
        <v>1</v>
      </c>
      <c r="M17" s="33" t="s">
        <v>114</v>
      </c>
      <c r="N17" s="11" t="s">
        <v>115</v>
      </c>
      <c r="O17" s="14" t="str">
        <f aca="false">IF(OR(A17="",B17=""),"",LOOKUP(MOD(B17,1),Lists!$A$5:$A$9,Lists!$B$5:$B$9))</f>
        <v>Midday</v>
      </c>
      <c r="P17" s="14" t="n">
        <f aca="false">IF(OR(B17="",C17=""),"",ROUND(MOD(C17-B17,1)*1440,0))</f>
        <v>35</v>
      </c>
      <c r="Q17" s="14" t="n">
        <f aca="false">IF(A17="","",COUNTIF($A$7:A17,A17))</f>
        <v>4</v>
      </c>
      <c r="R17" s="15" t="n">
        <f aca="false">IF(OR(G17="",H17="",J17=""),"",ABS(G17-H17)*J17*IF(K17="",1,K17))</f>
        <v>100</v>
      </c>
      <c r="S17" s="15" t="n">
        <f aca="false">IF(OR(G17="",I17="",J17=""),"",(I17-G17)*J17*IF(K17="",1,K17)*IF(E17="Short",-1,1)-N(L17))</f>
        <v>49</v>
      </c>
      <c r="T17" s="16" t="n">
        <f aca="false">IF(OR(S17="",N(R17)=0),"",S17/R17)</f>
        <v>0.49</v>
      </c>
      <c r="U17" s="15" t="n">
        <f aca="false">IF(S17="","",SUMIFS($S$7:S17,$A$7:A17,A17))</f>
        <v>-254</v>
      </c>
      <c r="V17" s="14" t="str">
        <f aca="false">IF(S17="","",IF(AND($C$4&gt;0,U17-S17&lt;=-$C$4),"After loss limit",IF(AND($C$4&gt;0,U17&lt;=-$C$4),"Hit loss limit",IF(AND($C$5&gt;0,Q17&gt;$C$5),"Over trade cap","OK"))))</f>
        <v>After loss limit</v>
      </c>
    </row>
    <row r="18" customFormat="false" ht="15" hidden="false" customHeight="false" outlineLevel="0" collapsed="false">
      <c r="A18" s="9" t="n">
        <v>46282</v>
      </c>
      <c r="B18" s="10" t="n">
        <v>0.407638888888889</v>
      </c>
      <c r="C18" s="10" t="n">
        <v>0.4375</v>
      </c>
      <c r="D18" s="11" t="s">
        <v>95</v>
      </c>
      <c r="E18" s="33" t="s">
        <v>91</v>
      </c>
      <c r="F18" s="33" t="s">
        <v>107</v>
      </c>
      <c r="G18" s="12" t="n">
        <v>84.1</v>
      </c>
      <c r="H18" s="12" t="n">
        <v>83.6</v>
      </c>
      <c r="I18" s="12" t="n">
        <v>84.6</v>
      </c>
      <c r="J18" s="11" t="n">
        <v>200</v>
      </c>
      <c r="K18" s="11"/>
      <c r="L18" s="13" t="n">
        <v>1</v>
      </c>
      <c r="M18" s="33" t="s">
        <v>93</v>
      </c>
      <c r="N18" s="11"/>
      <c r="O18" s="14" t="str">
        <f aca="false">IF(OR(A18="",B18=""),"",LOOKUP(MOD(B18,1),Lists!$A$5:$A$9,Lists!$B$5:$B$9))</f>
        <v>Open</v>
      </c>
      <c r="P18" s="14" t="n">
        <f aca="false">IF(OR(B18="",C18=""),"",ROUND(MOD(C18-B18,1)*1440,0))</f>
        <v>43</v>
      </c>
      <c r="Q18" s="14" t="n">
        <f aca="false">IF(A18="","",COUNTIF($A$7:A18,A18))</f>
        <v>1</v>
      </c>
      <c r="R18" s="15" t="n">
        <f aca="false">IF(OR(G18="",H18="",J18=""),"",ABS(G18-H18)*J18*IF(K18="",1,K18))</f>
        <v>100</v>
      </c>
      <c r="S18" s="15" t="n">
        <f aca="false">IF(OR(G18="",I18="",J18=""),"",(I18-G18)*J18*IF(K18="",1,K18)*IF(E18="Short",-1,1)-N(L18))</f>
        <v>99</v>
      </c>
      <c r="T18" s="16" t="n">
        <f aca="false">IF(OR(S18="",N(R18)=0),"",S18/R18)</f>
        <v>0.99</v>
      </c>
      <c r="U18" s="15" t="n">
        <f aca="false">IF(S18="","",SUMIFS($S$7:S18,$A$7:A18,A18))</f>
        <v>99</v>
      </c>
      <c r="V18" s="14" t="str">
        <f aca="false">IF(S18="","",IF(AND($C$4&gt;0,U18-S18&lt;=-$C$4),"After loss limit",IF(AND($C$4&gt;0,U18&lt;=-$C$4),"Hit loss limit",IF(AND($C$5&gt;0,Q18&gt;$C$5),"Over trade cap","OK"))))</f>
        <v>OK</v>
      </c>
    </row>
    <row r="19" customFormat="false" ht="15" hidden="false" customHeight="false" outlineLevel="0" collapsed="false">
      <c r="A19" s="9" t="n">
        <v>46282</v>
      </c>
      <c r="B19" s="10" t="n">
        <v>0.628472222222222</v>
      </c>
      <c r="C19" s="10" t="n">
        <v>0.663194444444444</v>
      </c>
      <c r="D19" s="11" t="s">
        <v>100</v>
      </c>
      <c r="E19" s="33" t="s">
        <v>91</v>
      </c>
      <c r="F19" s="33" t="s">
        <v>99</v>
      </c>
      <c r="G19" s="12" t="n">
        <v>18.4</v>
      </c>
      <c r="H19" s="12" t="n">
        <v>18.15</v>
      </c>
      <c r="I19" s="12" t="n">
        <v>18.9</v>
      </c>
      <c r="J19" s="11" t="n">
        <v>400</v>
      </c>
      <c r="K19" s="11"/>
      <c r="L19" s="13" t="n">
        <v>1</v>
      </c>
      <c r="M19" s="33" t="s">
        <v>93</v>
      </c>
      <c r="N19" s="11"/>
      <c r="O19" s="14" t="str">
        <f aca="false">IF(OR(A19="",B19=""),"",LOOKUP(MOD(B19,1),Lists!$A$5:$A$9,Lists!$B$5:$B$9))</f>
        <v>Close</v>
      </c>
      <c r="P19" s="14" t="n">
        <f aca="false">IF(OR(B19="",C19=""),"",ROUND(MOD(C19-B19,1)*1440,0))</f>
        <v>50</v>
      </c>
      <c r="Q19" s="14" t="n">
        <f aca="false">IF(A19="","",COUNTIF($A$7:A19,A19))</f>
        <v>2</v>
      </c>
      <c r="R19" s="15" t="n">
        <f aca="false">IF(OR(G19="",H19="",J19=""),"",ABS(G19-H19)*J19*IF(K19="",1,K19))</f>
        <v>100</v>
      </c>
      <c r="S19" s="15" t="n">
        <f aca="false">IF(OR(G19="",I19="",J19=""),"",(I19-G19)*J19*IF(K19="",1,K19)*IF(E19="Short",-1,1)-N(L19))</f>
        <v>199</v>
      </c>
      <c r="T19" s="16" t="n">
        <f aca="false">IF(OR(S19="",N(R19)=0),"",S19/R19)</f>
        <v>1.99</v>
      </c>
      <c r="U19" s="15" t="n">
        <f aca="false">IF(S19="","",SUMIFS($S$7:S19,$A$7:A19,A19))</f>
        <v>298</v>
      </c>
      <c r="V19" s="14" t="str">
        <f aca="false">IF(S19="","",IF(AND($C$4&gt;0,U19-S19&lt;=-$C$4),"After loss limit",IF(AND($C$4&gt;0,U19&lt;=-$C$4),"Hit loss limit",IF(AND($C$5&gt;0,Q19&gt;$C$5),"Over trade cap","OK"))))</f>
        <v>OK</v>
      </c>
    </row>
    <row r="20" customFormat="false" ht="15" hidden="false" customHeight="false" outlineLevel="0" collapsed="false">
      <c r="A20" s="9" t="n">
        <v>46283</v>
      </c>
      <c r="B20" s="10" t="n">
        <v>0.397916666666667</v>
      </c>
      <c r="C20" s="10" t="n">
        <v>0.411111111111111</v>
      </c>
      <c r="D20" s="11" t="s">
        <v>90</v>
      </c>
      <c r="E20" s="33" t="s">
        <v>91</v>
      </c>
      <c r="F20" s="33" t="s">
        <v>92</v>
      </c>
      <c r="G20" s="12" t="n">
        <v>44.8</v>
      </c>
      <c r="H20" s="12" t="n">
        <v>44.3</v>
      </c>
      <c r="I20" s="12" t="n">
        <v>45.3</v>
      </c>
      <c r="J20" s="11" t="n">
        <v>200</v>
      </c>
      <c r="K20" s="11"/>
      <c r="L20" s="13" t="n">
        <v>1</v>
      </c>
      <c r="M20" s="33" t="s">
        <v>93</v>
      </c>
      <c r="N20" s="11"/>
      <c r="O20" s="14" t="str">
        <f aca="false">IF(OR(A20="",B20=""),"",LOOKUP(MOD(B20,1),Lists!$A$5:$A$9,Lists!$B$5:$B$9))</f>
        <v>Open</v>
      </c>
      <c r="P20" s="14" t="n">
        <f aca="false">IF(OR(B20="",C20=""),"",ROUND(MOD(C20-B20,1)*1440,0))</f>
        <v>19</v>
      </c>
      <c r="Q20" s="14" t="n">
        <f aca="false">IF(A20="","",COUNTIF($A$7:A20,A20))</f>
        <v>1</v>
      </c>
      <c r="R20" s="15" t="n">
        <f aca="false">IF(OR(G20="",H20="",J20=""),"",ABS(G20-H20)*J20*IF(K20="",1,K20))</f>
        <v>100</v>
      </c>
      <c r="S20" s="15" t="n">
        <f aca="false">IF(OR(G20="",I20="",J20=""),"",(I20-G20)*J20*IF(K20="",1,K20)*IF(E20="Short",-1,1)-N(L20))</f>
        <v>99</v>
      </c>
      <c r="T20" s="16" t="n">
        <f aca="false">IF(OR(S20="",N(R20)=0),"",S20/R20)</f>
        <v>0.99</v>
      </c>
      <c r="U20" s="15" t="n">
        <f aca="false">IF(S20="","",SUMIFS($S$7:S20,$A$7:A20,A20))</f>
        <v>99</v>
      </c>
      <c r="V20" s="14" t="str">
        <f aca="false">IF(S20="","",IF(AND($C$4&gt;0,U20-S20&lt;=-$C$4),"After loss limit",IF(AND($C$4&gt;0,U20&lt;=-$C$4),"Hit loss limit",IF(AND($C$5&gt;0,Q20&gt;$C$5),"Over trade cap","OK"))))</f>
        <v>OK</v>
      </c>
    </row>
    <row r="21" customFormat="false" ht="15" hidden="false" customHeight="false" outlineLevel="0" collapsed="false">
      <c r="A21" s="9" t="n">
        <v>46283</v>
      </c>
      <c r="B21" s="10" t="n">
        <v>0.420138888888889</v>
      </c>
      <c r="C21" s="10" t="n">
        <v>0.429166666666667</v>
      </c>
      <c r="D21" s="11" t="s">
        <v>112</v>
      </c>
      <c r="E21" s="33" t="s">
        <v>96</v>
      </c>
      <c r="F21" s="33" t="s">
        <v>109</v>
      </c>
      <c r="G21" s="12" t="n">
        <v>29.9</v>
      </c>
      <c r="H21" s="12" t="n">
        <v>30.15</v>
      </c>
      <c r="I21" s="12" t="n">
        <v>30.15</v>
      </c>
      <c r="J21" s="11" t="n">
        <v>400</v>
      </c>
      <c r="K21" s="11"/>
      <c r="L21" s="13" t="n">
        <v>1</v>
      </c>
      <c r="M21" s="33" t="s">
        <v>93</v>
      </c>
      <c r="N21" s="11"/>
      <c r="O21" s="14" t="str">
        <f aca="false">IF(OR(A21="",B21=""),"",LOOKUP(MOD(B21,1),Lists!$A$5:$A$9,Lists!$B$5:$B$9))</f>
        <v>Open</v>
      </c>
      <c r="P21" s="14" t="n">
        <f aca="false">IF(OR(B21="",C21=""),"",ROUND(MOD(C21-B21,1)*1440,0))</f>
        <v>13</v>
      </c>
      <c r="Q21" s="14" t="n">
        <f aca="false">IF(A21="","",COUNTIF($A$7:A21,A21))</f>
        <v>2</v>
      </c>
      <c r="R21" s="15" t="n">
        <f aca="false">IF(OR(G21="",H21="",J21=""),"",ABS(G21-H21)*J21*IF(K21="",1,K21))</f>
        <v>100</v>
      </c>
      <c r="S21" s="15" t="n">
        <f aca="false">IF(OR(G21="",I21="",J21=""),"",(I21-G21)*J21*IF(K21="",1,K21)*IF(E21="Short",-1,1)-N(L21))</f>
        <v>-101</v>
      </c>
      <c r="T21" s="16" t="n">
        <f aca="false">IF(OR(S21="",N(R21)=0),"",S21/R21)</f>
        <v>-1.01</v>
      </c>
      <c r="U21" s="15" t="n">
        <f aca="false">IF(S21="","",SUMIFS($S$7:S21,$A$7:A21,A21))</f>
        <v>-2</v>
      </c>
      <c r="V21" s="14" t="str">
        <f aca="false">IF(S21="","",IF(AND($C$4&gt;0,U21-S21&lt;=-$C$4),"After loss limit",IF(AND($C$4&gt;0,U21&lt;=-$C$4),"Hit loss limit",IF(AND($C$5&gt;0,Q21&gt;$C$5),"Over trade cap","OK"))))</f>
        <v>OK</v>
      </c>
    </row>
    <row r="22" customFormat="false" ht="15" hidden="false" customHeight="false" outlineLevel="0" collapsed="false">
      <c r="A22" s="9" t="n">
        <v>46283</v>
      </c>
      <c r="B22" s="10" t="n">
        <v>0.447916666666667</v>
      </c>
      <c r="C22" s="10" t="n">
        <v>0.472222222222222</v>
      </c>
      <c r="D22" s="11" t="s">
        <v>95</v>
      </c>
      <c r="E22" s="33" t="s">
        <v>91</v>
      </c>
      <c r="F22" s="33" t="s">
        <v>99</v>
      </c>
      <c r="G22" s="12" t="n">
        <v>85</v>
      </c>
      <c r="H22" s="12" t="n">
        <v>84.5</v>
      </c>
      <c r="I22" s="12" t="n">
        <v>85.25</v>
      </c>
      <c r="J22" s="11" t="n">
        <v>200</v>
      </c>
      <c r="K22" s="11"/>
      <c r="L22" s="13" t="n">
        <v>1</v>
      </c>
      <c r="M22" s="33" t="s">
        <v>110</v>
      </c>
      <c r="N22" s="11"/>
      <c r="O22" s="14" t="str">
        <f aca="false">IF(OR(A22="",B22=""),"",LOOKUP(MOD(B22,1),Lists!$A$5:$A$9,Lists!$B$5:$B$9))</f>
        <v>Midday</v>
      </c>
      <c r="P22" s="14" t="n">
        <f aca="false">IF(OR(B22="",C22=""),"",ROUND(MOD(C22-B22,1)*1440,0))</f>
        <v>35</v>
      </c>
      <c r="Q22" s="14" t="n">
        <f aca="false">IF(A22="","",COUNTIF($A$7:A22,A22))</f>
        <v>3</v>
      </c>
      <c r="R22" s="15" t="n">
        <f aca="false">IF(OR(G22="",H22="",J22=""),"",ABS(G22-H22)*J22*IF(K22="",1,K22))</f>
        <v>100</v>
      </c>
      <c r="S22" s="15" t="n">
        <f aca="false">IF(OR(G22="",I22="",J22=""),"",(I22-G22)*J22*IF(K22="",1,K22)*IF(E22="Short",-1,1)-N(L22))</f>
        <v>49</v>
      </c>
      <c r="T22" s="16" t="n">
        <f aca="false">IF(OR(S22="",N(R22)=0),"",S22/R22)</f>
        <v>0.49</v>
      </c>
      <c r="U22" s="15" t="n">
        <f aca="false">IF(S22="","",SUMIFS($S$7:S22,$A$7:A22,A22))</f>
        <v>47</v>
      </c>
      <c r="V22" s="14" t="str">
        <f aca="false">IF(S22="","",IF(AND($C$4&gt;0,U22-S22&lt;=-$C$4),"After loss limit",IF(AND($C$4&gt;0,U22&lt;=-$C$4),"Hit loss limit",IF(AND($C$5&gt;0,Q22&gt;$C$5),"Over trade cap","OK"))))</f>
        <v>OK</v>
      </c>
    </row>
    <row r="23" customFormat="false" ht="15" hidden="false" customHeight="false" outlineLevel="0" collapsed="false">
      <c r="A23" s="9" t="n">
        <v>46283</v>
      </c>
      <c r="B23" s="10" t="n">
        <v>0.506944444444444</v>
      </c>
      <c r="C23" s="10" t="n">
        <v>0.527777777777778</v>
      </c>
      <c r="D23" s="11" t="s">
        <v>100</v>
      </c>
      <c r="E23" s="33" t="s">
        <v>96</v>
      </c>
      <c r="F23" s="33" t="s">
        <v>97</v>
      </c>
      <c r="G23" s="12" t="n">
        <v>18.9</v>
      </c>
      <c r="H23" s="12" t="n">
        <v>19.15</v>
      </c>
      <c r="I23" s="12" t="n">
        <v>19.15</v>
      </c>
      <c r="J23" s="11" t="n">
        <v>400</v>
      </c>
      <c r="K23" s="11"/>
      <c r="L23" s="13" t="n">
        <v>1</v>
      </c>
      <c r="M23" s="33" t="s">
        <v>116</v>
      </c>
      <c r="N23" s="11" t="s">
        <v>117</v>
      </c>
      <c r="O23" s="14" t="str">
        <f aca="false">IF(OR(A23="",B23=""),"",LOOKUP(MOD(B23,1),Lists!$A$5:$A$9,Lists!$B$5:$B$9))</f>
        <v>Midday</v>
      </c>
      <c r="P23" s="14" t="n">
        <f aca="false">IF(OR(B23="",C23=""),"",ROUND(MOD(C23-B23,1)*1440,0))</f>
        <v>30</v>
      </c>
      <c r="Q23" s="14" t="n">
        <f aca="false">IF(A23="","",COUNTIF($A$7:A23,A23))</f>
        <v>4</v>
      </c>
      <c r="R23" s="15" t="n">
        <f aca="false">IF(OR(G23="",H23="",J23=""),"",ABS(G23-H23)*J23*IF(K23="",1,K23))</f>
        <v>100</v>
      </c>
      <c r="S23" s="15" t="n">
        <f aca="false">IF(OR(G23="",I23="",J23=""),"",(I23-G23)*J23*IF(K23="",1,K23)*IF(E23="Short",-1,1)-N(L23))</f>
        <v>-101</v>
      </c>
      <c r="T23" s="16" t="n">
        <f aca="false">IF(OR(S23="",N(R23)=0),"",S23/R23)</f>
        <v>-1.01</v>
      </c>
      <c r="U23" s="15" t="n">
        <f aca="false">IF(S23="","",SUMIFS($S$7:S23,$A$7:A23,A23))</f>
        <v>-54</v>
      </c>
      <c r="V23" s="14" t="str">
        <f aca="false">IF(S23="","",IF(AND($C$4&gt;0,U23-S23&lt;=-$C$4),"After loss limit",IF(AND($C$4&gt;0,U23&lt;=-$C$4),"Hit loss limit",IF(AND($C$5&gt;0,Q23&gt;$C$5),"Over trade cap","OK"))))</f>
        <v>OK</v>
      </c>
    </row>
    <row r="24" customFormat="false" ht="15" hidden="false" customHeight="false" outlineLevel="0" collapsed="false">
      <c r="A24" s="9" t="n">
        <v>46283</v>
      </c>
      <c r="B24" s="10" t="n">
        <v>0.5625</v>
      </c>
      <c r="C24" s="10" t="n">
        <v>0.576388888888889</v>
      </c>
      <c r="D24" s="11" t="s">
        <v>100</v>
      </c>
      <c r="E24" s="33" t="s">
        <v>91</v>
      </c>
      <c r="F24" s="33" t="s">
        <v>103</v>
      </c>
      <c r="G24" s="12" t="n">
        <v>18.7</v>
      </c>
      <c r="H24" s="12" t="n">
        <v>18.45</v>
      </c>
      <c r="I24" s="12" t="n">
        <v>18.45</v>
      </c>
      <c r="J24" s="11" t="n">
        <v>400</v>
      </c>
      <c r="K24" s="11"/>
      <c r="L24" s="13" t="n">
        <v>1</v>
      </c>
      <c r="M24" s="33" t="s">
        <v>101</v>
      </c>
      <c r="N24" s="11"/>
      <c r="O24" s="14" t="str">
        <f aca="false">IF(OR(A24="",B24=""),"",LOOKUP(MOD(B24,1),Lists!$A$5:$A$9,Lists!$B$5:$B$9))</f>
        <v>Midday</v>
      </c>
      <c r="P24" s="14" t="n">
        <f aca="false">IF(OR(B24="",C24=""),"",ROUND(MOD(C24-B24,1)*1440,0))</f>
        <v>20</v>
      </c>
      <c r="Q24" s="14" t="n">
        <f aca="false">IF(A24="","",COUNTIF($A$7:A24,A24))</f>
        <v>5</v>
      </c>
      <c r="R24" s="15" t="n">
        <f aca="false">IF(OR(G24="",H24="",J24=""),"",ABS(G24-H24)*J24*IF(K24="",1,K24))</f>
        <v>100</v>
      </c>
      <c r="S24" s="15" t="n">
        <f aca="false">IF(OR(G24="",I24="",J24=""),"",(I24-G24)*J24*IF(K24="",1,K24)*IF(E24="Short",-1,1)-N(L24))</f>
        <v>-101</v>
      </c>
      <c r="T24" s="16" t="n">
        <f aca="false">IF(OR(S24="",N(R24)=0),"",S24/R24)</f>
        <v>-1.01</v>
      </c>
      <c r="U24" s="15" t="n">
        <f aca="false">IF(S24="","",SUMIFS($S$7:S24,$A$7:A24,A24))</f>
        <v>-155</v>
      </c>
      <c r="V24" s="14" t="str">
        <f aca="false">IF(S24="","",IF(AND($C$4&gt;0,U24-S24&lt;=-$C$4),"After loss limit",IF(AND($C$4&gt;0,U24&lt;=-$C$4),"Hit loss limit",IF(AND($C$5&gt;0,Q24&gt;$C$5),"Over trade cap","OK"))))</f>
        <v>OK</v>
      </c>
    </row>
    <row r="25" customFormat="false" ht="15" hidden="false" customHeight="false" outlineLevel="0" collapsed="false">
      <c r="A25" s="9" t="n">
        <v>46283</v>
      </c>
      <c r="B25" s="10" t="n">
        <v>0.638888888888889</v>
      </c>
      <c r="C25" s="10" t="n">
        <v>0.665277777777778</v>
      </c>
      <c r="D25" s="11" t="s">
        <v>90</v>
      </c>
      <c r="E25" s="33" t="s">
        <v>91</v>
      </c>
      <c r="F25" s="33" t="s">
        <v>99</v>
      </c>
      <c r="G25" s="12" t="n">
        <v>45.2</v>
      </c>
      <c r="H25" s="12" t="n">
        <v>44.7</v>
      </c>
      <c r="I25" s="12" t="n">
        <v>45.7</v>
      </c>
      <c r="J25" s="11" t="n">
        <v>200</v>
      </c>
      <c r="K25" s="11"/>
      <c r="L25" s="13" t="n">
        <v>1</v>
      </c>
      <c r="M25" s="33" t="s">
        <v>118</v>
      </c>
      <c r="N25" s="11" t="s">
        <v>119</v>
      </c>
      <c r="O25" s="14" t="str">
        <f aca="false">IF(OR(A25="",B25=""),"",LOOKUP(MOD(B25,1),Lists!$A$5:$A$9,Lists!$B$5:$B$9))</f>
        <v>Close</v>
      </c>
      <c r="P25" s="14" t="n">
        <f aca="false">IF(OR(B25="",C25=""),"",ROUND(MOD(C25-B25,1)*1440,0))</f>
        <v>38</v>
      </c>
      <c r="Q25" s="14" t="n">
        <f aca="false">IF(A25="","",COUNTIF($A$7:A25,A25))</f>
        <v>6</v>
      </c>
      <c r="R25" s="15" t="n">
        <f aca="false">IF(OR(G25="",H25="",J25=""),"",ABS(G25-H25)*J25*IF(K25="",1,K25))</f>
        <v>100</v>
      </c>
      <c r="S25" s="15" t="n">
        <f aca="false">IF(OR(G25="",I25="",J25=""),"",(I25-G25)*J25*IF(K25="",1,K25)*IF(E25="Short",-1,1)-N(L25))</f>
        <v>99</v>
      </c>
      <c r="T25" s="16" t="n">
        <f aca="false">IF(OR(S25="",N(R25)=0),"",S25/R25)</f>
        <v>0.99</v>
      </c>
      <c r="U25" s="15" t="n">
        <f aca="false">IF(S25="","",SUMIFS($S$7:S25,$A$7:A25,A25))</f>
        <v>-56</v>
      </c>
      <c r="V25" s="14" t="str">
        <f aca="false">IF(S25="","",IF(AND($C$4&gt;0,U25-S25&lt;=-$C$4),"After loss limit",IF(AND($C$4&gt;0,U25&lt;=-$C$4),"Hit loss limit",IF(AND($C$5&gt;0,Q25&gt;$C$5),"Over trade cap","OK"))))</f>
        <v>Over trade cap</v>
      </c>
    </row>
    <row r="26" customFormat="false" ht="15" hidden="false" customHeight="false" outlineLevel="0" collapsed="false">
      <c r="A26" s="9" t="n">
        <v>46286</v>
      </c>
      <c r="B26" s="10" t="n">
        <v>0.4</v>
      </c>
      <c r="C26" s="10" t="n">
        <v>0.434027777777778</v>
      </c>
      <c r="D26" s="11" t="s">
        <v>112</v>
      </c>
      <c r="E26" s="33" t="s">
        <v>91</v>
      </c>
      <c r="F26" s="33" t="s">
        <v>92</v>
      </c>
      <c r="G26" s="12" t="n">
        <v>30.4</v>
      </c>
      <c r="H26" s="12" t="n">
        <v>29.9</v>
      </c>
      <c r="I26" s="12" t="n">
        <v>31.65</v>
      </c>
      <c r="J26" s="11" t="n">
        <v>200</v>
      </c>
      <c r="K26" s="11"/>
      <c r="L26" s="13" t="n">
        <v>1</v>
      </c>
      <c r="M26" s="33" t="s">
        <v>93</v>
      </c>
      <c r="N26" s="11"/>
      <c r="O26" s="14" t="str">
        <f aca="false">IF(OR(A26="",B26=""),"",LOOKUP(MOD(B26,1),Lists!$A$5:$A$9,Lists!$B$5:$B$9))</f>
        <v>Open</v>
      </c>
      <c r="P26" s="14" t="n">
        <f aca="false">IF(OR(B26="",C26=""),"",ROUND(MOD(C26-B26,1)*1440,0))</f>
        <v>49</v>
      </c>
      <c r="Q26" s="14" t="n">
        <f aca="false">IF(A26="","",COUNTIF($A$7:A26,A26))</f>
        <v>1</v>
      </c>
      <c r="R26" s="15" t="n">
        <f aca="false">IF(OR(G26="",H26="",J26=""),"",ABS(G26-H26)*J26*IF(K26="",1,K26))</f>
        <v>100</v>
      </c>
      <c r="S26" s="15" t="n">
        <f aca="false">IF(OR(G26="",I26="",J26=""),"",(I26-G26)*J26*IF(K26="",1,K26)*IF(E26="Short",-1,1)-N(L26))</f>
        <v>249</v>
      </c>
      <c r="T26" s="16" t="n">
        <f aca="false">IF(OR(S26="",N(R26)=0),"",S26/R26)</f>
        <v>2.49</v>
      </c>
      <c r="U26" s="15" t="n">
        <f aca="false">IF(S26="","",SUMIFS($S$7:S26,$A$7:A26,A26))</f>
        <v>249</v>
      </c>
      <c r="V26" s="14" t="str">
        <f aca="false">IF(S26="","",IF(AND($C$4&gt;0,U26-S26&lt;=-$C$4),"After loss limit",IF(AND($C$4&gt;0,U26&lt;=-$C$4),"Hit loss limit",IF(AND($C$5&gt;0,Q26&gt;$C$5),"Over trade cap","OK"))))</f>
        <v>OK</v>
      </c>
    </row>
    <row r="27" customFormat="false" ht="15" hidden="false" customHeight="false" outlineLevel="0" collapsed="false">
      <c r="A27" s="9" t="n">
        <v>46286</v>
      </c>
      <c r="B27" s="10" t="n">
        <v>0.461805555555556</v>
      </c>
      <c r="C27" s="10" t="n">
        <v>0.479166666666667</v>
      </c>
      <c r="D27" s="11" t="s">
        <v>95</v>
      </c>
      <c r="E27" s="33" t="s">
        <v>96</v>
      </c>
      <c r="F27" s="33" t="s">
        <v>97</v>
      </c>
      <c r="G27" s="12" t="n">
        <v>87</v>
      </c>
      <c r="H27" s="12" t="n">
        <v>87.5</v>
      </c>
      <c r="I27" s="12" t="n">
        <v>87.5</v>
      </c>
      <c r="J27" s="11" t="n">
        <v>200</v>
      </c>
      <c r="K27" s="11"/>
      <c r="L27" s="13" t="n">
        <v>1</v>
      </c>
      <c r="M27" s="33" t="s">
        <v>93</v>
      </c>
      <c r="N27" s="11"/>
      <c r="O27" s="14" t="str">
        <f aca="false">IF(OR(A27="",B27=""),"",LOOKUP(MOD(B27,1),Lists!$A$5:$A$9,Lists!$B$5:$B$9))</f>
        <v>Midday</v>
      </c>
      <c r="P27" s="14" t="n">
        <f aca="false">IF(OR(B27="",C27=""),"",ROUND(MOD(C27-B27,1)*1440,0))</f>
        <v>25</v>
      </c>
      <c r="Q27" s="14" t="n">
        <f aca="false">IF(A27="","",COUNTIF($A$7:A27,A27))</f>
        <v>2</v>
      </c>
      <c r="R27" s="15" t="n">
        <f aca="false">IF(OR(G27="",H27="",J27=""),"",ABS(G27-H27)*J27*IF(K27="",1,K27))</f>
        <v>100</v>
      </c>
      <c r="S27" s="15" t="n">
        <f aca="false">IF(OR(G27="",I27="",J27=""),"",(I27-G27)*J27*IF(K27="",1,K27)*IF(E27="Short",-1,1)-N(L27))</f>
        <v>-101</v>
      </c>
      <c r="T27" s="16" t="n">
        <f aca="false">IF(OR(S27="",N(R27)=0),"",S27/R27)</f>
        <v>-1.01</v>
      </c>
      <c r="U27" s="15" t="n">
        <f aca="false">IF(S27="","",SUMIFS($S$7:S27,$A$7:A27,A27))</f>
        <v>148</v>
      </c>
      <c r="V27" s="14" t="str">
        <f aca="false">IF(S27="","",IF(AND($C$4&gt;0,U27-S27&lt;=-$C$4),"After loss limit",IF(AND($C$4&gt;0,U27&lt;=-$C$4),"Hit loss limit",IF(AND($C$5&gt;0,Q27&gt;$C$5),"Over trade cap","OK"))))</f>
        <v>OK</v>
      </c>
    </row>
    <row r="28" customFormat="false" ht="15" hidden="false" customHeight="false" outlineLevel="0" collapsed="false">
      <c r="A28" s="9" t="n">
        <v>46286</v>
      </c>
      <c r="B28" s="10" t="n">
        <v>0.611111111111111</v>
      </c>
      <c r="C28" s="10" t="n">
        <v>0.635416666666667</v>
      </c>
      <c r="D28" s="11" t="s">
        <v>90</v>
      </c>
      <c r="E28" s="33" t="s">
        <v>91</v>
      </c>
      <c r="F28" s="33" t="s">
        <v>107</v>
      </c>
      <c r="G28" s="12" t="n">
        <v>45.6</v>
      </c>
      <c r="H28" s="12" t="n">
        <v>45.1</v>
      </c>
      <c r="I28" s="12" t="n">
        <v>45.6</v>
      </c>
      <c r="J28" s="11" t="n">
        <v>200</v>
      </c>
      <c r="K28" s="11"/>
      <c r="L28" s="13" t="n">
        <v>1</v>
      </c>
      <c r="M28" s="33" t="s">
        <v>93</v>
      </c>
      <c r="N28" s="11" t="s">
        <v>120</v>
      </c>
      <c r="O28" s="14" t="str">
        <f aca="false">IF(OR(A28="",B28=""),"",LOOKUP(MOD(B28,1),Lists!$A$5:$A$9,Lists!$B$5:$B$9))</f>
        <v>Midday</v>
      </c>
      <c r="P28" s="14" t="n">
        <f aca="false">IF(OR(B28="",C28=""),"",ROUND(MOD(C28-B28,1)*1440,0))</f>
        <v>35</v>
      </c>
      <c r="Q28" s="14" t="n">
        <f aca="false">IF(A28="","",COUNTIF($A$7:A28,A28))</f>
        <v>3</v>
      </c>
      <c r="R28" s="15" t="n">
        <f aca="false">IF(OR(G28="",H28="",J28=""),"",ABS(G28-H28)*J28*IF(K28="",1,K28))</f>
        <v>100</v>
      </c>
      <c r="S28" s="15" t="n">
        <f aca="false">IF(OR(G28="",I28="",J28=""),"",(I28-G28)*J28*IF(K28="",1,K28)*IF(E28="Short",-1,1)-N(L28))</f>
        <v>-1</v>
      </c>
      <c r="T28" s="16" t="n">
        <f aca="false">IF(OR(S28="",N(R28)=0),"",S28/R28)</f>
        <v>-0.01</v>
      </c>
      <c r="U28" s="15" t="n">
        <f aca="false">IF(S28="","",SUMIFS($S$7:S28,$A$7:A28,A28))</f>
        <v>147</v>
      </c>
      <c r="V28" s="14" t="str">
        <f aca="false">IF(S28="","",IF(AND($C$4&gt;0,U28-S28&lt;=-$C$4),"After loss limit",IF(AND($C$4&gt;0,U28&lt;=-$C$4),"Hit loss limit",IF(AND($C$5&gt;0,Q28&gt;$C$5),"Over trade cap","OK"))))</f>
        <v>OK</v>
      </c>
    </row>
    <row r="29" customFormat="false" ht="15" hidden="false" customHeight="false" outlineLevel="0" collapsed="false">
      <c r="A29" s="9" t="n">
        <v>46287</v>
      </c>
      <c r="B29" s="10" t="n">
        <v>0.396527777777778</v>
      </c>
      <c r="C29" s="10" t="n">
        <v>0.402777777777778</v>
      </c>
      <c r="D29" s="11" t="s">
        <v>100</v>
      </c>
      <c r="E29" s="33" t="s">
        <v>91</v>
      </c>
      <c r="F29" s="33" t="s">
        <v>92</v>
      </c>
      <c r="G29" s="12" t="n">
        <v>19.1</v>
      </c>
      <c r="H29" s="12" t="n">
        <v>18.85</v>
      </c>
      <c r="I29" s="12" t="n">
        <v>18.85</v>
      </c>
      <c r="J29" s="11" t="n">
        <v>400</v>
      </c>
      <c r="K29" s="11"/>
      <c r="L29" s="13" t="n">
        <v>1</v>
      </c>
      <c r="M29" s="33" t="s">
        <v>93</v>
      </c>
      <c r="N29" s="11"/>
      <c r="O29" s="14" t="str">
        <f aca="false">IF(OR(A29="",B29=""),"",LOOKUP(MOD(B29,1),Lists!$A$5:$A$9,Lists!$B$5:$B$9))</f>
        <v>Open</v>
      </c>
      <c r="P29" s="14" t="n">
        <f aca="false">IF(OR(B29="",C29=""),"",ROUND(MOD(C29-B29,1)*1440,0))</f>
        <v>9</v>
      </c>
      <c r="Q29" s="14" t="n">
        <f aca="false">IF(A29="","",COUNTIF($A$7:A29,A29))</f>
        <v>1</v>
      </c>
      <c r="R29" s="15" t="n">
        <f aca="false">IF(OR(G29="",H29="",J29=""),"",ABS(G29-H29)*J29*IF(K29="",1,K29))</f>
        <v>100</v>
      </c>
      <c r="S29" s="15" t="n">
        <f aca="false">IF(OR(G29="",I29="",J29=""),"",(I29-G29)*J29*IF(K29="",1,K29)*IF(E29="Short",-1,1)-N(L29))</f>
        <v>-101</v>
      </c>
      <c r="T29" s="16" t="n">
        <f aca="false">IF(OR(S29="",N(R29)=0),"",S29/R29)</f>
        <v>-1.01</v>
      </c>
      <c r="U29" s="15" t="n">
        <f aca="false">IF(S29="","",SUMIFS($S$7:S29,$A$7:A29,A29))</f>
        <v>-101</v>
      </c>
      <c r="V29" s="14" t="str">
        <f aca="false">IF(S29="","",IF(AND($C$4&gt;0,U29-S29&lt;=-$C$4),"After loss limit",IF(AND($C$4&gt;0,U29&lt;=-$C$4),"Hit loss limit",IF(AND($C$5&gt;0,Q29&gt;$C$5),"Over trade cap","OK"))))</f>
        <v>OK</v>
      </c>
    </row>
    <row r="30" customFormat="false" ht="15" hidden="false" customHeight="false" outlineLevel="0" collapsed="false">
      <c r="A30" s="9" t="n">
        <v>46287</v>
      </c>
      <c r="B30" s="10" t="n">
        <v>0.427083333333333</v>
      </c>
      <c r="C30" s="10" t="n">
        <v>0.458333333333333</v>
      </c>
      <c r="D30" s="11" t="s">
        <v>106</v>
      </c>
      <c r="E30" s="33" t="s">
        <v>96</v>
      </c>
      <c r="F30" s="33" t="s">
        <v>97</v>
      </c>
      <c r="G30" s="12" t="n">
        <v>5040</v>
      </c>
      <c r="H30" s="12" t="n">
        <v>5050</v>
      </c>
      <c r="I30" s="12" t="n">
        <v>5030</v>
      </c>
      <c r="J30" s="11" t="n">
        <v>2</v>
      </c>
      <c r="K30" s="11" t="n">
        <v>5</v>
      </c>
      <c r="L30" s="13" t="n">
        <v>4.2</v>
      </c>
      <c r="M30" s="33" t="s">
        <v>93</v>
      </c>
      <c r="N30" s="11"/>
      <c r="O30" s="14" t="str">
        <f aca="false">IF(OR(A30="",B30=""),"",LOOKUP(MOD(B30,1),Lists!$A$5:$A$9,Lists!$B$5:$B$9))</f>
        <v>Open</v>
      </c>
      <c r="P30" s="14" t="n">
        <f aca="false">IF(OR(B30="",C30=""),"",ROUND(MOD(C30-B30,1)*1440,0))</f>
        <v>45</v>
      </c>
      <c r="Q30" s="14" t="n">
        <f aca="false">IF(A30="","",COUNTIF($A$7:A30,A30))</f>
        <v>2</v>
      </c>
      <c r="R30" s="15" t="n">
        <f aca="false">IF(OR(G30="",H30="",J30=""),"",ABS(G30-H30)*J30*IF(K30="",1,K30))</f>
        <v>100</v>
      </c>
      <c r="S30" s="15" t="n">
        <f aca="false">IF(OR(G30="",I30="",J30=""),"",(I30-G30)*J30*IF(K30="",1,K30)*IF(E30="Short",-1,1)-N(L30))</f>
        <v>95.8</v>
      </c>
      <c r="T30" s="16" t="n">
        <f aca="false">IF(OR(S30="",N(R30)=0),"",S30/R30)</f>
        <v>0.958</v>
      </c>
      <c r="U30" s="15" t="n">
        <f aca="false">IF(S30="","",SUMIFS($S$7:S30,$A$7:A30,A30))</f>
        <v>-5.2</v>
      </c>
      <c r="V30" s="14" t="str">
        <f aca="false">IF(S30="","",IF(AND($C$4&gt;0,U30-S30&lt;=-$C$4),"After loss limit",IF(AND($C$4&gt;0,U30&lt;=-$C$4),"Hit loss limit",IF(AND($C$5&gt;0,Q30&gt;$C$5),"Over trade cap","OK"))))</f>
        <v>OK</v>
      </c>
    </row>
    <row r="31" customFormat="false" ht="15" hidden="false" customHeight="false" outlineLevel="0" collapsed="false">
      <c r="A31" s="9" t="n">
        <v>46287</v>
      </c>
      <c r="B31" s="10" t="n">
        <v>0.626388888888889</v>
      </c>
      <c r="C31" s="10" t="n">
        <v>0.659722222222222</v>
      </c>
      <c r="D31" s="11" t="s">
        <v>95</v>
      </c>
      <c r="E31" s="33" t="s">
        <v>91</v>
      </c>
      <c r="F31" s="33" t="s">
        <v>99</v>
      </c>
      <c r="G31" s="12" t="n">
        <v>86.2</v>
      </c>
      <c r="H31" s="12" t="n">
        <v>85.7</v>
      </c>
      <c r="I31" s="12" t="n">
        <v>87.1</v>
      </c>
      <c r="J31" s="11" t="n">
        <v>200</v>
      </c>
      <c r="K31" s="11"/>
      <c r="L31" s="13" t="n">
        <v>1</v>
      </c>
      <c r="M31" s="33" t="s">
        <v>93</v>
      </c>
      <c r="N31" s="11"/>
      <c r="O31" s="14" t="str">
        <f aca="false">IF(OR(A31="",B31=""),"",LOOKUP(MOD(B31,1),Lists!$A$5:$A$9,Lists!$B$5:$B$9))</f>
        <v>Close</v>
      </c>
      <c r="P31" s="14" t="n">
        <f aca="false">IF(OR(B31="",C31=""),"",ROUND(MOD(C31-B31,1)*1440,0))</f>
        <v>48</v>
      </c>
      <c r="Q31" s="14" t="n">
        <f aca="false">IF(A31="","",COUNTIF($A$7:A31,A31))</f>
        <v>3</v>
      </c>
      <c r="R31" s="15" t="n">
        <f aca="false">IF(OR(G31="",H31="",J31=""),"",ABS(G31-H31)*J31*IF(K31="",1,K31))</f>
        <v>100</v>
      </c>
      <c r="S31" s="15" t="n">
        <f aca="false">IF(OR(G31="",I31="",J31=""),"",(I31-G31)*J31*IF(K31="",1,K31)*IF(E31="Short",-1,1)-N(L31))</f>
        <v>178.999999999998</v>
      </c>
      <c r="T31" s="16" t="n">
        <f aca="false">IF(OR(S31="",N(R31)=0),"",S31/R31)</f>
        <v>1.78999999999998</v>
      </c>
      <c r="U31" s="15" t="n">
        <f aca="false">IF(S31="","",SUMIFS($S$7:S31,$A$7:A31,A31))</f>
        <v>173.799999999998</v>
      </c>
      <c r="V31" s="14" t="str">
        <f aca="false">IF(S31="","",IF(AND($C$4&gt;0,U31-S31&lt;=-$C$4),"After loss limit",IF(AND($C$4&gt;0,U31&lt;=-$C$4),"Hit loss limit",IF(AND($C$5&gt;0,Q31&gt;$C$5),"Over trade cap","OK"))))</f>
        <v>OK</v>
      </c>
    </row>
    <row r="32" customFormat="false" ht="15" hidden="false" customHeight="false" outlineLevel="0" collapsed="false">
      <c r="A32" s="9" t="n">
        <v>46288</v>
      </c>
      <c r="B32" s="10" t="n">
        <v>0.402777777777778</v>
      </c>
      <c r="C32" s="10" t="n">
        <v>0.413194444444444</v>
      </c>
      <c r="D32" s="11" t="s">
        <v>90</v>
      </c>
      <c r="E32" s="33" t="s">
        <v>96</v>
      </c>
      <c r="F32" s="33" t="s">
        <v>109</v>
      </c>
      <c r="G32" s="12" t="n">
        <v>46.3</v>
      </c>
      <c r="H32" s="12" t="n">
        <v>46.8</v>
      </c>
      <c r="I32" s="12" t="n">
        <v>46.55</v>
      </c>
      <c r="J32" s="11" t="n">
        <v>200</v>
      </c>
      <c r="K32" s="11"/>
      <c r="L32" s="13" t="n">
        <v>1</v>
      </c>
      <c r="M32" s="33" t="s">
        <v>110</v>
      </c>
      <c r="N32" s="11"/>
      <c r="O32" s="14" t="str">
        <f aca="false">IF(OR(A32="",B32=""),"",LOOKUP(MOD(B32,1),Lists!$A$5:$A$9,Lists!$B$5:$B$9))</f>
        <v>Open</v>
      </c>
      <c r="P32" s="14" t="n">
        <f aca="false">IF(OR(B32="",C32=""),"",ROUND(MOD(C32-B32,1)*1440,0))</f>
        <v>15</v>
      </c>
      <c r="Q32" s="14" t="n">
        <f aca="false">IF(A32="","",COUNTIF($A$7:A32,A32))</f>
        <v>1</v>
      </c>
      <c r="R32" s="15" t="n">
        <f aca="false">IF(OR(G32="",H32="",J32=""),"",ABS(G32-H32)*J32*IF(K32="",1,K32))</f>
        <v>100</v>
      </c>
      <c r="S32" s="15" t="n">
        <f aca="false">IF(OR(G32="",I32="",J32=""),"",(I32-G32)*J32*IF(K32="",1,K32)*IF(E32="Short",-1,1)-N(L32))</f>
        <v>-51</v>
      </c>
      <c r="T32" s="16" t="n">
        <f aca="false">IF(OR(S32="",N(R32)=0),"",S32/R32)</f>
        <v>-0.51</v>
      </c>
      <c r="U32" s="15" t="n">
        <f aca="false">IF(S32="","",SUMIFS($S$7:S32,$A$7:A32,A32))</f>
        <v>-51</v>
      </c>
      <c r="V32" s="14" t="str">
        <f aca="false">IF(S32="","",IF(AND($C$4&gt;0,U32-S32&lt;=-$C$4),"After loss limit",IF(AND($C$4&gt;0,U32&lt;=-$C$4),"Hit loss limit",IF(AND($C$5&gt;0,Q32&gt;$C$5),"Over trade cap","OK"))))</f>
        <v>OK</v>
      </c>
    </row>
    <row r="33" customFormat="false" ht="15" hidden="false" customHeight="false" outlineLevel="0" collapsed="false">
      <c r="A33" s="9" t="n">
        <v>46288</v>
      </c>
      <c r="B33" s="10" t="n">
        <v>0.430555555555556</v>
      </c>
      <c r="C33" s="10" t="n">
        <v>0.447916666666667</v>
      </c>
      <c r="D33" s="11" t="s">
        <v>112</v>
      </c>
      <c r="E33" s="33" t="s">
        <v>91</v>
      </c>
      <c r="F33" s="33" t="s">
        <v>103</v>
      </c>
      <c r="G33" s="12" t="n">
        <v>31.8</v>
      </c>
      <c r="H33" s="12" t="n">
        <v>31.3</v>
      </c>
      <c r="I33" s="12" t="n">
        <v>31.3</v>
      </c>
      <c r="J33" s="11" t="n">
        <v>200</v>
      </c>
      <c r="K33" s="11"/>
      <c r="L33" s="13" t="n">
        <v>1</v>
      </c>
      <c r="M33" s="33" t="s">
        <v>121</v>
      </c>
      <c r="N33" s="11" t="s">
        <v>122</v>
      </c>
      <c r="O33" s="14" t="str">
        <f aca="false">IF(OR(A33="",B33=""),"",LOOKUP(MOD(B33,1),Lists!$A$5:$A$9,Lists!$B$5:$B$9))</f>
        <v>Open</v>
      </c>
      <c r="P33" s="14" t="n">
        <f aca="false">IF(OR(B33="",C33=""),"",ROUND(MOD(C33-B33,1)*1440,0))</f>
        <v>25</v>
      </c>
      <c r="Q33" s="14" t="n">
        <f aca="false">IF(A33="","",COUNTIF($A$7:A33,A33))</f>
        <v>2</v>
      </c>
      <c r="R33" s="15" t="n">
        <f aca="false">IF(OR(G33="",H33="",J33=""),"",ABS(G33-H33)*J33*IF(K33="",1,K33))</f>
        <v>100</v>
      </c>
      <c r="S33" s="15" t="n">
        <f aca="false">IF(OR(G33="",I33="",J33=""),"",(I33-G33)*J33*IF(K33="",1,K33)*IF(E33="Short",-1,1)-N(L33))</f>
        <v>-101</v>
      </c>
      <c r="T33" s="16" t="n">
        <f aca="false">IF(OR(S33="",N(R33)=0),"",S33/R33)</f>
        <v>-1.01</v>
      </c>
      <c r="U33" s="15" t="n">
        <f aca="false">IF(S33="","",SUMIFS($S$7:S33,$A$7:A33,A33))</f>
        <v>-152</v>
      </c>
      <c r="V33" s="14" t="str">
        <f aca="false">IF(S33="","",IF(AND($C$4&gt;0,U33-S33&lt;=-$C$4),"After loss limit",IF(AND($C$4&gt;0,U33&lt;=-$C$4),"Hit loss limit",IF(AND($C$5&gt;0,Q33&gt;$C$5),"Over trade cap","OK"))))</f>
        <v>OK</v>
      </c>
    </row>
    <row r="34" customFormat="false" ht="15" hidden="false" customHeight="false" outlineLevel="0" collapsed="false">
      <c r="A34" s="9" t="n">
        <v>46288</v>
      </c>
      <c r="B34" s="10" t="n">
        <v>0.479166666666667</v>
      </c>
      <c r="C34" s="10" t="n">
        <v>0.548611111111111</v>
      </c>
      <c r="D34" s="11" t="s">
        <v>95</v>
      </c>
      <c r="E34" s="33" t="s">
        <v>91</v>
      </c>
      <c r="F34" s="33" t="s">
        <v>107</v>
      </c>
      <c r="G34" s="12" t="n">
        <v>85.4</v>
      </c>
      <c r="H34" s="12" t="n">
        <v>84.9</v>
      </c>
      <c r="I34" s="12" t="n">
        <v>86.4</v>
      </c>
      <c r="J34" s="11" t="n">
        <v>200</v>
      </c>
      <c r="K34" s="11"/>
      <c r="L34" s="13" t="n">
        <v>1</v>
      </c>
      <c r="M34" s="33" t="s">
        <v>93</v>
      </c>
      <c r="N34" s="11"/>
      <c r="O34" s="14" t="str">
        <f aca="false">IF(OR(A34="",B34=""),"",LOOKUP(MOD(B34,1),Lists!$A$5:$A$9,Lists!$B$5:$B$9))</f>
        <v>Midday</v>
      </c>
      <c r="P34" s="14" t="n">
        <f aca="false">IF(OR(B34="",C34=""),"",ROUND(MOD(C34-B34,1)*1440,0))</f>
        <v>100</v>
      </c>
      <c r="Q34" s="14" t="n">
        <f aca="false">IF(A34="","",COUNTIF($A$7:A34,A34))</f>
        <v>3</v>
      </c>
      <c r="R34" s="15" t="n">
        <f aca="false">IF(OR(G34="",H34="",J34=""),"",ABS(G34-H34)*J34*IF(K34="",1,K34))</f>
        <v>100</v>
      </c>
      <c r="S34" s="15" t="n">
        <f aca="false">IF(OR(G34="",I34="",J34=""),"",(I34-G34)*J34*IF(K34="",1,K34)*IF(E34="Short",-1,1)-N(L34))</f>
        <v>199</v>
      </c>
      <c r="T34" s="16" t="n">
        <f aca="false">IF(OR(S34="",N(R34)=0),"",S34/R34)</f>
        <v>1.99</v>
      </c>
      <c r="U34" s="15" t="n">
        <f aca="false">IF(S34="","",SUMIFS($S$7:S34,$A$7:A34,A34))</f>
        <v>47</v>
      </c>
      <c r="V34" s="14" t="str">
        <f aca="false">IF(S34="","",IF(AND($C$4&gt;0,U34-S34&lt;=-$C$4),"After loss limit",IF(AND($C$4&gt;0,U34&lt;=-$C$4),"Hit loss limit",IF(AND($C$5&gt;0,Q34&gt;$C$5),"Over trade cap","OK"))))</f>
        <v>OK</v>
      </c>
    </row>
    <row r="35" customFormat="false" ht="15" hidden="false" customHeight="false" outlineLevel="0" collapsed="false">
      <c r="A35" s="9" t="n">
        <v>46288</v>
      </c>
      <c r="B35" s="10" t="n">
        <v>0.645833333333333</v>
      </c>
      <c r="C35" s="10" t="n">
        <v>0.65625</v>
      </c>
      <c r="D35" s="11" t="s">
        <v>100</v>
      </c>
      <c r="E35" s="33" t="s">
        <v>96</v>
      </c>
      <c r="F35" s="33" t="s">
        <v>97</v>
      </c>
      <c r="G35" s="12" t="n">
        <v>19.6</v>
      </c>
      <c r="H35" s="12" t="n">
        <v>19.85</v>
      </c>
      <c r="I35" s="12" t="n">
        <v>19.85</v>
      </c>
      <c r="J35" s="11" t="n">
        <v>400</v>
      </c>
      <c r="K35" s="11"/>
      <c r="L35" s="13" t="n">
        <v>1</v>
      </c>
      <c r="M35" s="33" t="s">
        <v>93</v>
      </c>
      <c r="N35" s="11"/>
      <c r="O35" s="14" t="str">
        <f aca="false">IF(OR(A35="",B35=""),"",LOOKUP(MOD(B35,1),Lists!$A$5:$A$9,Lists!$B$5:$B$9))</f>
        <v>Close</v>
      </c>
      <c r="P35" s="14" t="n">
        <f aca="false">IF(OR(B35="",C35=""),"",ROUND(MOD(C35-B35,1)*1440,0))</f>
        <v>15</v>
      </c>
      <c r="Q35" s="14" t="n">
        <f aca="false">IF(A35="","",COUNTIF($A$7:A35,A35))</f>
        <v>4</v>
      </c>
      <c r="R35" s="15" t="n">
        <f aca="false">IF(OR(G35="",H35="",J35=""),"",ABS(G35-H35)*J35*IF(K35="",1,K35))</f>
        <v>100</v>
      </c>
      <c r="S35" s="15" t="n">
        <f aca="false">IF(OR(G35="",I35="",J35=""),"",(I35-G35)*J35*IF(K35="",1,K35)*IF(E35="Short",-1,1)-N(L35))</f>
        <v>-101</v>
      </c>
      <c r="T35" s="16" t="n">
        <f aca="false">IF(OR(S35="",N(R35)=0),"",S35/R35)</f>
        <v>-1.01</v>
      </c>
      <c r="U35" s="15" t="n">
        <f aca="false">IF(S35="","",SUMIFS($S$7:S35,$A$7:A35,A35))</f>
        <v>-54</v>
      </c>
      <c r="V35" s="14" t="str">
        <f aca="false">IF(S35="","",IF(AND($C$4&gt;0,U35-S35&lt;=-$C$4),"After loss limit",IF(AND($C$4&gt;0,U35&lt;=-$C$4),"Hit loss limit",IF(AND($C$5&gt;0,Q35&gt;$C$5),"Over trade cap","OK"))))</f>
        <v>OK</v>
      </c>
    </row>
    <row r="36" customFormat="false" ht="15" hidden="false" customHeight="false" outlineLevel="0" collapsed="false">
      <c r="A36" s="9" t="n">
        <v>46289</v>
      </c>
      <c r="B36" s="10" t="n">
        <v>0.364583333333333</v>
      </c>
      <c r="C36" s="10" t="n">
        <v>0.388888888888889</v>
      </c>
      <c r="D36" s="11" t="s">
        <v>112</v>
      </c>
      <c r="E36" s="33" t="s">
        <v>91</v>
      </c>
      <c r="F36" s="33" t="s">
        <v>109</v>
      </c>
      <c r="G36" s="12" t="n">
        <v>32.5</v>
      </c>
      <c r="H36" s="12" t="n">
        <v>32</v>
      </c>
      <c r="I36" s="12" t="n">
        <v>32</v>
      </c>
      <c r="J36" s="11" t="n">
        <v>200</v>
      </c>
      <c r="K36" s="11"/>
      <c r="L36" s="13" t="n">
        <v>1</v>
      </c>
      <c r="M36" s="33" t="s">
        <v>116</v>
      </c>
      <c r="N36" s="11" t="s">
        <v>123</v>
      </c>
      <c r="O36" s="14" t="str">
        <f aca="false">IF(OR(A36="",B36=""),"",LOOKUP(MOD(B36,1),Lists!$A$5:$A$9,Lists!$B$5:$B$9))</f>
        <v>Pre-market</v>
      </c>
      <c r="P36" s="14" t="n">
        <f aca="false">IF(OR(B36="",C36=""),"",ROUND(MOD(C36-B36,1)*1440,0))</f>
        <v>35</v>
      </c>
      <c r="Q36" s="14" t="n">
        <f aca="false">IF(A36="","",COUNTIF($A$7:A36,A36))</f>
        <v>1</v>
      </c>
      <c r="R36" s="15" t="n">
        <f aca="false">IF(OR(G36="",H36="",J36=""),"",ABS(G36-H36)*J36*IF(K36="",1,K36))</f>
        <v>100</v>
      </c>
      <c r="S36" s="15" t="n">
        <f aca="false">IF(OR(G36="",I36="",J36=""),"",(I36-G36)*J36*IF(K36="",1,K36)*IF(E36="Short",-1,1)-N(L36))</f>
        <v>-101</v>
      </c>
      <c r="T36" s="16" t="n">
        <f aca="false">IF(OR(S36="",N(R36)=0),"",S36/R36)</f>
        <v>-1.01</v>
      </c>
      <c r="U36" s="15" t="n">
        <f aca="false">IF(S36="","",SUMIFS($S$7:S36,$A$7:A36,A36))</f>
        <v>-101</v>
      </c>
      <c r="V36" s="14" t="str">
        <f aca="false">IF(S36="","",IF(AND($C$4&gt;0,U36-S36&lt;=-$C$4),"After loss limit",IF(AND($C$4&gt;0,U36&lt;=-$C$4),"Hit loss limit",IF(AND($C$5&gt;0,Q36&gt;$C$5),"Over trade cap","OK"))))</f>
        <v>OK</v>
      </c>
    </row>
    <row r="37" customFormat="false" ht="15" hidden="false" customHeight="false" outlineLevel="0" collapsed="false">
      <c r="A37" s="9" t="n">
        <v>46289</v>
      </c>
      <c r="B37" s="10" t="n">
        <v>0.409722222222222</v>
      </c>
      <c r="C37" s="10" t="n">
        <v>0.489583333333333</v>
      </c>
      <c r="D37" s="11" t="s">
        <v>90</v>
      </c>
      <c r="E37" s="33" t="s">
        <v>91</v>
      </c>
      <c r="F37" s="33" t="s">
        <v>92</v>
      </c>
      <c r="G37" s="12" t="n">
        <v>46</v>
      </c>
      <c r="H37" s="12" t="n">
        <v>45.5</v>
      </c>
      <c r="I37" s="12" t="n">
        <v>48</v>
      </c>
      <c r="J37" s="11" t="n">
        <v>200</v>
      </c>
      <c r="K37" s="11"/>
      <c r="L37" s="13" t="n">
        <v>1</v>
      </c>
      <c r="M37" s="33" t="s">
        <v>93</v>
      </c>
      <c r="N37" s="11" t="s">
        <v>124</v>
      </c>
      <c r="O37" s="14" t="str">
        <f aca="false">IF(OR(A37="",B37=""),"",LOOKUP(MOD(B37,1),Lists!$A$5:$A$9,Lists!$B$5:$B$9))</f>
        <v>Open</v>
      </c>
      <c r="P37" s="14" t="n">
        <f aca="false">IF(OR(B37="",C37=""),"",ROUND(MOD(C37-B37,1)*1440,0))</f>
        <v>115</v>
      </c>
      <c r="Q37" s="14" t="n">
        <f aca="false">IF(A37="","",COUNTIF($A$7:A37,A37))</f>
        <v>2</v>
      </c>
      <c r="R37" s="15" t="n">
        <f aca="false">IF(OR(G37="",H37="",J37=""),"",ABS(G37-H37)*J37*IF(K37="",1,K37))</f>
        <v>100</v>
      </c>
      <c r="S37" s="15" t="n">
        <f aca="false">IF(OR(G37="",I37="",J37=""),"",(I37-G37)*J37*IF(K37="",1,K37)*IF(E37="Short",-1,1)-N(L37))</f>
        <v>399</v>
      </c>
      <c r="T37" s="16" t="n">
        <f aca="false">IF(OR(S37="",N(R37)=0),"",S37/R37)</f>
        <v>3.99</v>
      </c>
      <c r="U37" s="15" t="n">
        <f aca="false">IF(S37="","",SUMIFS($S$7:S37,$A$7:A37,A37))</f>
        <v>298</v>
      </c>
      <c r="V37" s="14" t="str">
        <f aca="false">IF(S37="","",IF(AND($C$4&gt;0,U37-S37&lt;=-$C$4),"After loss limit",IF(AND($C$4&gt;0,U37&lt;=-$C$4),"Hit loss limit",IF(AND($C$5&gt;0,Q37&gt;$C$5),"Over trade cap","OK"))))</f>
        <v>OK</v>
      </c>
    </row>
    <row r="38" customFormat="false" ht="15" hidden="false" customHeight="false" outlineLevel="0" collapsed="false">
      <c r="A38" s="9" t="n">
        <v>46290</v>
      </c>
      <c r="B38" s="10" t="n">
        <v>0.40625</v>
      </c>
      <c r="C38" s="10" t="n">
        <v>0.423611111111111</v>
      </c>
      <c r="D38" s="11" t="s">
        <v>95</v>
      </c>
      <c r="E38" s="33" t="s">
        <v>96</v>
      </c>
      <c r="F38" s="33" t="s">
        <v>92</v>
      </c>
      <c r="G38" s="12" t="n">
        <v>84.8</v>
      </c>
      <c r="H38" s="12" t="n">
        <v>85.3</v>
      </c>
      <c r="I38" s="12" t="n">
        <v>84.3</v>
      </c>
      <c r="J38" s="11" t="n">
        <v>200</v>
      </c>
      <c r="K38" s="11"/>
      <c r="L38" s="13" t="n">
        <v>1</v>
      </c>
      <c r="M38" s="33" t="s">
        <v>93</v>
      </c>
      <c r="N38" s="11"/>
      <c r="O38" s="14" t="str">
        <f aca="false">IF(OR(A38="",B38=""),"",LOOKUP(MOD(B38,1),Lists!$A$5:$A$9,Lists!$B$5:$B$9))</f>
        <v>Open</v>
      </c>
      <c r="P38" s="14" t="n">
        <f aca="false">IF(OR(B38="",C38=""),"",ROUND(MOD(C38-B38,1)*1440,0))</f>
        <v>25</v>
      </c>
      <c r="Q38" s="14" t="n">
        <f aca="false">IF(A38="","",COUNTIF($A$7:A38,A38))</f>
        <v>1</v>
      </c>
      <c r="R38" s="15" t="n">
        <f aca="false">IF(OR(G38="",H38="",J38=""),"",ABS(G38-H38)*J38*IF(K38="",1,K38))</f>
        <v>100</v>
      </c>
      <c r="S38" s="15" t="n">
        <f aca="false">IF(OR(G38="",I38="",J38=""),"",(I38-G38)*J38*IF(K38="",1,K38)*IF(E38="Short",-1,1)-N(L38))</f>
        <v>99</v>
      </c>
      <c r="T38" s="16" t="n">
        <f aca="false">IF(OR(S38="",N(R38)=0),"",S38/R38)</f>
        <v>0.99</v>
      </c>
      <c r="U38" s="15" t="n">
        <f aca="false">IF(S38="","",SUMIFS($S$7:S38,$A$7:A38,A38))</f>
        <v>99</v>
      </c>
      <c r="V38" s="14" t="str">
        <f aca="false">IF(S38="","",IF(AND($C$4&gt;0,U38-S38&lt;=-$C$4),"After loss limit",IF(AND($C$4&gt;0,U38&lt;=-$C$4),"Hit loss limit",IF(AND($C$5&gt;0,Q38&gt;$C$5),"Over trade cap","OK"))))</f>
        <v>OK</v>
      </c>
    </row>
    <row r="39" customFormat="false" ht="15" hidden="false" customHeight="false" outlineLevel="0" collapsed="false">
      <c r="A39" s="9" t="n">
        <v>46290</v>
      </c>
      <c r="B39" s="10" t="n">
        <v>0.486111111111111</v>
      </c>
      <c r="C39" s="10" t="n">
        <v>0.503472222222222</v>
      </c>
      <c r="D39" s="11" t="s">
        <v>100</v>
      </c>
      <c r="E39" s="33" t="s">
        <v>91</v>
      </c>
      <c r="F39" s="33" t="s">
        <v>99</v>
      </c>
      <c r="G39" s="12" t="n">
        <v>19.3</v>
      </c>
      <c r="H39" s="12" t="n">
        <v>19.05</v>
      </c>
      <c r="I39" s="12" t="n">
        <v>19.05</v>
      </c>
      <c r="J39" s="11" t="n">
        <v>400</v>
      </c>
      <c r="K39" s="11"/>
      <c r="L39" s="13" t="n">
        <v>1</v>
      </c>
      <c r="M39" s="33" t="s">
        <v>93</v>
      </c>
      <c r="N39" s="11"/>
      <c r="O39" s="14" t="str">
        <f aca="false">IF(OR(A39="",B39=""),"",LOOKUP(MOD(B39,1),Lists!$A$5:$A$9,Lists!$B$5:$B$9))</f>
        <v>Midday</v>
      </c>
      <c r="P39" s="14" t="n">
        <f aca="false">IF(OR(B39="",C39=""),"",ROUND(MOD(C39-B39,1)*1440,0))</f>
        <v>25</v>
      </c>
      <c r="Q39" s="14" t="n">
        <f aca="false">IF(A39="","",COUNTIF($A$7:A39,A39))</f>
        <v>2</v>
      </c>
      <c r="R39" s="15" t="n">
        <f aca="false">IF(OR(G39="",H39="",J39=""),"",ABS(G39-H39)*J39*IF(K39="",1,K39))</f>
        <v>100</v>
      </c>
      <c r="S39" s="15" t="n">
        <f aca="false">IF(OR(G39="",I39="",J39=""),"",(I39-G39)*J39*IF(K39="",1,K39)*IF(E39="Short",-1,1)-N(L39))</f>
        <v>-101</v>
      </c>
      <c r="T39" s="16" t="n">
        <f aca="false">IF(OR(S39="",N(R39)=0),"",S39/R39)</f>
        <v>-1.01</v>
      </c>
      <c r="U39" s="15" t="n">
        <f aca="false">IF(S39="","",SUMIFS($S$7:S39,$A$7:A39,A39))</f>
        <v>-2</v>
      </c>
      <c r="V39" s="14" t="str">
        <f aca="false">IF(S39="","",IF(AND($C$4&gt;0,U39-S39&lt;=-$C$4),"After loss limit",IF(AND($C$4&gt;0,U39&lt;=-$C$4),"Hit loss limit",IF(AND($C$5&gt;0,Q39&gt;$C$5),"Over trade cap","OK"))))</f>
        <v>OK</v>
      </c>
    </row>
    <row r="40" customFormat="false" ht="15" hidden="false" customHeight="false" outlineLevel="0" collapsed="false">
      <c r="A40" s="9" t="n">
        <v>46290</v>
      </c>
      <c r="B40" s="10" t="n">
        <v>0.628472222222222</v>
      </c>
      <c r="C40" s="10" t="n">
        <v>0.664583333333333</v>
      </c>
      <c r="D40" s="11" t="s">
        <v>90</v>
      </c>
      <c r="E40" s="33" t="s">
        <v>91</v>
      </c>
      <c r="F40" s="33" t="s">
        <v>103</v>
      </c>
      <c r="G40" s="12" t="n">
        <v>47.1</v>
      </c>
      <c r="H40" s="12" t="n">
        <v>46.6</v>
      </c>
      <c r="I40" s="12" t="n">
        <v>47.7</v>
      </c>
      <c r="J40" s="11" t="n">
        <v>200</v>
      </c>
      <c r="K40" s="11"/>
      <c r="L40" s="13" t="n">
        <v>1</v>
      </c>
      <c r="M40" s="33" t="s">
        <v>93</v>
      </c>
      <c r="N40" s="11"/>
      <c r="O40" s="14" t="str">
        <f aca="false">IF(OR(A40="",B40=""),"",LOOKUP(MOD(B40,1),Lists!$A$5:$A$9,Lists!$B$5:$B$9))</f>
        <v>Close</v>
      </c>
      <c r="P40" s="14" t="n">
        <f aca="false">IF(OR(B40="",C40=""),"",ROUND(MOD(C40-B40,1)*1440,0))</f>
        <v>52</v>
      </c>
      <c r="Q40" s="14" t="n">
        <f aca="false">IF(A40="","",COUNTIF($A$7:A40,A40))</f>
        <v>3</v>
      </c>
      <c r="R40" s="15" t="n">
        <f aca="false">IF(OR(G40="",H40="",J40=""),"",ABS(G40-H40)*J40*IF(K40="",1,K40))</f>
        <v>100</v>
      </c>
      <c r="S40" s="15" t="n">
        <f aca="false">IF(OR(G40="",I40="",J40=""),"",(I40-G40)*J40*IF(K40="",1,K40)*IF(E40="Short",-1,1)-N(L40))</f>
        <v>119</v>
      </c>
      <c r="T40" s="16" t="n">
        <f aca="false">IF(OR(S40="",N(R40)=0),"",S40/R40)</f>
        <v>1.19</v>
      </c>
      <c r="U40" s="15" t="n">
        <f aca="false">IF(S40="","",SUMIFS($S$7:S40,$A$7:A40,A40))</f>
        <v>117</v>
      </c>
      <c r="V40" s="14" t="str">
        <f aca="false">IF(S40="","",IF(AND($C$4&gt;0,U40-S40&lt;=-$C$4),"After loss limit",IF(AND($C$4&gt;0,U40&lt;=-$C$4),"Hit loss limit",IF(AND($C$5&gt;0,Q40&gt;$C$5),"Over trade cap","OK"))))</f>
        <v>OK</v>
      </c>
    </row>
    <row r="41" customFormat="false" ht="15" hidden="false" customHeight="false" outlineLevel="0" collapsed="false">
      <c r="A41" s="9"/>
      <c r="B41" s="10"/>
      <c r="C41" s="10"/>
      <c r="D41" s="11"/>
      <c r="E41" s="33"/>
      <c r="F41" s="33"/>
      <c r="G41" s="12"/>
      <c r="H41" s="12"/>
      <c r="I41" s="12"/>
      <c r="J41" s="11"/>
      <c r="K41" s="11"/>
      <c r="L41" s="13"/>
      <c r="M41" s="33"/>
      <c r="N41" s="11"/>
      <c r="O41" s="14" t="str">
        <f aca="false">IF(OR(A41="",B41=""),"",LOOKUP(MOD(B41,1),Lists!$A$5:$A$9,Lists!$B$5:$B$9))</f>
        <v/>
      </c>
      <c r="P41" s="14" t="str">
        <f aca="false">IF(OR(B41="",C41=""),"",ROUND(MOD(C41-B41,1)*1440,0))</f>
        <v/>
      </c>
      <c r="Q41" s="14" t="str">
        <f aca="false">IF(A41="","",COUNTIF($A$7:A41,A41))</f>
        <v/>
      </c>
      <c r="R41" s="15" t="str">
        <f aca="false">IF(OR(G41="",H41="",J41=""),"",ABS(G41-H41)*J41*IF(K41="",1,K41))</f>
        <v/>
      </c>
      <c r="S41" s="15" t="str">
        <f aca="false">IF(OR(G41="",I41="",J41=""),"",(I41-G41)*J41*IF(K41="",1,K41)*IF(E41="Short",-1,1)-N(L41))</f>
        <v/>
      </c>
      <c r="T41" s="16" t="str">
        <f aca="false">IF(OR(S41="",N(R41)=0),"",S41/R41)</f>
        <v/>
      </c>
      <c r="U41" s="15" t="str">
        <f aca="false">IF(S41="","",SUMIFS($S$7:S41,$A$7:A41,A41))</f>
        <v/>
      </c>
      <c r="V41" s="14" t="str">
        <f aca="false">IF(S41="","",IF(AND($C$4&gt;0,U41-S41&lt;=-$C$4),"After loss limit",IF(AND($C$4&gt;0,U41&lt;=-$C$4),"Hit loss limit",IF(AND($C$5&gt;0,Q41&gt;$C$5),"Over trade cap","OK"))))</f>
        <v/>
      </c>
    </row>
    <row r="42" customFormat="false" ht="15" hidden="false" customHeight="false" outlineLevel="0" collapsed="false">
      <c r="A42" s="9"/>
      <c r="B42" s="10"/>
      <c r="C42" s="10"/>
      <c r="D42" s="11"/>
      <c r="E42" s="33"/>
      <c r="F42" s="33"/>
      <c r="G42" s="12"/>
      <c r="H42" s="12"/>
      <c r="I42" s="12"/>
      <c r="J42" s="11"/>
      <c r="K42" s="11"/>
      <c r="L42" s="13"/>
      <c r="M42" s="33"/>
      <c r="N42" s="11"/>
      <c r="O42" s="14" t="str">
        <f aca="false">IF(OR(A42="",B42=""),"",LOOKUP(MOD(B42,1),Lists!$A$5:$A$9,Lists!$B$5:$B$9))</f>
        <v/>
      </c>
      <c r="P42" s="14" t="str">
        <f aca="false">IF(OR(B42="",C42=""),"",ROUND(MOD(C42-B42,1)*1440,0))</f>
        <v/>
      </c>
      <c r="Q42" s="14" t="str">
        <f aca="false">IF(A42="","",COUNTIF($A$7:A42,A42))</f>
        <v/>
      </c>
      <c r="R42" s="15" t="str">
        <f aca="false">IF(OR(G42="",H42="",J42=""),"",ABS(G42-H42)*J42*IF(K42="",1,K42))</f>
        <v/>
      </c>
      <c r="S42" s="15" t="str">
        <f aca="false">IF(OR(G42="",I42="",J42=""),"",(I42-G42)*J42*IF(K42="",1,K42)*IF(E42="Short",-1,1)-N(L42))</f>
        <v/>
      </c>
      <c r="T42" s="16" t="str">
        <f aca="false">IF(OR(S42="",N(R42)=0),"",S42/R42)</f>
        <v/>
      </c>
      <c r="U42" s="15" t="str">
        <f aca="false">IF(S42="","",SUMIFS($S$7:S42,$A$7:A42,A42))</f>
        <v/>
      </c>
      <c r="V42" s="14" t="str">
        <f aca="false">IF(S42="","",IF(AND($C$4&gt;0,U42-S42&lt;=-$C$4),"After loss limit",IF(AND($C$4&gt;0,U42&lt;=-$C$4),"Hit loss limit",IF(AND($C$5&gt;0,Q42&gt;$C$5),"Over trade cap","OK"))))</f>
        <v/>
      </c>
    </row>
    <row r="43" customFormat="false" ht="15" hidden="false" customHeight="false" outlineLevel="0" collapsed="false">
      <c r="A43" s="9"/>
      <c r="B43" s="10"/>
      <c r="C43" s="10"/>
      <c r="D43" s="11"/>
      <c r="E43" s="33"/>
      <c r="F43" s="33"/>
      <c r="G43" s="12"/>
      <c r="H43" s="12"/>
      <c r="I43" s="12"/>
      <c r="J43" s="11"/>
      <c r="K43" s="11"/>
      <c r="L43" s="13"/>
      <c r="M43" s="33"/>
      <c r="N43" s="11"/>
      <c r="O43" s="14" t="str">
        <f aca="false">IF(OR(A43="",B43=""),"",LOOKUP(MOD(B43,1),Lists!$A$5:$A$9,Lists!$B$5:$B$9))</f>
        <v/>
      </c>
      <c r="P43" s="14" t="str">
        <f aca="false">IF(OR(B43="",C43=""),"",ROUND(MOD(C43-B43,1)*1440,0))</f>
        <v/>
      </c>
      <c r="Q43" s="14" t="str">
        <f aca="false">IF(A43="","",COUNTIF($A$7:A43,A43))</f>
        <v/>
      </c>
      <c r="R43" s="15" t="str">
        <f aca="false">IF(OR(G43="",H43="",J43=""),"",ABS(G43-H43)*J43*IF(K43="",1,K43))</f>
        <v/>
      </c>
      <c r="S43" s="15" t="str">
        <f aca="false">IF(OR(G43="",I43="",J43=""),"",(I43-G43)*J43*IF(K43="",1,K43)*IF(E43="Short",-1,1)-N(L43))</f>
        <v/>
      </c>
      <c r="T43" s="16" t="str">
        <f aca="false">IF(OR(S43="",N(R43)=0),"",S43/R43)</f>
        <v/>
      </c>
      <c r="U43" s="15" t="str">
        <f aca="false">IF(S43="","",SUMIFS($S$7:S43,$A$7:A43,A43))</f>
        <v/>
      </c>
      <c r="V43" s="14" t="str">
        <f aca="false">IF(S43="","",IF(AND($C$4&gt;0,U43-S43&lt;=-$C$4),"After loss limit",IF(AND($C$4&gt;0,U43&lt;=-$C$4),"Hit loss limit",IF(AND($C$5&gt;0,Q43&gt;$C$5),"Over trade cap","OK"))))</f>
        <v/>
      </c>
    </row>
    <row r="44" customFormat="false" ht="15" hidden="false" customHeight="false" outlineLevel="0" collapsed="false">
      <c r="A44" s="9"/>
      <c r="B44" s="10"/>
      <c r="C44" s="10"/>
      <c r="D44" s="11"/>
      <c r="E44" s="33"/>
      <c r="F44" s="33"/>
      <c r="G44" s="12"/>
      <c r="H44" s="12"/>
      <c r="I44" s="12"/>
      <c r="J44" s="11"/>
      <c r="K44" s="11"/>
      <c r="L44" s="13"/>
      <c r="M44" s="33"/>
      <c r="N44" s="11"/>
      <c r="O44" s="14" t="str">
        <f aca="false">IF(OR(A44="",B44=""),"",LOOKUP(MOD(B44,1),Lists!$A$5:$A$9,Lists!$B$5:$B$9))</f>
        <v/>
      </c>
      <c r="P44" s="14" t="str">
        <f aca="false">IF(OR(B44="",C44=""),"",ROUND(MOD(C44-B44,1)*1440,0))</f>
        <v/>
      </c>
      <c r="Q44" s="14" t="str">
        <f aca="false">IF(A44="","",COUNTIF($A$7:A44,A44))</f>
        <v/>
      </c>
      <c r="R44" s="15" t="str">
        <f aca="false">IF(OR(G44="",H44="",J44=""),"",ABS(G44-H44)*J44*IF(K44="",1,K44))</f>
        <v/>
      </c>
      <c r="S44" s="15" t="str">
        <f aca="false">IF(OR(G44="",I44="",J44=""),"",(I44-G44)*J44*IF(K44="",1,K44)*IF(E44="Short",-1,1)-N(L44))</f>
        <v/>
      </c>
      <c r="T44" s="16" t="str">
        <f aca="false">IF(OR(S44="",N(R44)=0),"",S44/R44)</f>
        <v/>
      </c>
      <c r="U44" s="15" t="str">
        <f aca="false">IF(S44="","",SUMIFS($S$7:S44,$A$7:A44,A44))</f>
        <v/>
      </c>
      <c r="V44" s="14" t="str">
        <f aca="false">IF(S44="","",IF(AND($C$4&gt;0,U44-S44&lt;=-$C$4),"After loss limit",IF(AND($C$4&gt;0,U44&lt;=-$C$4),"Hit loss limit",IF(AND($C$5&gt;0,Q44&gt;$C$5),"Over trade cap","OK"))))</f>
        <v/>
      </c>
    </row>
    <row r="45" customFormat="false" ht="15" hidden="false" customHeight="false" outlineLevel="0" collapsed="false">
      <c r="A45" s="9"/>
      <c r="B45" s="10"/>
      <c r="C45" s="10"/>
      <c r="D45" s="11"/>
      <c r="E45" s="33"/>
      <c r="F45" s="33"/>
      <c r="G45" s="12"/>
      <c r="H45" s="12"/>
      <c r="I45" s="12"/>
      <c r="J45" s="11"/>
      <c r="K45" s="11"/>
      <c r="L45" s="13"/>
      <c r="M45" s="33"/>
      <c r="N45" s="11"/>
      <c r="O45" s="14" t="str">
        <f aca="false">IF(OR(A45="",B45=""),"",LOOKUP(MOD(B45,1),Lists!$A$5:$A$9,Lists!$B$5:$B$9))</f>
        <v/>
      </c>
      <c r="P45" s="14" t="str">
        <f aca="false">IF(OR(B45="",C45=""),"",ROUND(MOD(C45-B45,1)*1440,0))</f>
        <v/>
      </c>
      <c r="Q45" s="14" t="str">
        <f aca="false">IF(A45="","",COUNTIF($A$7:A45,A45))</f>
        <v/>
      </c>
      <c r="R45" s="15" t="str">
        <f aca="false">IF(OR(G45="",H45="",J45=""),"",ABS(G45-H45)*J45*IF(K45="",1,K45))</f>
        <v/>
      </c>
      <c r="S45" s="15" t="str">
        <f aca="false">IF(OR(G45="",I45="",J45=""),"",(I45-G45)*J45*IF(K45="",1,K45)*IF(E45="Short",-1,1)-N(L45))</f>
        <v/>
      </c>
      <c r="T45" s="16" t="str">
        <f aca="false">IF(OR(S45="",N(R45)=0),"",S45/R45)</f>
        <v/>
      </c>
      <c r="U45" s="15" t="str">
        <f aca="false">IF(S45="","",SUMIFS($S$7:S45,$A$7:A45,A45))</f>
        <v/>
      </c>
      <c r="V45" s="14" t="str">
        <f aca="false">IF(S45="","",IF(AND($C$4&gt;0,U45-S45&lt;=-$C$4),"After loss limit",IF(AND($C$4&gt;0,U45&lt;=-$C$4),"Hit loss limit",IF(AND($C$5&gt;0,Q45&gt;$C$5),"Over trade cap","OK"))))</f>
        <v/>
      </c>
    </row>
    <row r="46" customFormat="false" ht="15" hidden="false" customHeight="false" outlineLevel="0" collapsed="false">
      <c r="A46" s="9"/>
      <c r="B46" s="10"/>
      <c r="C46" s="10"/>
      <c r="D46" s="11"/>
      <c r="E46" s="33"/>
      <c r="F46" s="33"/>
      <c r="G46" s="12"/>
      <c r="H46" s="12"/>
      <c r="I46" s="12"/>
      <c r="J46" s="11"/>
      <c r="K46" s="11"/>
      <c r="L46" s="13"/>
      <c r="M46" s="33"/>
      <c r="N46" s="11"/>
      <c r="O46" s="14" t="str">
        <f aca="false">IF(OR(A46="",B46=""),"",LOOKUP(MOD(B46,1),Lists!$A$5:$A$9,Lists!$B$5:$B$9))</f>
        <v/>
      </c>
      <c r="P46" s="14" t="str">
        <f aca="false">IF(OR(B46="",C46=""),"",ROUND(MOD(C46-B46,1)*1440,0))</f>
        <v/>
      </c>
      <c r="Q46" s="14" t="str">
        <f aca="false">IF(A46="","",COUNTIF($A$7:A46,A46))</f>
        <v/>
      </c>
      <c r="R46" s="15" t="str">
        <f aca="false">IF(OR(G46="",H46="",J46=""),"",ABS(G46-H46)*J46*IF(K46="",1,K46))</f>
        <v/>
      </c>
      <c r="S46" s="15" t="str">
        <f aca="false">IF(OR(G46="",I46="",J46=""),"",(I46-G46)*J46*IF(K46="",1,K46)*IF(E46="Short",-1,1)-N(L46))</f>
        <v/>
      </c>
      <c r="T46" s="16" t="str">
        <f aca="false">IF(OR(S46="",N(R46)=0),"",S46/R46)</f>
        <v/>
      </c>
      <c r="U46" s="15" t="str">
        <f aca="false">IF(S46="","",SUMIFS($S$7:S46,$A$7:A46,A46))</f>
        <v/>
      </c>
      <c r="V46" s="14" t="str">
        <f aca="false">IF(S46="","",IF(AND($C$4&gt;0,U46-S46&lt;=-$C$4),"After loss limit",IF(AND($C$4&gt;0,U46&lt;=-$C$4),"Hit loss limit",IF(AND($C$5&gt;0,Q46&gt;$C$5),"Over trade cap","OK"))))</f>
        <v/>
      </c>
    </row>
    <row r="47" customFormat="false" ht="15" hidden="false" customHeight="false" outlineLevel="0" collapsed="false">
      <c r="A47" s="9"/>
      <c r="B47" s="10"/>
      <c r="C47" s="10"/>
      <c r="D47" s="11"/>
      <c r="E47" s="33"/>
      <c r="F47" s="33"/>
      <c r="G47" s="12"/>
      <c r="H47" s="12"/>
      <c r="I47" s="12"/>
      <c r="J47" s="11"/>
      <c r="K47" s="11"/>
      <c r="L47" s="13"/>
      <c r="M47" s="33"/>
      <c r="N47" s="11"/>
      <c r="O47" s="14" t="str">
        <f aca="false">IF(OR(A47="",B47=""),"",LOOKUP(MOD(B47,1),Lists!$A$5:$A$9,Lists!$B$5:$B$9))</f>
        <v/>
      </c>
      <c r="P47" s="14" t="str">
        <f aca="false">IF(OR(B47="",C47=""),"",ROUND(MOD(C47-B47,1)*1440,0))</f>
        <v/>
      </c>
      <c r="Q47" s="14" t="str">
        <f aca="false">IF(A47="","",COUNTIF($A$7:A47,A47))</f>
        <v/>
      </c>
      <c r="R47" s="15" t="str">
        <f aca="false">IF(OR(G47="",H47="",J47=""),"",ABS(G47-H47)*J47*IF(K47="",1,K47))</f>
        <v/>
      </c>
      <c r="S47" s="15" t="str">
        <f aca="false">IF(OR(G47="",I47="",J47=""),"",(I47-G47)*J47*IF(K47="",1,K47)*IF(E47="Short",-1,1)-N(L47))</f>
        <v/>
      </c>
      <c r="T47" s="16" t="str">
        <f aca="false">IF(OR(S47="",N(R47)=0),"",S47/R47)</f>
        <v/>
      </c>
      <c r="U47" s="15" t="str">
        <f aca="false">IF(S47="","",SUMIFS($S$7:S47,$A$7:A47,A47))</f>
        <v/>
      </c>
      <c r="V47" s="14" t="str">
        <f aca="false">IF(S47="","",IF(AND($C$4&gt;0,U47-S47&lt;=-$C$4),"After loss limit",IF(AND($C$4&gt;0,U47&lt;=-$C$4),"Hit loss limit",IF(AND($C$5&gt;0,Q47&gt;$C$5),"Over trade cap","OK"))))</f>
        <v/>
      </c>
    </row>
    <row r="48" customFormat="false" ht="15" hidden="false" customHeight="false" outlineLevel="0" collapsed="false">
      <c r="A48" s="9"/>
      <c r="B48" s="10"/>
      <c r="C48" s="10"/>
      <c r="D48" s="11"/>
      <c r="E48" s="33"/>
      <c r="F48" s="33"/>
      <c r="G48" s="12"/>
      <c r="H48" s="12"/>
      <c r="I48" s="12"/>
      <c r="J48" s="11"/>
      <c r="K48" s="11"/>
      <c r="L48" s="13"/>
      <c r="M48" s="33"/>
      <c r="N48" s="11"/>
      <c r="O48" s="14" t="str">
        <f aca="false">IF(OR(A48="",B48=""),"",LOOKUP(MOD(B48,1),Lists!$A$5:$A$9,Lists!$B$5:$B$9))</f>
        <v/>
      </c>
      <c r="P48" s="14" t="str">
        <f aca="false">IF(OR(B48="",C48=""),"",ROUND(MOD(C48-B48,1)*1440,0))</f>
        <v/>
      </c>
      <c r="Q48" s="14" t="str">
        <f aca="false">IF(A48="","",COUNTIF($A$7:A48,A48))</f>
        <v/>
      </c>
      <c r="R48" s="15" t="str">
        <f aca="false">IF(OR(G48="",H48="",J48=""),"",ABS(G48-H48)*J48*IF(K48="",1,K48))</f>
        <v/>
      </c>
      <c r="S48" s="15" t="str">
        <f aca="false">IF(OR(G48="",I48="",J48=""),"",(I48-G48)*J48*IF(K48="",1,K48)*IF(E48="Short",-1,1)-N(L48))</f>
        <v/>
      </c>
      <c r="T48" s="16" t="str">
        <f aca="false">IF(OR(S48="",N(R48)=0),"",S48/R48)</f>
        <v/>
      </c>
      <c r="U48" s="15" t="str">
        <f aca="false">IF(S48="","",SUMIFS($S$7:S48,$A$7:A48,A48))</f>
        <v/>
      </c>
      <c r="V48" s="14" t="str">
        <f aca="false">IF(S48="","",IF(AND($C$4&gt;0,U48-S48&lt;=-$C$4),"After loss limit",IF(AND($C$4&gt;0,U48&lt;=-$C$4),"Hit loss limit",IF(AND($C$5&gt;0,Q48&gt;$C$5),"Over trade cap","OK"))))</f>
        <v/>
      </c>
    </row>
    <row r="49" customFormat="false" ht="15" hidden="false" customHeight="false" outlineLevel="0" collapsed="false">
      <c r="A49" s="9"/>
      <c r="B49" s="10"/>
      <c r="C49" s="10"/>
      <c r="D49" s="11"/>
      <c r="E49" s="33"/>
      <c r="F49" s="33"/>
      <c r="G49" s="12"/>
      <c r="H49" s="12"/>
      <c r="I49" s="12"/>
      <c r="J49" s="11"/>
      <c r="K49" s="11"/>
      <c r="L49" s="13"/>
      <c r="M49" s="33"/>
      <c r="N49" s="11"/>
      <c r="O49" s="14" t="str">
        <f aca="false">IF(OR(A49="",B49=""),"",LOOKUP(MOD(B49,1),Lists!$A$5:$A$9,Lists!$B$5:$B$9))</f>
        <v/>
      </c>
      <c r="P49" s="14" t="str">
        <f aca="false">IF(OR(B49="",C49=""),"",ROUND(MOD(C49-B49,1)*1440,0))</f>
        <v/>
      </c>
      <c r="Q49" s="14" t="str">
        <f aca="false">IF(A49="","",COUNTIF($A$7:A49,A49))</f>
        <v/>
      </c>
      <c r="R49" s="15" t="str">
        <f aca="false">IF(OR(G49="",H49="",J49=""),"",ABS(G49-H49)*J49*IF(K49="",1,K49))</f>
        <v/>
      </c>
      <c r="S49" s="15" t="str">
        <f aca="false">IF(OR(G49="",I49="",J49=""),"",(I49-G49)*J49*IF(K49="",1,K49)*IF(E49="Short",-1,1)-N(L49))</f>
        <v/>
      </c>
      <c r="T49" s="16" t="str">
        <f aca="false">IF(OR(S49="",N(R49)=0),"",S49/R49)</f>
        <v/>
      </c>
      <c r="U49" s="15" t="str">
        <f aca="false">IF(S49="","",SUMIFS($S$7:S49,$A$7:A49,A49))</f>
        <v/>
      </c>
      <c r="V49" s="14" t="str">
        <f aca="false">IF(S49="","",IF(AND($C$4&gt;0,U49-S49&lt;=-$C$4),"After loss limit",IF(AND($C$4&gt;0,U49&lt;=-$C$4),"Hit loss limit",IF(AND($C$5&gt;0,Q49&gt;$C$5),"Over trade cap","OK"))))</f>
        <v/>
      </c>
    </row>
    <row r="50" customFormat="false" ht="15" hidden="false" customHeight="false" outlineLevel="0" collapsed="false">
      <c r="A50" s="9"/>
      <c r="B50" s="10"/>
      <c r="C50" s="10"/>
      <c r="D50" s="11"/>
      <c r="E50" s="33"/>
      <c r="F50" s="33"/>
      <c r="G50" s="12"/>
      <c r="H50" s="12"/>
      <c r="I50" s="12"/>
      <c r="J50" s="11"/>
      <c r="K50" s="11"/>
      <c r="L50" s="13"/>
      <c r="M50" s="33"/>
      <c r="N50" s="11"/>
      <c r="O50" s="14" t="str">
        <f aca="false">IF(OR(A50="",B50=""),"",LOOKUP(MOD(B50,1),Lists!$A$5:$A$9,Lists!$B$5:$B$9))</f>
        <v/>
      </c>
      <c r="P50" s="14" t="str">
        <f aca="false">IF(OR(B50="",C50=""),"",ROUND(MOD(C50-B50,1)*1440,0))</f>
        <v/>
      </c>
      <c r="Q50" s="14" t="str">
        <f aca="false">IF(A50="","",COUNTIF($A$7:A50,A50))</f>
        <v/>
      </c>
      <c r="R50" s="15" t="str">
        <f aca="false">IF(OR(G50="",H50="",J50=""),"",ABS(G50-H50)*J50*IF(K50="",1,K50))</f>
        <v/>
      </c>
      <c r="S50" s="15" t="str">
        <f aca="false">IF(OR(G50="",I50="",J50=""),"",(I50-G50)*J50*IF(K50="",1,K50)*IF(E50="Short",-1,1)-N(L50))</f>
        <v/>
      </c>
      <c r="T50" s="16" t="str">
        <f aca="false">IF(OR(S50="",N(R50)=0),"",S50/R50)</f>
        <v/>
      </c>
      <c r="U50" s="15" t="str">
        <f aca="false">IF(S50="","",SUMIFS($S$7:S50,$A$7:A50,A50))</f>
        <v/>
      </c>
      <c r="V50" s="14" t="str">
        <f aca="false">IF(S50="","",IF(AND($C$4&gt;0,U50-S50&lt;=-$C$4),"After loss limit",IF(AND($C$4&gt;0,U50&lt;=-$C$4),"Hit loss limit",IF(AND($C$5&gt;0,Q50&gt;$C$5),"Over trade cap","OK"))))</f>
        <v/>
      </c>
    </row>
    <row r="51" customFormat="false" ht="15" hidden="false" customHeight="false" outlineLevel="0" collapsed="false">
      <c r="A51" s="9"/>
      <c r="B51" s="10"/>
      <c r="C51" s="10"/>
      <c r="D51" s="11"/>
      <c r="E51" s="33"/>
      <c r="F51" s="33"/>
      <c r="G51" s="12"/>
      <c r="H51" s="12"/>
      <c r="I51" s="12"/>
      <c r="J51" s="11"/>
      <c r="K51" s="11"/>
      <c r="L51" s="13"/>
      <c r="M51" s="33"/>
      <c r="N51" s="11"/>
      <c r="O51" s="14" t="str">
        <f aca="false">IF(OR(A51="",B51=""),"",LOOKUP(MOD(B51,1),Lists!$A$5:$A$9,Lists!$B$5:$B$9))</f>
        <v/>
      </c>
      <c r="P51" s="14" t="str">
        <f aca="false">IF(OR(B51="",C51=""),"",ROUND(MOD(C51-B51,1)*1440,0))</f>
        <v/>
      </c>
      <c r="Q51" s="14" t="str">
        <f aca="false">IF(A51="","",COUNTIF($A$7:A51,A51))</f>
        <v/>
      </c>
      <c r="R51" s="15" t="str">
        <f aca="false">IF(OR(G51="",H51="",J51=""),"",ABS(G51-H51)*J51*IF(K51="",1,K51))</f>
        <v/>
      </c>
      <c r="S51" s="15" t="str">
        <f aca="false">IF(OR(G51="",I51="",J51=""),"",(I51-G51)*J51*IF(K51="",1,K51)*IF(E51="Short",-1,1)-N(L51))</f>
        <v/>
      </c>
      <c r="T51" s="16" t="str">
        <f aca="false">IF(OR(S51="",N(R51)=0),"",S51/R51)</f>
        <v/>
      </c>
      <c r="U51" s="15" t="str">
        <f aca="false">IF(S51="","",SUMIFS($S$7:S51,$A$7:A51,A51))</f>
        <v/>
      </c>
      <c r="V51" s="14" t="str">
        <f aca="false">IF(S51="","",IF(AND($C$4&gt;0,U51-S51&lt;=-$C$4),"After loss limit",IF(AND($C$4&gt;0,U51&lt;=-$C$4),"Hit loss limit",IF(AND($C$5&gt;0,Q51&gt;$C$5),"Over trade cap","OK"))))</f>
        <v/>
      </c>
    </row>
    <row r="52" customFormat="false" ht="15" hidden="false" customHeight="false" outlineLevel="0" collapsed="false">
      <c r="A52" s="9"/>
      <c r="B52" s="10"/>
      <c r="C52" s="10"/>
      <c r="D52" s="11"/>
      <c r="E52" s="33"/>
      <c r="F52" s="33"/>
      <c r="G52" s="12"/>
      <c r="H52" s="12"/>
      <c r="I52" s="12"/>
      <c r="J52" s="11"/>
      <c r="K52" s="11"/>
      <c r="L52" s="13"/>
      <c r="M52" s="33"/>
      <c r="N52" s="11"/>
      <c r="O52" s="14" t="str">
        <f aca="false">IF(OR(A52="",B52=""),"",LOOKUP(MOD(B52,1),Lists!$A$5:$A$9,Lists!$B$5:$B$9))</f>
        <v/>
      </c>
      <c r="P52" s="14" t="str">
        <f aca="false">IF(OR(B52="",C52=""),"",ROUND(MOD(C52-B52,1)*1440,0))</f>
        <v/>
      </c>
      <c r="Q52" s="14" t="str">
        <f aca="false">IF(A52="","",COUNTIF($A$7:A52,A52))</f>
        <v/>
      </c>
      <c r="R52" s="15" t="str">
        <f aca="false">IF(OR(G52="",H52="",J52=""),"",ABS(G52-H52)*J52*IF(K52="",1,K52))</f>
        <v/>
      </c>
      <c r="S52" s="15" t="str">
        <f aca="false">IF(OR(G52="",I52="",J52=""),"",(I52-G52)*J52*IF(K52="",1,K52)*IF(E52="Short",-1,1)-N(L52))</f>
        <v/>
      </c>
      <c r="T52" s="16" t="str">
        <f aca="false">IF(OR(S52="",N(R52)=0),"",S52/R52)</f>
        <v/>
      </c>
      <c r="U52" s="15" t="str">
        <f aca="false">IF(S52="","",SUMIFS($S$7:S52,$A$7:A52,A52))</f>
        <v/>
      </c>
      <c r="V52" s="14" t="str">
        <f aca="false">IF(S52="","",IF(AND($C$4&gt;0,U52-S52&lt;=-$C$4),"After loss limit",IF(AND($C$4&gt;0,U52&lt;=-$C$4),"Hit loss limit",IF(AND($C$5&gt;0,Q52&gt;$C$5),"Over trade cap","OK"))))</f>
        <v/>
      </c>
    </row>
    <row r="53" customFormat="false" ht="15" hidden="false" customHeight="false" outlineLevel="0" collapsed="false">
      <c r="A53" s="9"/>
      <c r="B53" s="10"/>
      <c r="C53" s="10"/>
      <c r="D53" s="11"/>
      <c r="E53" s="33"/>
      <c r="F53" s="33"/>
      <c r="G53" s="12"/>
      <c r="H53" s="12"/>
      <c r="I53" s="12"/>
      <c r="J53" s="11"/>
      <c r="K53" s="11"/>
      <c r="L53" s="13"/>
      <c r="M53" s="33"/>
      <c r="N53" s="11"/>
      <c r="O53" s="14" t="str">
        <f aca="false">IF(OR(A53="",B53=""),"",LOOKUP(MOD(B53,1),Lists!$A$5:$A$9,Lists!$B$5:$B$9))</f>
        <v/>
      </c>
      <c r="P53" s="14" t="str">
        <f aca="false">IF(OR(B53="",C53=""),"",ROUND(MOD(C53-B53,1)*1440,0))</f>
        <v/>
      </c>
      <c r="Q53" s="14" t="str">
        <f aca="false">IF(A53="","",COUNTIF($A$7:A53,A53))</f>
        <v/>
      </c>
      <c r="R53" s="15" t="str">
        <f aca="false">IF(OR(G53="",H53="",J53=""),"",ABS(G53-H53)*J53*IF(K53="",1,K53))</f>
        <v/>
      </c>
      <c r="S53" s="15" t="str">
        <f aca="false">IF(OR(G53="",I53="",J53=""),"",(I53-G53)*J53*IF(K53="",1,K53)*IF(E53="Short",-1,1)-N(L53))</f>
        <v/>
      </c>
      <c r="T53" s="16" t="str">
        <f aca="false">IF(OR(S53="",N(R53)=0),"",S53/R53)</f>
        <v/>
      </c>
      <c r="U53" s="15" t="str">
        <f aca="false">IF(S53="","",SUMIFS($S$7:S53,$A$7:A53,A53))</f>
        <v/>
      </c>
      <c r="V53" s="14" t="str">
        <f aca="false">IF(S53="","",IF(AND($C$4&gt;0,U53-S53&lt;=-$C$4),"After loss limit",IF(AND($C$4&gt;0,U53&lt;=-$C$4),"Hit loss limit",IF(AND($C$5&gt;0,Q53&gt;$C$5),"Over trade cap","OK"))))</f>
        <v/>
      </c>
    </row>
    <row r="54" customFormat="false" ht="15" hidden="false" customHeight="false" outlineLevel="0" collapsed="false">
      <c r="A54" s="9"/>
      <c r="B54" s="10"/>
      <c r="C54" s="10"/>
      <c r="D54" s="11"/>
      <c r="E54" s="33"/>
      <c r="F54" s="33"/>
      <c r="G54" s="12"/>
      <c r="H54" s="12"/>
      <c r="I54" s="12"/>
      <c r="J54" s="11"/>
      <c r="K54" s="11"/>
      <c r="L54" s="13"/>
      <c r="M54" s="33"/>
      <c r="N54" s="11"/>
      <c r="O54" s="14" t="str">
        <f aca="false">IF(OR(A54="",B54=""),"",LOOKUP(MOD(B54,1),Lists!$A$5:$A$9,Lists!$B$5:$B$9))</f>
        <v/>
      </c>
      <c r="P54" s="14" t="str">
        <f aca="false">IF(OR(B54="",C54=""),"",ROUND(MOD(C54-B54,1)*1440,0))</f>
        <v/>
      </c>
      <c r="Q54" s="14" t="str">
        <f aca="false">IF(A54="","",COUNTIF($A$7:A54,A54))</f>
        <v/>
      </c>
      <c r="R54" s="15" t="str">
        <f aca="false">IF(OR(G54="",H54="",J54=""),"",ABS(G54-H54)*J54*IF(K54="",1,K54))</f>
        <v/>
      </c>
      <c r="S54" s="15" t="str">
        <f aca="false">IF(OR(G54="",I54="",J54=""),"",(I54-G54)*J54*IF(K54="",1,K54)*IF(E54="Short",-1,1)-N(L54))</f>
        <v/>
      </c>
      <c r="T54" s="16" t="str">
        <f aca="false">IF(OR(S54="",N(R54)=0),"",S54/R54)</f>
        <v/>
      </c>
      <c r="U54" s="15" t="str">
        <f aca="false">IF(S54="","",SUMIFS($S$7:S54,$A$7:A54,A54))</f>
        <v/>
      </c>
      <c r="V54" s="14" t="str">
        <f aca="false">IF(S54="","",IF(AND($C$4&gt;0,U54-S54&lt;=-$C$4),"After loss limit",IF(AND($C$4&gt;0,U54&lt;=-$C$4),"Hit loss limit",IF(AND($C$5&gt;0,Q54&gt;$C$5),"Over trade cap","OK"))))</f>
        <v/>
      </c>
    </row>
    <row r="55" customFormat="false" ht="15" hidden="false" customHeight="false" outlineLevel="0" collapsed="false">
      <c r="A55" s="9"/>
      <c r="B55" s="10"/>
      <c r="C55" s="10"/>
      <c r="D55" s="11"/>
      <c r="E55" s="33"/>
      <c r="F55" s="33"/>
      <c r="G55" s="12"/>
      <c r="H55" s="12"/>
      <c r="I55" s="12"/>
      <c r="J55" s="11"/>
      <c r="K55" s="11"/>
      <c r="L55" s="13"/>
      <c r="M55" s="33"/>
      <c r="N55" s="11"/>
      <c r="O55" s="14" t="str">
        <f aca="false">IF(OR(A55="",B55=""),"",LOOKUP(MOD(B55,1),Lists!$A$5:$A$9,Lists!$B$5:$B$9))</f>
        <v/>
      </c>
      <c r="P55" s="14" t="str">
        <f aca="false">IF(OR(B55="",C55=""),"",ROUND(MOD(C55-B55,1)*1440,0))</f>
        <v/>
      </c>
      <c r="Q55" s="14" t="str">
        <f aca="false">IF(A55="","",COUNTIF($A$7:A55,A55))</f>
        <v/>
      </c>
      <c r="R55" s="15" t="str">
        <f aca="false">IF(OR(G55="",H55="",J55=""),"",ABS(G55-H55)*J55*IF(K55="",1,K55))</f>
        <v/>
      </c>
      <c r="S55" s="15" t="str">
        <f aca="false">IF(OR(G55="",I55="",J55=""),"",(I55-G55)*J55*IF(K55="",1,K55)*IF(E55="Short",-1,1)-N(L55))</f>
        <v/>
      </c>
      <c r="T55" s="16" t="str">
        <f aca="false">IF(OR(S55="",N(R55)=0),"",S55/R55)</f>
        <v/>
      </c>
      <c r="U55" s="15" t="str">
        <f aca="false">IF(S55="","",SUMIFS($S$7:S55,$A$7:A55,A55))</f>
        <v/>
      </c>
      <c r="V55" s="14" t="str">
        <f aca="false">IF(S55="","",IF(AND($C$4&gt;0,U55-S55&lt;=-$C$4),"After loss limit",IF(AND($C$4&gt;0,U55&lt;=-$C$4),"Hit loss limit",IF(AND($C$5&gt;0,Q55&gt;$C$5),"Over trade cap","OK"))))</f>
        <v/>
      </c>
    </row>
    <row r="56" customFormat="false" ht="15" hidden="false" customHeight="false" outlineLevel="0" collapsed="false">
      <c r="A56" s="9"/>
      <c r="B56" s="10"/>
      <c r="C56" s="10"/>
      <c r="D56" s="11"/>
      <c r="E56" s="33"/>
      <c r="F56" s="33"/>
      <c r="G56" s="12"/>
      <c r="H56" s="12"/>
      <c r="I56" s="12"/>
      <c r="J56" s="11"/>
      <c r="K56" s="11"/>
      <c r="L56" s="13"/>
      <c r="M56" s="33"/>
      <c r="N56" s="11"/>
      <c r="O56" s="14" t="str">
        <f aca="false">IF(OR(A56="",B56=""),"",LOOKUP(MOD(B56,1),Lists!$A$5:$A$9,Lists!$B$5:$B$9))</f>
        <v/>
      </c>
      <c r="P56" s="14" t="str">
        <f aca="false">IF(OR(B56="",C56=""),"",ROUND(MOD(C56-B56,1)*1440,0))</f>
        <v/>
      </c>
      <c r="Q56" s="14" t="str">
        <f aca="false">IF(A56="","",COUNTIF($A$7:A56,A56))</f>
        <v/>
      </c>
      <c r="R56" s="15" t="str">
        <f aca="false">IF(OR(G56="",H56="",J56=""),"",ABS(G56-H56)*J56*IF(K56="",1,K56))</f>
        <v/>
      </c>
      <c r="S56" s="15" t="str">
        <f aca="false">IF(OR(G56="",I56="",J56=""),"",(I56-G56)*J56*IF(K56="",1,K56)*IF(E56="Short",-1,1)-N(L56))</f>
        <v/>
      </c>
      <c r="T56" s="16" t="str">
        <f aca="false">IF(OR(S56="",N(R56)=0),"",S56/R56)</f>
        <v/>
      </c>
      <c r="U56" s="15" t="str">
        <f aca="false">IF(S56="","",SUMIFS($S$7:S56,$A$7:A56,A56))</f>
        <v/>
      </c>
      <c r="V56" s="14" t="str">
        <f aca="false">IF(S56="","",IF(AND($C$4&gt;0,U56-S56&lt;=-$C$4),"After loss limit",IF(AND($C$4&gt;0,U56&lt;=-$C$4),"Hit loss limit",IF(AND($C$5&gt;0,Q56&gt;$C$5),"Over trade cap","OK"))))</f>
        <v/>
      </c>
    </row>
    <row r="57" customFormat="false" ht="15" hidden="false" customHeight="false" outlineLevel="0" collapsed="false">
      <c r="A57" s="9"/>
      <c r="B57" s="10"/>
      <c r="C57" s="10"/>
      <c r="D57" s="11"/>
      <c r="E57" s="33"/>
      <c r="F57" s="33"/>
      <c r="G57" s="12"/>
      <c r="H57" s="12"/>
      <c r="I57" s="12"/>
      <c r="J57" s="11"/>
      <c r="K57" s="11"/>
      <c r="L57" s="13"/>
      <c r="M57" s="33"/>
      <c r="N57" s="11"/>
      <c r="O57" s="14" t="str">
        <f aca="false">IF(OR(A57="",B57=""),"",LOOKUP(MOD(B57,1),Lists!$A$5:$A$9,Lists!$B$5:$B$9))</f>
        <v/>
      </c>
      <c r="P57" s="14" t="str">
        <f aca="false">IF(OR(B57="",C57=""),"",ROUND(MOD(C57-B57,1)*1440,0))</f>
        <v/>
      </c>
      <c r="Q57" s="14" t="str">
        <f aca="false">IF(A57="","",COUNTIF($A$7:A57,A57))</f>
        <v/>
      </c>
      <c r="R57" s="15" t="str">
        <f aca="false">IF(OR(G57="",H57="",J57=""),"",ABS(G57-H57)*J57*IF(K57="",1,K57))</f>
        <v/>
      </c>
      <c r="S57" s="15" t="str">
        <f aca="false">IF(OR(G57="",I57="",J57=""),"",(I57-G57)*J57*IF(K57="",1,K57)*IF(E57="Short",-1,1)-N(L57))</f>
        <v/>
      </c>
      <c r="T57" s="16" t="str">
        <f aca="false">IF(OR(S57="",N(R57)=0),"",S57/R57)</f>
        <v/>
      </c>
      <c r="U57" s="15" t="str">
        <f aca="false">IF(S57="","",SUMIFS($S$7:S57,$A$7:A57,A57))</f>
        <v/>
      </c>
      <c r="V57" s="14" t="str">
        <f aca="false">IF(S57="","",IF(AND($C$4&gt;0,U57-S57&lt;=-$C$4),"After loss limit",IF(AND($C$4&gt;0,U57&lt;=-$C$4),"Hit loss limit",IF(AND($C$5&gt;0,Q57&gt;$C$5),"Over trade cap","OK"))))</f>
        <v/>
      </c>
    </row>
    <row r="58" customFormat="false" ht="15" hidden="false" customHeight="false" outlineLevel="0" collapsed="false">
      <c r="A58" s="9"/>
      <c r="B58" s="10"/>
      <c r="C58" s="10"/>
      <c r="D58" s="11"/>
      <c r="E58" s="33"/>
      <c r="F58" s="33"/>
      <c r="G58" s="12"/>
      <c r="H58" s="12"/>
      <c r="I58" s="12"/>
      <c r="J58" s="11"/>
      <c r="K58" s="11"/>
      <c r="L58" s="13"/>
      <c r="M58" s="33"/>
      <c r="N58" s="11"/>
      <c r="O58" s="14" t="str">
        <f aca="false">IF(OR(A58="",B58=""),"",LOOKUP(MOD(B58,1),Lists!$A$5:$A$9,Lists!$B$5:$B$9))</f>
        <v/>
      </c>
      <c r="P58" s="14" t="str">
        <f aca="false">IF(OR(B58="",C58=""),"",ROUND(MOD(C58-B58,1)*1440,0))</f>
        <v/>
      </c>
      <c r="Q58" s="14" t="str">
        <f aca="false">IF(A58="","",COUNTIF($A$7:A58,A58))</f>
        <v/>
      </c>
      <c r="R58" s="15" t="str">
        <f aca="false">IF(OR(G58="",H58="",J58=""),"",ABS(G58-H58)*J58*IF(K58="",1,K58))</f>
        <v/>
      </c>
      <c r="S58" s="15" t="str">
        <f aca="false">IF(OR(G58="",I58="",J58=""),"",(I58-G58)*J58*IF(K58="",1,K58)*IF(E58="Short",-1,1)-N(L58))</f>
        <v/>
      </c>
      <c r="T58" s="16" t="str">
        <f aca="false">IF(OR(S58="",N(R58)=0),"",S58/R58)</f>
        <v/>
      </c>
      <c r="U58" s="15" t="str">
        <f aca="false">IF(S58="","",SUMIFS($S$7:S58,$A$7:A58,A58))</f>
        <v/>
      </c>
      <c r="V58" s="14" t="str">
        <f aca="false">IF(S58="","",IF(AND($C$4&gt;0,U58-S58&lt;=-$C$4),"After loss limit",IF(AND($C$4&gt;0,U58&lt;=-$C$4),"Hit loss limit",IF(AND($C$5&gt;0,Q58&gt;$C$5),"Over trade cap","OK"))))</f>
        <v/>
      </c>
    </row>
    <row r="59" customFormat="false" ht="15" hidden="false" customHeight="false" outlineLevel="0" collapsed="false">
      <c r="A59" s="9"/>
      <c r="B59" s="10"/>
      <c r="C59" s="10"/>
      <c r="D59" s="11"/>
      <c r="E59" s="33"/>
      <c r="F59" s="33"/>
      <c r="G59" s="12"/>
      <c r="H59" s="12"/>
      <c r="I59" s="12"/>
      <c r="J59" s="11"/>
      <c r="K59" s="11"/>
      <c r="L59" s="13"/>
      <c r="M59" s="33"/>
      <c r="N59" s="11"/>
      <c r="O59" s="14" t="str">
        <f aca="false">IF(OR(A59="",B59=""),"",LOOKUP(MOD(B59,1),Lists!$A$5:$A$9,Lists!$B$5:$B$9))</f>
        <v/>
      </c>
      <c r="P59" s="14" t="str">
        <f aca="false">IF(OR(B59="",C59=""),"",ROUND(MOD(C59-B59,1)*1440,0))</f>
        <v/>
      </c>
      <c r="Q59" s="14" t="str">
        <f aca="false">IF(A59="","",COUNTIF($A$7:A59,A59))</f>
        <v/>
      </c>
      <c r="R59" s="15" t="str">
        <f aca="false">IF(OR(G59="",H59="",J59=""),"",ABS(G59-H59)*J59*IF(K59="",1,K59))</f>
        <v/>
      </c>
      <c r="S59" s="15" t="str">
        <f aca="false">IF(OR(G59="",I59="",J59=""),"",(I59-G59)*J59*IF(K59="",1,K59)*IF(E59="Short",-1,1)-N(L59))</f>
        <v/>
      </c>
      <c r="T59" s="16" t="str">
        <f aca="false">IF(OR(S59="",N(R59)=0),"",S59/R59)</f>
        <v/>
      </c>
      <c r="U59" s="15" t="str">
        <f aca="false">IF(S59="","",SUMIFS($S$7:S59,$A$7:A59,A59))</f>
        <v/>
      </c>
      <c r="V59" s="14" t="str">
        <f aca="false">IF(S59="","",IF(AND($C$4&gt;0,U59-S59&lt;=-$C$4),"After loss limit",IF(AND($C$4&gt;0,U59&lt;=-$C$4),"Hit loss limit",IF(AND($C$5&gt;0,Q59&gt;$C$5),"Over trade cap","OK"))))</f>
        <v/>
      </c>
    </row>
    <row r="60" customFormat="false" ht="15" hidden="false" customHeight="false" outlineLevel="0" collapsed="false">
      <c r="A60" s="9"/>
      <c r="B60" s="10"/>
      <c r="C60" s="10"/>
      <c r="D60" s="11"/>
      <c r="E60" s="33"/>
      <c r="F60" s="33"/>
      <c r="G60" s="12"/>
      <c r="H60" s="12"/>
      <c r="I60" s="12"/>
      <c r="J60" s="11"/>
      <c r="K60" s="11"/>
      <c r="L60" s="13"/>
      <c r="M60" s="33"/>
      <c r="N60" s="11"/>
      <c r="O60" s="14" t="str">
        <f aca="false">IF(OR(A60="",B60=""),"",LOOKUP(MOD(B60,1),Lists!$A$5:$A$9,Lists!$B$5:$B$9))</f>
        <v/>
      </c>
      <c r="P60" s="14" t="str">
        <f aca="false">IF(OR(B60="",C60=""),"",ROUND(MOD(C60-B60,1)*1440,0))</f>
        <v/>
      </c>
      <c r="Q60" s="14" t="str">
        <f aca="false">IF(A60="","",COUNTIF($A$7:A60,A60))</f>
        <v/>
      </c>
      <c r="R60" s="15" t="str">
        <f aca="false">IF(OR(G60="",H60="",J60=""),"",ABS(G60-H60)*J60*IF(K60="",1,K60))</f>
        <v/>
      </c>
      <c r="S60" s="15" t="str">
        <f aca="false">IF(OR(G60="",I60="",J60=""),"",(I60-G60)*J60*IF(K60="",1,K60)*IF(E60="Short",-1,1)-N(L60))</f>
        <v/>
      </c>
      <c r="T60" s="16" t="str">
        <f aca="false">IF(OR(S60="",N(R60)=0),"",S60/R60)</f>
        <v/>
      </c>
      <c r="U60" s="15" t="str">
        <f aca="false">IF(S60="","",SUMIFS($S$7:S60,$A$7:A60,A60))</f>
        <v/>
      </c>
      <c r="V60" s="14" t="str">
        <f aca="false">IF(S60="","",IF(AND($C$4&gt;0,U60-S60&lt;=-$C$4),"After loss limit",IF(AND($C$4&gt;0,U60&lt;=-$C$4),"Hit loss limit",IF(AND($C$5&gt;0,Q60&gt;$C$5),"Over trade cap","OK"))))</f>
        <v/>
      </c>
    </row>
    <row r="61" customFormat="false" ht="15" hidden="false" customHeight="false" outlineLevel="0" collapsed="false">
      <c r="A61" s="9"/>
      <c r="B61" s="10"/>
      <c r="C61" s="10"/>
      <c r="D61" s="11"/>
      <c r="E61" s="33"/>
      <c r="F61" s="33"/>
      <c r="G61" s="12"/>
      <c r="H61" s="12"/>
      <c r="I61" s="12"/>
      <c r="J61" s="11"/>
      <c r="K61" s="11"/>
      <c r="L61" s="13"/>
      <c r="M61" s="33"/>
      <c r="N61" s="11"/>
      <c r="O61" s="14" t="str">
        <f aca="false">IF(OR(A61="",B61=""),"",LOOKUP(MOD(B61,1),Lists!$A$5:$A$9,Lists!$B$5:$B$9))</f>
        <v/>
      </c>
      <c r="P61" s="14" t="str">
        <f aca="false">IF(OR(B61="",C61=""),"",ROUND(MOD(C61-B61,1)*1440,0))</f>
        <v/>
      </c>
      <c r="Q61" s="14" t="str">
        <f aca="false">IF(A61="","",COUNTIF($A$7:A61,A61))</f>
        <v/>
      </c>
      <c r="R61" s="15" t="str">
        <f aca="false">IF(OR(G61="",H61="",J61=""),"",ABS(G61-H61)*J61*IF(K61="",1,K61))</f>
        <v/>
      </c>
      <c r="S61" s="15" t="str">
        <f aca="false">IF(OR(G61="",I61="",J61=""),"",(I61-G61)*J61*IF(K61="",1,K61)*IF(E61="Short",-1,1)-N(L61))</f>
        <v/>
      </c>
      <c r="T61" s="16" t="str">
        <f aca="false">IF(OR(S61="",N(R61)=0),"",S61/R61)</f>
        <v/>
      </c>
      <c r="U61" s="15" t="str">
        <f aca="false">IF(S61="","",SUMIFS($S$7:S61,$A$7:A61,A61))</f>
        <v/>
      </c>
      <c r="V61" s="14" t="str">
        <f aca="false">IF(S61="","",IF(AND($C$4&gt;0,U61-S61&lt;=-$C$4),"After loss limit",IF(AND($C$4&gt;0,U61&lt;=-$C$4),"Hit loss limit",IF(AND($C$5&gt;0,Q61&gt;$C$5),"Over trade cap","OK"))))</f>
        <v/>
      </c>
    </row>
    <row r="62" customFormat="false" ht="15" hidden="false" customHeight="false" outlineLevel="0" collapsed="false">
      <c r="A62" s="9"/>
      <c r="B62" s="10"/>
      <c r="C62" s="10"/>
      <c r="D62" s="11"/>
      <c r="E62" s="33"/>
      <c r="F62" s="33"/>
      <c r="G62" s="12"/>
      <c r="H62" s="12"/>
      <c r="I62" s="12"/>
      <c r="J62" s="11"/>
      <c r="K62" s="11"/>
      <c r="L62" s="13"/>
      <c r="M62" s="33"/>
      <c r="N62" s="11"/>
      <c r="O62" s="14" t="str">
        <f aca="false">IF(OR(A62="",B62=""),"",LOOKUP(MOD(B62,1),Lists!$A$5:$A$9,Lists!$B$5:$B$9))</f>
        <v/>
      </c>
      <c r="P62" s="14" t="str">
        <f aca="false">IF(OR(B62="",C62=""),"",ROUND(MOD(C62-B62,1)*1440,0))</f>
        <v/>
      </c>
      <c r="Q62" s="14" t="str">
        <f aca="false">IF(A62="","",COUNTIF($A$7:A62,A62))</f>
        <v/>
      </c>
      <c r="R62" s="15" t="str">
        <f aca="false">IF(OR(G62="",H62="",J62=""),"",ABS(G62-H62)*J62*IF(K62="",1,K62))</f>
        <v/>
      </c>
      <c r="S62" s="15" t="str">
        <f aca="false">IF(OR(G62="",I62="",J62=""),"",(I62-G62)*J62*IF(K62="",1,K62)*IF(E62="Short",-1,1)-N(L62))</f>
        <v/>
      </c>
      <c r="T62" s="16" t="str">
        <f aca="false">IF(OR(S62="",N(R62)=0),"",S62/R62)</f>
        <v/>
      </c>
      <c r="U62" s="15" t="str">
        <f aca="false">IF(S62="","",SUMIFS($S$7:S62,$A$7:A62,A62))</f>
        <v/>
      </c>
      <c r="V62" s="14" t="str">
        <f aca="false">IF(S62="","",IF(AND($C$4&gt;0,U62-S62&lt;=-$C$4),"After loss limit",IF(AND($C$4&gt;0,U62&lt;=-$C$4),"Hit loss limit",IF(AND($C$5&gt;0,Q62&gt;$C$5),"Over trade cap","OK"))))</f>
        <v/>
      </c>
    </row>
    <row r="63" customFormat="false" ht="15" hidden="false" customHeight="false" outlineLevel="0" collapsed="false">
      <c r="A63" s="9"/>
      <c r="B63" s="10"/>
      <c r="C63" s="10"/>
      <c r="D63" s="11"/>
      <c r="E63" s="33"/>
      <c r="F63" s="33"/>
      <c r="G63" s="12"/>
      <c r="H63" s="12"/>
      <c r="I63" s="12"/>
      <c r="J63" s="11"/>
      <c r="K63" s="11"/>
      <c r="L63" s="13"/>
      <c r="M63" s="33"/>
      <c r="N63" s="11"/>
      <c r="O63" s="14" t="str">
        <f aca="false">IF(OR(A63="",B63=""),"",LOOKUP(MOD(B63,1),Lists!$A$5:$A$9,Lists!$B$5:$B$9))</f>
        <v/>
      </c>
      <c r="P63" s="14" t="str">
        <f aca="false">IF(OR(B63="",C63=""),"",ROUND(MOD(C63-B63,1)*1440,0))</f>
        <v/>
      </c>
      <c r="Q63" s="14" t="str">
        <f aca="false">IF(A63="","",COUNTIF($A$7:A63,A63))</f>
        <v/>
      </c>
      <c r="R63" s="15" t="str">
        <f aca="false">IF(OR(G63="",H63="",J63=""),"",ABS(G63-H63)*J63*IF(K63="",1,K63))</f>
        <v/>
      </c>
      <c r="S63" s="15" t="str">
        <f aca="false">IF(OR(G63="",I63="",J63=""),"",(I63-G63)*J63*IF(K63="",1,K63)*IF(E63="Short",-1,1)-N(L63))</f>
        <v/>
      </c>
      <c r="T63" s="16" t="str">
        <f aca="false">IF(OR(S63="",N(R63)=0),"",S63/R63)</f>
        <v/>
      </c>
      <c r="U63" s="15" t="str">
        <f aca="false">IF(S63="","",SUMIFS($S$7:S63,$A$7:A63,A63))</f>
        <v/>
      </c>
      <c r="V63" s="14" t="str">
        <f aca="false">IF(S63="","",IF(AND($C$4&gt;0,U63-S63&lt;=-$C$4),"After loss limit",IF(AND($C$4&gt;0,U63&lt;=-$C$4),"Hit loss limit",IF(AND($C$5&gt;0,Q63&gt;$C$5),"Over trade cap","OK"))))</f>
        <v/>
      </c>
    </row>
    <row r="64" customFormat="false" ht="15" hidden="false" customHeight="false" outlineLevel="0" collapsed="false">
      <c r="A64" s="9"/>
      <c r="B64" s="10"/>
      <c r="C64" s="10"/>
      <c r="D64" s="11"/>
      <c r="E64" s="33"/>
      <c r="F64" s="33"/>
      <c r="G64" s="12"/>
      <c r="H64" s="12"/>
      <c r="I64" s="12"/>
      <c r="J64" s="11"/>
      <c r="K64" s="11"/>
      <c r="L64" s="13"/>
      <c r="M64" s="33"/>
      <c r="N64" s="11"/>
      <c r="O64" s="14" t="str">
        <f aca="false">IF(OR(A64="",B64=""),"",LOOKUP(MOD(B64,1),Lists!$A$5:$A$9,Lists!$B$5:$B$9))</f>
        <v/>
      </c>
      <c r="P64" s="14" t="str">
        <f aca="false">IF(OR(B64="",C64=""),"",ROUND(MOD(C64-B64,1)*1440,0))</f>
        <v/>
      </c>
      <c r="Q64" s="14" t="str">
        <f aca="false">IF(A64="","",COUNTIF($A$7:A64,A64))</f>
        <v/>
      </c>
      <c r="R64" s="15" t="str">
        <f aca="false">IF(OR(G64="",H64="",J64=""),"",ABS(G64-H64)*J64*IF(K64="",1,K64))</f>
        <v/>
      </c>
      <c r="S64" s="15" t="str">
        <f aca="false">IF(OR(G64="",I64="",J64=""),"",(I64-G64)*J64*IF(K64="",1,K64)*IF(E64="Short",-1,1)-N(L64))</f>
        <v/>
      </c>
      <c r="T64" s="16" t="str">
        <f aca="false">IF(OR(S64="",N(R64)=0),"",S64/R64)</f>
        <v/>
      </c>
      <c r="U64" s="15" t="str">
        <f aca="false">IF(S64="","",SUMIFS($S$7:S64,$A$7:A64,A64))</f>
        <v/>
      </c>
      <c r="V64" s="14" t="str">
        <f aca="false">IF(S64="","",IF(AND($C$4&gt;0,U64-S64&lt;=-$C$4),"After loss limit",IF(AND($C$4&gt;0,U64&lt;=-$C$4),"Hit loss limit",IF(AND($C$5&gt;0,Q64&gt;$C$5),"Over trade cap","OK"))))</f>
        <v/>
      </c>
    </row>
    <row r="65" customFormat="false" ht="15" hidden="false" customHeight="false" outlineLevel="0" collapsed="false">
      <c r="A65" s="9"/>
      <c r="B65" s="10"/>
      <c r="C65" s="10"/>
      <c r="D65" s="11"/>
      <c r="E65" s="33"/>
      <c r="F65" s="33"/>
      <c r="G65" s="12"/>
      <c r="H65" s="12"/>
      <c r="I65" s="12"/>
      <c r="J65" s="11"/>
      <c r="K65" s="11"/>
      <c r="L65" s="13"/>
      <c r="M65" s="33"/>
      <c r="N65" s="11"/>
      <c r="O65" s="14" t="str">
        <f aca="false">IF(OR(A65="",B65=""),"",LOOKUP(MOD(B65,1),Lists!$A$5:$A$9,Lists!$B$5:$B$9))</f>
        <v/>
      </c>
      <c r="P65" s="14" t="str">
        <f aca="false">IF(OR(B65="",C65=""),"",ROUND(MOD(C65-B65,1)*1440,0))</f>
        <v/>
      </c>
      <c r="Q65" s="14" t="str">
        <f aca="false">IF(A65="","",COUNTIF($A$7:A65,A65))</f>
        <v/>
      </c>
      <c r="R65" s="15" t="str">
        <f aca="false">IF(OR(G65="",H65="",J65=""),"",ABS(G65-H65)*J65*IF(K65="",1,K65))</f>
        <v/>
      </c>
      <c r="S65" s="15" t="str">
        <f aca="false">IF(OR(G65="",I65="",J65=""),"",(I65-G65)*J65*IF(K65="",1,K65)*IF(E65="Short",-1,1)-N(L65))</f>
        <v/>
      </c>
      <c r="T65" s="16" t="str">
        <f aca="false">IF(OR(S65="",N(R65)=0),"",S65/R65)</f>
        <v/>
      </c>
      <c r="U65" s="15" t="str">
        <f aca="false">IF(S65="","",SUMIFS($S$7:S65,$A$7:A65,A65))</f>
        <v/>
      </c>
      <c r="V65" s="14" t="str">
        <f aca="false">IF(S65="","",IF(AND($C$4&gt;0,U65-S65&lt;=-$C$4),"After loss limit",IF(AND($C$4&gt;0,U65&lt;=-$C$4),"Hit loss limit",IF(AND($C$5&gt;0,Q65&gt;$C$5),"Over trade cap","OK"))))</f>
        <v/>
      </c>
    </row>
    <row r="66" customFormat="false" ht="15" hidden="false" customHeight="false" outlineLevel="0" collapsed="false">
      <c r="A66" s="9"/>
      <c r="B66" s="10"/>
      <c r="C66" s="10"/>
      <c r="D66" s="11"/>
      <c r="E66" s="33"/>
      <c r="F66" s="33"/>
      <c r="G66" s="12"/>
      <c r="H66" s="12"/>
      <c r="I66" s="12"/>
      <c r="J66" s="11"/>
      <c r="K66" s="11"/>
      <c r="L66" s="13"/>
      <c r="M66" s="33"/>
      <c r="N66" s="11"/>
      <c r="O66" s="14" t="str">
        <f aca="false">IF(OR(A66="",B66=""),"",LOOKUP(MOD(B66,1),Lists!$A$5:$A$9,Lists!$B$5:$B$9))</f>
        <v/>
      </c>
      <c r="P66" s="14" t="str">
        <f aca="false">IF(OR(B66="",C66=""),"",ROUND(MOD(C66-B66,1)*1440,0))</f>
        <v/>
      </c>
      <c r="Q66" s="14" t="str">
        <f aca="false">IF(A66="","",COUNTIF($A$7:A66,A66))</f>
        <v/>
      </c>
      <c r="R66" s="15" t="str">
        <f aca="false">IF(OR(G66="",H66="",J66=""),"",ABS(G66-H66)*J66*IF(K66="",1,K66))</f>
        <v/>
      </c>
      <c r="S66" s="15" t="str">
        <f aca="false">IF(OR(G66="",I66="",J66=""),"",(I66-G66)*J66*IF(K66="",1,K66)*IF(E66="Short",-1,1)-N(L66))</f>
        <v/>
      </c>
      <c r="T66" s="16" t="str">
        <f aca="false">IF(OR(S66="",N(R66)=0),"",S66/R66)</f>
        <v/>
      </c>
      <c r="U66" s="15" t="str">
        <f aca="false">IF(S66="","",SUMIFS($S$7:S66,$A$7:A66,A66))</f>
        <v/>
      </c>
      <c r="V66" s="14" t="str">
        <f aca="false">IF(S66="","",IF(AND($C$4&gt;0,U66-S66&lt;=-$C$4),"After loss limit",IF(AND($C$4&gt;0,U66&lt;=-$C$4),"Hit loss limit",IF(AND($C$5&gt;0,Q66&gt;$C$5),"Over trade cap","OK"))))</f>
        <v/>
      </c>
    </row>
    <row r="67" customFormat="false" ht="15" hidden="false" customHeight="false" outlineLevel="0" collapsed="false">
      <c r="A67" s="9"/>
      <c r="B67" s="10"/>
      <c r="C67" s="10"/>
      <c r="D67" s="11"/>
      <c r="E67" s="33"/>
      <c r="F67" s="33"/>
      <c r="G67" s="12"/>
      <c r="H67" s="12"/>
      <c r="I67" s="12"/>
      <c r="J67" s="11"/>
      <c r="K67" s="11"/>
      <c r="L67" s="13"/>
      <c r="M67" s="33"/>
      <c r="N67" s="11"/>
      <c r="O67" s="14" t="str">
        <f aca="false">IF(OR(A67="",B67=""),"",LOOKUP(MOD(B67,1),Lists!$A$5:$A$9,Lists!$B$5:$B$9))</f>
        <v/>
      </c>
      <c r="P67" s="14" t="str">
        <f aca="false">IF(OR(B67="",C67=""),"",ROUND(MOD(C67-B67,1)*1440,0))</f>
        <v/>
      </c>
      <c r="Q67" s="14" t="str">
        <f aca="false">IF(A67="","",COUNTIF($A$7:A67,A67))</f>
        <v/>
      </c>
      <c r="R67" s="15" t="str">
        <f aca="false">IF(OR(G67="",H67="",J67=""),"",ABS(G67-H67)*J67*IF(K67="",1,K67))</f>
        <v/>
      </c>
      <c r="S67" s="15" t="str">
        <f aca="false">IF(OR(G67="",I67="",J67=""),"",(I67-G67)*J67*IF(K67="",1,K67)*IF(E67="Short",-1,1)-N(L67))</f>
        <v/>
      </c>
      <c r="T67" s="16" t="str">
        <f aca="false">IF(OR(S67="",N(R67)=0),"",S67/R67)</f>
        <v/>
      </c>
      <c r="U67" s="15" t="str">
        <f aca="false">IF(S67="","",SUMIFS($S$7:S67,$A$7:A67,A67))</f>
        <v/>
      </c>
      <c r="V67" s="14" t="str">
        <f aca="false">IF(S67="","",IF(AND($C$4&gt;0,U67-S67&lt;=-$C$4),"After loss limit",IF(AND($C$4&gt;0,U67&lt;=-$C$4),"Hit loss limit",IF(AND($C$5&gt;0,Q67&gt;$C$5),"Over trade cap","OK"))))</f>
        <v/>
      </c>
    </row>
    <row r="68" customFormat="false" ht="15" hidden="false" customHeight="false" outlineLevel="0" collapsed="false">
      <c r="A68" s="9"/>
      <c r="B68" s="10"/>
      <c r="C68" s="10"/>
      <c r="D68" s="11"/>
      <c r="E68" s="33"/>
      <c r="F68" s="33"/>
      <c r="G68" s="12"/>
      <c r="H68" s="12"/>
      <c r="I68" s="12"/>
      <c r="J68" s="11"/>
      <c r="K68" s="11"/>
      <c r="L68" s="13"/>
      <c r="M68" s="33"/>
      <c r="N68" s="11"/>
      <c r="O68" s="14" t="str">
        <f aca="false">IF(OR(A68="",B68=""),"",LOOKUP(MOD(B68,1),Lists!$A$5:$A$9,Lists!$B$5:$B$9))</f>
        <v/>
      </c>
      <c r="P68" s="14" t="str">
        <f aca="false">IF(OR(B68="",C68=""),"",ROUND(MOD(C68-B68,1)*1440,0))</f>
        <v/>
      </c>
      <c r="Q68" s="14" t="str">
        <f aca="false">IF(A68="","",COUNTIF($A$7:A68,A68))</f>
        <v/>
      </c>
      <c r="R68" s="15" t="str">
        <f aca="false">IF(OR(G68="",H68="",J68=""),"",ABS(G68-H68)*J68*IF(K68="",1,K68))</f>
        <v/>
      </c>
      <c r="S68" s="15" t="str">
        <f aca="false">IF(OR(G68="",I68="",J68=""),"",(I68-G68)*J68*IF(K68="",1,K68)*IF(E68="Short",-1,1)-N(L68))</f>
        <v/>
      </c>
      <c r="T68" s="16" t="str">
        <f aca="false">IF(OR(S68="",N(R68)=0),"",S68/R68)</f>
        <v/>
      </c>
      <c r="U68" s="15" t="str">
        <f aca="false">IF(S68="","",SUMIFS($S$7:S68,$A$7:A68,A68))</f>
        <v/>
      </c>
      <c r="V68" s="14" t="str">
        <f aca="false">IF(S68="","",IF(AND($C$4&gt;0,U68-S68&lt;=-$C$4),"After loss limit",IF(AND($C$4&gt;0,U68&lt;=-$C$4),"Hit loss limit",IF(AND($C$5&gt;0,Q68&gt;$C$5),"Over trade cap","OK"))))</f>
        <v/>
      </c>
    </row>
    <row r="69" customFormat="false" ht="15" hidden="false" customHeight="false" outlineLevel="0" collapsed="false">
      <c r="A69" s="9"/>
      <c r="B69" s="10"/>
      <c r="C69" s="10"/>
      <c r="D69" s="11"/>
      <c r="E69" s="33"/>
      <c r="F69" s="33"/>
      <c r="G69" s="12"/>
      <c r="H69" s="12"/>
      <c r="I69" s="12"/>
      <c r="J69" s="11"/>
      <c r="K69" s="11"/>
      <c r="L69" s="13"/>
      <c r="M69" s="33"/>
      <c r="N69" s="11"/>
      <c r="O69" s="14" t="str">
        <f aca="false">IF(OR(A69="",B69=""),"",LOOKUP(MOD(B69,1),Lists!$A$5:$A$9,Lists!$B$5:$B$9))</f>
        <v/>
      </c>
      <c r="P69" s="14" t="str">
        <f aca="false">IF(OR(B69="",C69=""),"",ROUND(MOD(C69-B69,1)*1440,0))</f>
        <v/>
      </c>
      <c r="Q69" s="14" t="str">
        <f aca="false">IF(A69="","",COUNTIF($A$7:A69,A69))</f>
        <v/>
      </c>
      <c r="R69" s="15" t="str">
        <f aca="false">IF(OR(G69="",H69="",J69=""),"",ABS(G69-H69)*J69*IF(K69="",1,K69))</f>
        <v/>
      </c>
      <c r="S69" s="15" t="str">
        <f aca="false">IF(OR(G69="",I69="",J69=""),"",(I69-G69)*J69*IF(K69="",1,K69)*IF(E69="Short",-1,1)-N(L69))</f>
        <v/>
      </c>
      <c r="T69" s="16" t="str">
        <f aca="false">IF(OR(S69="",N(R69)=0),"",S69/R69)</f>
        <v/>
      </c>
      <c r="U69" s="15" t="str">
        <f aca="false">IF(S69="","",SUMIFS($S$7:S69,$A$7:A69,A69))</f>
        <v/>
      </c>
      <c r="V69" s="14" t="str">
        <f aca="false">IF(S69="","",IF(AND($C$4&gt;0,U69-S69&lt;=-$C$4),"After loss limit",IF(AND($C$4&gt;0,U69&lt;=-$C$4),"Hit loss limit",IF(AND($C$5&gt;0,Q69&gt;$C$5),"Over trade cap","OK"))))</f>
        <v/>
      </c>
    </row>
    <row r="70" customFormat="false" ht="15" hidden="false" customHeight="false" outlineLevel="0" collapsed="false">
      <c r="A70" s="9"/>
      <c r="B70" s="10"/>
      <c r="C70" s="10"/>
      <c r="D70" s="11"/>
      <c r="E70" s="33"/>
      <c r="F70" s="33"/>
      <c r="G70" s="12"/>
      <c r="H70" s="12"/>
      <c r="I70" s="12"/>
      <c r="J70" s="11"/>
      <c r="K70" s="11"/>
      <c r="L70" s="13"/>
      <c r="M70" s="33"/>
      <c r="N70" s="11"/>
      <c r="O70" s="14" t="str">
        <f aca="false">IF(OR(A70="",B70=""),"",LOOKUP(MOD(B70,1),Lists!$A$5:$A$9,Lists!$B$5:$B$9))</f>
        <v/>
      </c>
      <c r="P70" s="14" t="str">
        <f aca="false">IF(OR(B70="",C70=""),"",ROUND(MOD(C70-B70,1)*1440,0))</f>
        <v/>
      </c>
      <c r="Q70" s="14" t="str">
        <f aca="false">IF(A70="","",COUNTIF($A$7:A70,A70))</f>
        <v/>
      </c>
      <c r="R70" s="15" t="str">
        <f aca="false">IF(OR(G70="",H70="",J70=""),"",ABS(G70-H70)*J70*IF(K70="",1,K70))</f>
        <v/>
      </c>
      <c r="S70" s="15" t="str">
        <f aca="false">IF(OR(G70="",I70="",J70=""),"",(I70-G70)*J70*IF(K70="",1,K70)*IF(E70="Short",-1,1)-N(L70))</f>
        <v/>
      </c>
      <c r="T70" s="16" t="str">
        <f aca="false">IF(OR(S70="",N(R70)=0),"",S70/R70)</f>
        <v/>
      </c>
      <c r="U70" s="15" t="str">
        <f aca="false">IF(S70="","",SUMIFS($S$7:S70,$A$7:A70,A70))</f>
        <v/>
      </c>
      <c r="V70" s="14" t="str">
        <f aca="false">IF(S70="","",IF(AND($C$4&gt;0,U70-S70&lt;=-$C$4),"After loss limit",IF(AND($C$4&gt;0,U70&lt;=-$C$4),"Hit loss limit",IF(AND($C$5&gt;0,Q70&gt;$C$5),"Over trade cap","OK"))))</f>
        <v/>
      </c>
    </row>
    <row r="71" customFormat="false" ht="15" hidden="false" customHeight="false" outlineLevel="0" collapsed="false">
      <c r="A71" s="9"/>
      <c r="B71" s="10"/>
      <c r="C71" s="10"/>
      <c r="D71" s="11"/>
      <c r="E71" s="33"/>
      <c r="F71" s="33"/>
      <c r="G71" s="12"/>
      <c r="H71" s="12"/>
      <c r="I71" s="12"/>
      <c r="J71" s="11"/>
      <c r="K71" s="11"/>
      <c r="L71" s="13"/>
      <c r="M71" s="33"/>
      <c r="N71" s="11"/>
      <c r="O71" s="14" t="str">
        <f aca="false">IF(OR(A71="",B71=""),"",LOOKUP(MOD(B71,1),Lists!$A$5:$A$9,Lists!$B$5:$B$9))</f>
        <v/>
      </c>
      <c r="P71" s="14" t="str">
        <f aca="false">IF(OR(B71="",C71=""),"",ROUND(MOD(C71-B71,1)*1440,0))</f>
        <v/>
      </c>
      <c r="Q71" s="14" t="str">
        <f aca="false">IF(A71="","",COUNTIF($A$7:A71,A71))</f>
        <v/>
      </c>
      <c r="R71" s="15" t="str">
        <f aca="false">IF(OR(G71="",H71="",J71=""),"",ABS(G71-H71)*J71*IF(K71="",1,K71))</f>
        <v/>
      </c>
      <c r="S71" s="15" t="str">
        <f aca="false">IF(OR(G71="",I71="",J71=""),"",(I71-G71)*J71*IF(K71="",1,K71)*IF(E71="Short",-1,1)-N(L71))</f>
        <v/>
      </c>
      <c r="T71" s="16" t="str">
        <f aca="false">IF(OR(S71="",N(R71)=0),"",S71/R71)</f>
        <v/>
      </c>
      <c r="U71" s="15" t="str">
        <f aca="false">IF(S71="","",SUMIFS($S$7:S71,$A$7:A71,A71))</f>
        <v/>
      </c>
      <c r="V71" s="14" t="str">
        <f aca="false">IF(S71="","",IF(AND($C$4&gt;0,U71-S71&lt;=-$C$4),"After loss limit",IF(AND($C$4&gt;0,U71&lt;=-$C$4),"Hit loss limit",IF(AND($C$5&gt;0,Q71&gt;$C$5),"Over trade cap","OK"))))</f>
        <v/>
      </c>
    </row>
    <row r="72" customFormat="false" ht="15" hidden="false" customHeight="false" outlineLevel="0" collapsed="false">
      <c r="A72" s="9"/>
      <c r="B72" s="10"/>
      <c r="C72" s="10"/>
      <c r="D72" s="11"/>
      <c r="E72" s="33"/>
      <c r="F72" s="33"/>
      <c r="G72" s="12"/>
      <c r="H72" s="12"/>
      <c r="I72" s="12"/>
      <c r="J72" s="11"/>
      <c r="K72" s="11"/>
      <c r="L72" s="13"/>
      <c r="M72" s="33"/>
      <c r="N72" s="11"/>
      <c r="O72" s="14" t="str">
        <f aca="false">IF(OR(A72="",B72=""),"",LOOKUP(MOD(B72,1),Lists!$A$5:$A$9,Lists!$B$5:$B$9))</f>
        <v/>
      </c>
      <c r="P72" s="14" t="str">
        <f aca="false">IF(OR(B72="",C72=""),"",ROUND(MOD(C72-B72,1)*1440,0))</f>
        <v/>
      </c>
      <c r="Q72" s="14" t="str">
        <f aca="false">IF(A72="","",COUNTIF($A$7:A72,A72))</f>
        <v/>
      </c>
      <c r="R72" s="15" t="str">
        <f aca="false">IF(OR(G72="",H72="",J72=""),"",ABS(G72-H72)*J72*IF(K72="",1,K72))</f>
        <v/>
      </c>
      <c r="S72" s="15" t="str">
        <f aca="false">IF(OR(G72="",I72="",J72=""),"",(I72-G72)*J72*IF(K72="",1,K72)*IF(E72="Short",-1,1)-N(L72))</f>
        <v/>
      </c>
      <c r="T72" s="16" t="str">
        <f aca="false">IF(OR(S72="",N(R72)=0),"",S72/R72)</f>
        <v/>
      </c>
      <c r="U72" s="15" t="str">
        <f aca="false">IF(S72="","",SUMIFS($S$7:S72,$A$7:A72,A72))</f>
        <v/>
      </c>
      <c r="V72" s="14" t="str">
        <f aca="false">IF(S72="","",IF(AND($C$4&gt;0,U72-S72&lt;=-$C$4),"After loss limit",IF(AND($C$4&gt;0,U72&lt;=-$C$4),"Hit loss limit",IF(AND($C$5&gt;0,Q72&gt;$C$5),"Over trade cap","OK"))))</f>
        <v/>
      </c>
    </row>
    <row r="73" customFormat="false" ht="15" hidden="false" customHeight="false" outlineLevel="0" collapsed="false">
      <c r="A73" s="9"/>
      <c r="B73" s="10"/>
      <c r="C73" s="10"/>
      <c r="D73" s="11"/>
      <c r="E73" s="33"/>
      <c r="F73" s="33"/>
      <c r="G73" s="12"/>
      <c r="H73" s="12"/>
      <c r="I73" s="12"/>
      <c r="J73" s="11"/>
      <c r="K73" s="11"/>
      <c r="L73" s="13"/>
      <c r="M73" s="33"/>
      <c r="N73" s="11"/>
      <c r="O73" s="14" t="str">
        <f aca="false">IF(OR(A73="",B73=""),"",LOOKUP(MOD(B73,1),Lists!$A$5:$A$9,Lists!$B$5:$B$9))</f>
        <v/>
      </c>
      <c r="P73" s="14" t="str">
        <f aca="false">IF(OR(B73="",C73=""),"",ROUND(MOD(C73-B73,1)*1440,0))</f>
        <v/>
      </c>
      <c r="Q73" s="14" t="str">
        <f aca="false">IF(A73="","",COUNTIF($A$7:A73,A73))</f>
        <v/>
      </c>
      <c r="R73" s="15" t="str">
        <f aca="false">IF(OR(G73="",H73="",J73=""),"",ABS(G73-H73)*J73*IF(K73="",1,K73))</f>
        <v/>
      </c>
      <c r="S73" s="15" t="str">
        <f aca="false">IF(OR(G73="",I73="",J73=""),"",(I73-G73)*J73*IF(K73="",1,K73)*IF(E73="Short",-1,1)-N(L73))</f>
        <v/>
      </c>
      <c r="T73" s="16" t="str">
        <f aca="false">IF(OR(S73="",N(R73)=0),"",S73/R73)</f>
        <v/>
      </c>
      <c r="U73" s="15" t="str">
        <f aca="false">IF(S73="","",SUMIFS($S$7:S73,$A$7:A73,A73))</f>
        <v/>
      </c>
      <c r="V73" s="14" t="str">
        <f aca="false">IF(S73="","",IF(AND($C$4&gt;0,U73-S73&lt;=-$C$4),"After loss limit",IF(AND($C$4&gt;0,U73&lt;=-$C$4),"Hit loss limit",IF(AND($C$5&gt;0,Q73&gt;$C$5),"Over trade cap","OK"))))</f>
        <v/>
      </c>
    </row>
    <row r="74" customFormat="false" ht="15" hidden="false" customHeight="false" outlineLevel="0" collapsed="false">
      <c r="A74" s="9"/>
      <c r="B74" s="10"/>
      <c r="C74" s="10"/>
      <c r="D74" s="11"/>
      <c r="E74" s="33"/>
      <c r="F74" s="33"/>
      <c r="G74" s="12"/>
      <c r="H74" s="12"/>
      <c r="I74" s="12"/>
      <c r="J74" s="11"/>
      <c r="K74" s="11"/>
      <c r="L74" s="13"/>
      <c r="M74" s="33"/>
      <c r="N74" s="11"/>
      <c r="O74" s="14" t="str">
        <f aca="false">IF(OR(A74="",B74=""),"",LOOKUP(MOD(B74,1),Lists!$A$5:$A$9,Lists!$B$5:$B$9))</f>
        <v/>
      </c>
      <c r="P74" s="14" t="str">
        <f aca="false">IF(OR(B74="",C74=""),"",ROUND(MOD(C74-B74,1)*1440,0))</f>
        <v/>
      </c>
      <c r="Q74" s="14" t="str">
        <f aca="false">IF(A74="","",COUNTIF($A$7:A74,A74))</f>
        <v/>
      </c>
      <c r="R74" s="15" t="str">
        <f aca="false">IF(OR(G74="",H74="",J74=""),"",ABS(G74-H74)*J74*IF(K74="",1,K74))</f>
        <v/>
      </c>
      <c r="S74" s="15" t="str">
        <f aca="false">IF(OR(G74="",I74="",J74=""),"",(I74-G74)*J74*IF(K74="",1,K74)*IF(E74="Short",-1,1)-N(L74))</f>
        <v/>
      </c>
      <c r="T74" s="16" t="str">
        <f aca="false">IF(OR(S74="",N(R74)=0),"",S74/R74)</f>
        <v/>
      </c>
      <c r="U74" s="15" t="str">
        <f aca="false">IF(S74="","",SUMIFS($S$7:S74,$A$7:A74,A74))</f>
        <v/>
      </c>
      <c r="V74" s="14" t="str">
        <f aca="false">IF(S74="","",IF(AND($C$4&gt;0,U74-S74&lt;=-$C$4),"After loss limit",IF(AND($C$4&gt;0,U74&lt;=-$C$4),"Hit loss limit",IF(AND($C$5&gt;0,Q74&gt;$C$5),"Over trade cap","OK"))))</f>
        <v/>
      </c>
    </row>
    <row r="75" customFormat="false" ht="15" hidden="false" customHeight="false" outlineLevel="0" collapsed="false">
      <c r="A75" s="9"/>
      <c r="B75" s="10"/>
      <c r="C75" s="10"/>
      <c r="D75" s="11"/>
      <c r="E75" s="33"/>
      <c r="F75" s="33"/>
      <c r="G75" s="12"/>
      <c r="H75" s="12"/>
      <c r="I75" s="12"/>
      <c r="J75" s="11"/>
      <c r="K75" s="11"/>
      <c r="L75" s="13"/>
      <c r="M75" s="33"/>
      <c r="N75" s="11"/>
      <c r="O75" s="14" t="str">
        <f aca="false">IF(OR(A75="",B75=""),"",LOOKUP(MOD(B75,1),Lists!$A$5:$A$9,Lists!$B$5:$B$9))</f>
        <v/>
      </c>
      <c r="P75" s="14" t="str">
        <f aca="false">IF(OR(B75="",C75=""),"",ROUND(MOD(C75-B75,1)*1440,0))</f>
        <v/>
      </c>
      <c r="Q75" s="14" t="str">
        <f aca="false">IF(A75="","",COUNTIF($A$7:A75,A75))</f>
        <v/>
      </c>
      <c r="R75" s="15" t="str">
        <f aca="false">IF(OR(G75="",H75="",J75=""),"",ABS(G75-H75)*J75*IF(K75="",1,K75))</f>
        <v/>
      </c>
      <c r="S75" s="15" t="str">
        <f aca="false">IF(OR(G75="",I75="",J75=""),"",(I75-G75)*J75*IF(K75="",1,K75)*IF(E75="Short",-1,1)-N(L75))</f>
        <v/>
      </c>
      <c r="T75" s="16" t="str">
        <f aca="false">IF(OR(S75="",N(R75)=0),"",S75/R75)</f>
        <v/>
      </c>
      <c r="U75" s="15" t="str">
        <f aca="false">IF(S75="","",SUMIFS($S$7:S75,$A$7:A75,A75))</f>
        <v/>
      </c>
      <c r="V75" s="14" t="str">
        <f aca="false">IF(S75="","",IF(AND($C$4&gt;0,U75-S75&lt;=-$C$4),"After loss limit",IF(AND($C$4&gt;0,U75&lt;=-$C$4),"Hit loss limit",IF(AND($C$5&gt;0,Q75&gt;$C$5),"Over trade cap","OK"))))</f>
        <v/>
      </c>
    </row>
    <row r="76" customFormat="false" ht="15" hidden="false" customHeight="false" outlineLevel="0" collapsed="false">
      <c r="A76" s="9"/>
      <c r="B76" s="10"/>
      <c r="C76" s="10"/>
      <c r="D76" s="11"/>
      <c r="E76" s="33"/>
      <c r="F76" s="33"/>
      <c r="G76" s="12"/>
      <c r="H76" s="12"/>
      <c r="I76" s="12"/>
      <c r="J76" s="11"/>
      <c r="K76" s="11"/>
      <c r="L76" s="13"/>
      <c r="M76" s="33"/>
      <c r="N76" s="11"/>
      <c r="O76" s="14" t="str">
        <f aca="false">IF(OR(A76="",B76=""),"",LOOKUP(MOD(B76,1),Lists!$A$5:$A$9,Lists!$B$5:$B$9))</f>
        <v/>
      </c>
      <c r="P76" s="14" t="str">
        <f aca="false">IF(OR(B76="",C76=""),"",ROUND(MOD(C76-B76,1)*1440,0))</f>
        <v/>
      </c>
      <c r="Q76" s="14" t="str">
        <f aca="false">IF(A76="","",COUNTIF($A$7:A76,A76))</f>
        <v/>
      </c>
      <c r="R76" s="15" t="str">
        <f aca="false">IF(OR(G76="",H76="",J76=""),"",ABS(G76-H76)*J76*IF(K76="",1,K76))</f>
        <v/>
      </c>
      <c r="S76" s="15" t="str">
        <f aca="false">IF(OR(G76="",I76="",J76=""),"",(I76-G76)*J76*IF(K76="",1,K76)*IF(E76="Short",-1,1)-N(L76))</f>
        <v/>
      </c>
      <c r="T76" s="16" t="str">
        <f aca="false">IF(OR(S76="",N(R76)=0),"",S76/R76)</f>
        <v/>
      </c>
      <c r="U76" s="15" t="str">
        <f aca="false">IF(S76="","",SUMIFS($S$7:S76,$A$7:A76,A76))</f>
        <v/>
      </c>
      <c r="V76" s="14" t="str">
        <f aca="false">IF(S76="","",IF(AND($C$4&gt;0,U76-S76&lt;=-$C$4),"After loss limit",IF(AND($C$4&gt;0,U76&lt;=-$C$4),"Hit loss limit",IF(AND($C$5&gt;0,Q76&gt;$C$5),"Over trade cap","OK"))))</f>
        <v/>
      </c>
    </row>
    <row r="77" customFormat="false" ht="15" hidden="false" customHeight="false" outlineLevel="0" collapsed="false">
      <c r="A77" s="9"/>
      <c r="B77" s="10"/>
      <c r="C77" s="10"/>
      <c r="D77" s="11"/>
      <c r="E77" s="33"/>
      <c r="F77" s="33"/>
      <c r="G77" s="12"/>
      <c r="H77" s="12"/>
      <c r="I77" s="12"/>
      <c r="J77" s="11"/>
      <c r="K77" s="11"/>
      <c r="L77" s="13"/>
      <c r="M77" s="33"/>
      <c r="N77" s="11"/>
      <c r="O77" s="14" t="str">
        <f aca="false">IF(OR(A77="",B77=""),"",LOOKUP(MOD(B77,1),Lists!$A$5:$A$9,Lists!$B$5:$B$9))</f>
        <v/>
      </c>
      <c r="P77" s="14" t="str">
        <f aca="false">IF(OR(B77="",C77=""),"",ROUND(MOD(C77-B77,1)*1440,0))</f>
        <v/>
      </c>
      <c r="Q77" s="14" t="str">
        <f aca="false">IF(A77="","",COUNTIF($A$7:A77,A77))</f>
        <v/>
      </c>
      <c r="R77" s="15" t="str">
        <f aca="false">IF(OR(G77="",H77="",J77=""),"",ABS(G77-H77)*J77*IF(K77="",1,K77))</f>
        <v/>
      </c>
      <c r="S77" s="15" t="str">
        <f aca="false">IF(OR(G77="",I77="",J77=""),"",(I77-G77)*J77*IF(K77="",1,K77)*IF(E77="Short",-1,1)-N(L77))</f>
        <v/>
      </c>
      <c r="T77" s="16" t="str">
        <f aca="false">IF(OR(S77="",N(R77)=0),"",S77/R77)</f>
        <v/>
      </c>
      <c r="U77" s="15" t="str">
        <f aca="false">IF(S77="","",SUMIFS($S$7:S77,$A$7:A77,A77))</f>
        <v/>
      </c>
      <c r="V77" s="14" t="str">
        <f aca="false">IF(S77="","",IF(AND($C$4&gt;0,U77-S77&lt;=-$C$4),"After loss limit",IF(AND($C$4&gt;0,U77&lt;=-$C$4),"Hit loss limit",IF(AND($C$5&gt;0,Q77&gt;$C$5),"Over trade cap","OK"))))</f>
        <v/>
      </c>
    </row>
    <row r="78" customFormat="false" ht="15" hidden="false" customHeight="false" outlineLevel="0" collapsed="false">
      <c r="A78" s="9"/>
      <c r="B78" s="10"/>
      <c r="C78" s="10"/>
      <c r="D78" s="11"/>
      <c r="E78" s="33"/>
      <c r="F78" s="33"/>
      <c r="G78" s="12"/>
      <c r="H78" s="12"/>
      <c r="I78" s="12"/>
      <c r="J78" s="11"/>
      <c r="K78" s="11"/>
      <c r="L78" s="13"/>
      <c r="M78" s="33"/>
      <c r="N78" s="11"/>
      <c r="O78" s="14" t="str">
        <f aca="false">IF(OR(A78="",B78=""),"",LOOKUP(MOD(B78,1),Lists!$A$5:$A$9,Lists!$B$5:$B$9))</f>
        <v/>
      </c>
      <c r="P78" s="14" t="str">
        <f aca="false">IF(OR(B78="",C78=""),"",ROUND(MOD(C78-B78,1)*1440,0))</f>
        <v/>
      </c>
      <c r="Q78" s="14" t="str">
        <f aca="false">IF(A78="","",COUNTIF($A$7:A78,A78))</f>
        <v/>
      </c>
      <c r="R78" s="15" t="str">
        <f aca="false">IF(OR(G78="",H78="",J78=""),"",ABS(G78-H78)*J78*IF(K78="",1,K78))</f>
        <v/>
      </c>
      <c r="S78" s="15" t="str">
        <f aca="false">IF(OR(G78="",I78="",J78=""),"",(I78-G78)*J78*IF(K78="",1,K78)*IF(E78="Short",-1,1)-N(L78))</f>
        <v/>
      </c>
      <c r="T78" s="16" t="str">
        <f aca="false">IF(OR(S78="",N(R78)=0),"",S78/R78)</f>
        <v/>
      </c>
      <c r="U78" s="15" t="str">
        <f aca="false">IF(S78="","",SUMIFS($S$7:S78,$A$7:A78,A78))</f>
        <v/>
      </c>
      <c r="V78" s="14" t="str">
        <f aca="false">IF(S78="","",IF(AND($C$4&gt;0,U78-S78&lt;=-$C$4),"After loss limit",IF(AND($C$4&gt;0,U78&lt;=-$C$4),"Hit loss limit",IF(AND($C$5&gt;0,Q78&gt;$C$5),"Over trade cap","OK"))))</f>
        <v/>
      </c>
    </row>
    <row r="79" customFormat="false" ht="15" hidden="false" customHeight="false" outlineLevel="0" collapsed="false">
      <c r="A79" s="9"/>
      <c r="B79" s="10"/>
      <c r="C79" s="10"/>
      <c r="D79" s="11"/>
      <c r="E79" s="33"/>
      <c r="F79" s="33"/>
      <c r="G79" s="12"/>
      <c r="H79" s="12"/>
      <c r="I79" s="12"/>
      <c r="J79" s="11"/>
      <c r="K79" s="11"/>
      <c r="L79" s="13"/>
      <c r="M79" s="33"/>
      <c r="N79" s="11"/>
      <c r="O79" s="14" t="str">
        <f aca="false">IF(OR(A79="",B79=""),"",LOOKUP(MOD(B79,1),Lists!$A$5:$A$9,Lists!$B$5:$B$9))</f>
        <v/>
      </c>
      <c r="P79" s="14" t="str">
        <f aca="false">IF(OR(B79="",C79=""),"",ROUND(MOD(C79-B79,1)*1440,0))</f>
        <v/>
      </c>
      <c r="Q79" s="14" t="str">
        <f aca="false">IF(A79="","",COUNTIF($A$7:A79,A79))</f>
        <v/>
      </c>
      <c r="R79" s="15" t="str">
        <f aca="false">IF(OR(G79="",H79="",J79=""),"",ABS(G79-H79)*J79*IF(K79="",1,K79))</f>
        <v/>
      </c>
      <c r="S79" s="15" t="str">
        <f aca="false">IF(OR(G79="",I79="",J79=""),"",(I79-G79)*J79*IF(K79="",1,K79)*IF(E79="Short",-1,1)-N(L79))</f>
        <v/>
      </c>
      <c r="T79" s="16" t="str">
        <f aca="false">IF(OR(S79="",N(R79)=0),"",S79/R79)</f>
        <v/>
      </c>
      <c r="U79" s="15" t="str">
        <f aca="false">IF(S79="","",SUMIFS($S$7:S79,$A$7:A79,A79))</f>
        <v/>
      </c>
      <c r="V79" s="14" t="str">
        <f aca="false">IF(S79="","",IF(AND($C$4&gt;0,U79-S79&lt;=-$C$4),"After loss limit",IF(AND($C$4&gt;0,U79&lt;=-$C$4),"Hit loss limit",IF(AND($C$5&gt;0,Q79&gt;$C$5),"Over trade cap","OK"))))</f>
        <v/>
      </c>
    </row>
    <row r="80" customFormat="false" ht="15" hidden="false" customHeight="false" outlineLevel="0" collapsed="false">
      <c r="A80" s="9"/>
      <c r="B80" s="10"/>
      <c r="C80" s="10"/>
      <c r="D80" s="11"/>
      <c r="E80" s="33"/>
      <c r="F80" s="33"/>
      <c r="G80" s="12"/>
      <c r="H80" s="12"/>
      <c r="I80" s="12"/>
      <c r="J80" s="11"/>
      <c r="K80" s="11"/>
      <c r="L80" s="13"/>
      <c r="M80" s="33"/>
      <c r="N80" s="11"/>
      <c r="O80" s="14" t="str">
        <f aca="false">IF(OR(A80="",B80=""),"",LOOKUP(MOD(B80,1),Lists!$A$5:$A$9,Lists!$B$5:$B$9))</f>
        <v/>
      </c>
      <c r="P80" s="14" t="str">
        <f aca="false">IF(OR(B80="",C80=""),"",ROUND(MOD(C80-B80,1)*1440,0))</f>
        <v/>
      </c>
      <c r="Q80" s="14" t="str">
        <f aca="false">IF(A80="","",COUNTIF($A$7:A80,A80))</f>
        <v/>
      </c>
      <c r="R80" s="15" t="str">
        <f aca="false">IF(OR(G80="",H80="",J80=""),"",ABS(G80-H80)*J80*IF(K80="",1,K80))</f>
        <v/>
      </c>
      <c r="S80" s="15" t="str">
        <f aca="false">IF(OR(G80="",I80="",J80=""),"",(I80-G80)*J80*IF(K80="",1,K80)*IF(E80="Short",-1,1)-N(L80))</f>
        <v/>
      </c>
      <c r="T80" s="16" t="str">
        <f aca="false">IF(OR(S80="",N(R80)=0),"",S80/R80)</f>
        <v/>
      </c>
      <c r="U80" s="15" t="str">
        <f aca="false">IF(S80="","",SUMIFS($S$7:S80,$A$7:A80,A80))</f>
        <v/>
      </c>
      <c r="V80" s="14" t="str">
        <f aca="false">IF(S80="","",IF(AND($C$4&gt;0,U80-S80&lt;=-$C$4),"After loss limit",IF(AND($C$4&gt;0,U80&lt;=-$C$4),"Hit loss limit",IF(AND($C$5&gt;0,Q80&gt;$C$5),"Over trade cap","OK"))))</f>
        <v/>
      </c>
    </row>
    <row r="81" customFormat="false" ht="15" hidden="false" customHeight="false" outlineLevel="0" collapsed="false">
      <c r="A81" s="9"/>
      <c r="B81" s="10"/>
      <c r="C81" s="10"/>
      <c r="D81" s="11"/>
      <c r="E81" s="33"/>
      <c r="F81" s="33"/>
      <c r="G81" s="12"/>
      <c r="H81" s="12"/>
      <c r="I81" s="12"/>
      <c r="J81" s="11"/>
      <c r="K81" s="11"/>
      <c r="L81" s="13"/>
      <c r="M81" s="33"/>
      <c r="N81" s="11"/>
      <c r="O81" s="14" t="str">
        <f aca="false">IF(OR(A81="",B81=""),"",LOOKUP(MOD(B81,1),Lists!$A$5:$A$9,Lists!$B$5:$B$9))</f>
        <v/>
      </c>
      <c r="P81" s="14" t="str">
        <f aca="false">IF(OR(B81="",C81=""),"",ROUND(MOD(C81-B81,1)*1440,0))</f>
        <v/>
      </c>
      <c r="Q81" s="14" t="str">
        <f aca="false">IF(A81="","",COUNTIF($A$7:A81,A81))</f>
        <v/>
      </c>
      <c r="R81" s="15" t="str">
        <f aca="false">IF(OR(G81="",H81="",J81=""),"",ABS(G81-H81)*J81*IF(K81="",1,K81))</f>
        <v/>
      </c>
      <c r="S81" s="15" t="str">
        <f aca="false">IF(OR(G81="",I81="",J81=""),"",(I81-G81)*J81*IF(K81="",1,K81)*IF(E81="Short",-1,1)-N(L81))</f>
        <v/>
      </c>
      <c r="T81" s="16" t="str">
        <f aca="false">IF(OR(S81="",N(R81)=0),"",S81/R81)</f>
        <v/>
      </c>
      <c r="U81" s="15" t="str">
        <f aca="false">IF(S81="","",SUMIFS($S$7:S81,$A$7:A81,A81))</f>
        <v/>
      </c>
      <c r="V81" s="14" t="str">
        <f aca="false">IF(S81="","",IF(AND($C$4&gt;0,U81-S81&lt;=-$C$4),"After loss limit",IF(AND($C$4&gt;0,U81&lt;=-$C$4),"Hit loss limit",IF(AND($C$5&gt;0,Q81&gt;$C$5),"Over trade cap","OK"))))</f>
        <v/>
      </c>
    </row>
    <row r="82" customFormat="false" ht="15" hidden="false" customHeight="false" outlineLevel="0" collapsed="false">
      <c r="A82" s="9"/>
      <c r="B82" s="10"/>
      <c r="C82" s="10"/>
      <c r="D82" s="11"/>
      <c r="E82" s="33"/>
      <c r="F82" s="33"/>
      <c r="G82" s="12"/>
      <c r="H82" s="12"/>
      <c r="I82" s="12"/>
      <c r="J82" s="11"/>
      <c r="K82" s="11"/>
      <c r="L82" s="13"/>
      <c r="M82" s="33"/>
      <c r="N82" s="11"/>
      <c r="O82" s="14" t="str">
        <f aca="false">IF(OR(A82="",B82=""),"",LOOKUP(MOD(B82,1),Lists!$A$5:$A$9,Lists!$B$5:$B$9))</f>
        <v/>
      </c>
      <c r="P82" s="14" t="str">
        <f aca="false">IF(OR(B82="",C82=""),"",ROUND(MOD(C82-B82,1)*1440,0))</f>
        <v/>
      </c>
      <c r="Q82" s="14" t="str">
        <f aca="false">IF(A82="","",COUNTIF($A$7:A82,A82))</f>
        <v/>
      </c>
      <c r="R82" s="15" t="str">
        <f aca="false">IF(OR(G82="",H82="",J82=""),"",ABS(G82-H82)*J82*IF(K82="",1,K82))</f>
        <v/>
      </c>
      <c r="S82" s="15" t="str">
        <f aca="false">IF(OR(G82="",I82="",J82=""),"",(I82-G82)*J82*IF(K82="",1,K82)*IF(E82="Short",-1,1)-N(L82))</f>
        <v/>
      </c>
      <c r="T82" s="16" t="str">
        <f aca="false">IF(OR(S82="",N(R82)=0),"",S82/R82)</f>
        <v/>
      </c>
      <c r="U82" s="15" t="str">
        <f aca="false">IF(S82="","",SUMIFS($S$7:S82,$A$7:A82,A82))</f>
        <v/>
      </c>
      <c r="V82" s="14" t="str">
        <f aca="false">IF(S82="","",IF(AND($C$4&gt;0,U82-S82&lt;=-$C$4),"After loss limit",IF(AND($C$4&gt;0,U82&lt;=-$C$4),"Hit loss limit",IF(AND($C$5&gt;0,Q82&gt;$C$5),"Over trade cap","OK"))))</f>
        <v/>
      </c>
    </row>
    <row r="83" customFormat="false" ht="15" hidden="false" customHeight="false" outlineLevel="0" collapsed="false">
      <c r="A83" s="9"/>
      <c r="B83" s="10"/>
      <c r="C83" s="10"/>
      <c r="D83" s="11"/>
      <c r="E83" s="33"/>
      <c r="F83" s="33"/>
      <c r="G83" s="12"/>
      <c r="H83" s="12"/>
      <c r="I83" s="12"/>
      <c r="J83" s="11"/>
      <c r="K83" s="11"/>
      <c r="L83" s="13"/>
      <c r="M83" s="33"/>
      <c r="N83" s="11"/>
      <c r="O83" s="14" t="str">
        <f aca="false">IF(OR(A83="",B83=""),"",LOOKUP(MOD(B83,1),Lists!$A$5:$A$9,Lists!$B$5:$B$9))</f>
        <v/>
      </c>
      <c r="P83" s="14" t="str">
        <f aca="false">IF(OR(B83="",C83=""),"",ROUND(MOD(C83-B83,1)*1440,0))</f>
        <v/>
      </c>
      <c r="Q83" s="14" t="str">
        <f aca="false">IF(A83="","",COUNTIF($A$7:A83,A83))</f>
        <v/>
      </c>
      <c r="R83" s="15" t="str">
        <f aca="false">IF(OR(G83="",H83="",J83=""),"",ABS(G83-H83)*J83*IF(K83="",1,K83))</f>
        <v/>
      </c>
      <c r="S83" s="15" t="str">
        <f aca="false">IF(OR(G83="",I83="",J83=""),"",(I83-G83)*J83*IF(K83="",1,K83)*IF(E83="Short",-1,1)-N(L83))</f>
        <v/>
      </c>
      <c r="T83" s="16" t="str">
        <f aca="false">IF(OR(S83="",N(R83)=0),"",S83/R83)</f>
        <v/>
      </c>
      <c r="U83" s="15" t="str">
        <f aca="false">IF(S83="","",SUMIFS($S$7:S83,$A$7:A83,A83))</f>
        <v/>
      </c>
      <c r="V83" s="14" t="str">
        <f aca="false">IF(S83="","",IF(AND($C$4&gt;0,U83-S83&lt;=-$C$4),"After loss limit",IF(AND($C$4&gt;0,U83&lt;=-$C$4),"Hit loss limit",IF(AND($C$5&gt;0,Q83&gt;$C$5),"Over trade cap","OK"))))</f>
        <v/>
      </c>
    </row>
    <row r="84" customFormat="false" ht="15" hidden="false" customHeight="false" outlineLevel="0" collapsed="false">
      <c r="A84" s="9"/>
      <c r="B84" s="10"/>
      <c r="C84" s="10"/>
      <c r="D84" s="11"/>
      <c r="E84" s="33"/>
      <c r="F84" s="33"/>
      <c r="G84" s="12"/>
      <c r="H84" s="12"/>
      <c r="I84" s="12"/>
      <c r="J84" s="11"/>
      <c r="K84" s="11"/>
      <c r="L84" s="13"/>
      <c r="M84" s="33"/>
      <c r="N84" s="11"/>
      <c r="O84" s="14" t="str">
        <f aca="false">IF(OR(A84="",B84=""),"",LOOKUP(MOD(B84,1),Lists!$A$5:$A$9,Lists!$B$5:$B$9))</f>
        <v/>
      </c>
      <c r="P84" s="14" t="str">
        <f aca="false">IF(OR(B84="",C84=""),"",ROUND(MOD(C84-B84,1)*1440,0))</f>
        <v/>
      </c>
      <c r="Q84" s="14" t="str">
        <f aca="false">IF(A84="","",COUNTIF($A$7:A84,A84))</f>
        <v/>
      </c>
      <c r="R84" s="15" t="str">
        <f aca="false">IF(OR(G84="",H84="",J84=""),"",ABS(G84-H84)*J84*IF(K84="",1,K84))</f>
        <v/>
      </c>
      <c r="S84" s="15" t="str">
        <f aca="false">IF(OR(G84="",I84="",J84=""),"",(I84-G84)*J84*IF(K84="",1,K84)*IF(E84="Short",-1,1)-N(L84))</f>
        <v/>
      </c>
      <c r="T84" s="16" t="str">
        <f aca="false">IF(OR(S84="",N(R84)=0),"",S84/R84)</f>
        <v/>
      </c>
      <c r="U84" s="15" t="str">
        <f aca="false">IF(S84="","",SUMIFS($S$7:S84,$A$7:A84,A84))</f>
        <v/>
      </c>
      <c r="V84" s="14" t="str">
        <f aca="false">IF(S84="","",IF(AND($C$4&gt;0,U84-S84&lt;=-$C$4),"After loss limit",IF(AND($C$4&gt;0,U84&lt;=-$C$4),"Hit loss limit",IF(AND($C$5&gt;0,Q84&gt;$C$5),"Over trade cap","OK"))))</f>
        <v/>
      </c>
    </row>
    <row r="85" customFormat="false" ht="15" hidden="false" customHeight="false" outlineLevel="0" collapsed="false">
      <c r="A85" s="9"/>
      <c r="B85" s="10"/>
      <c r="C85" s="10"/>
      <c r="D85" s="11"/>
      <c r="E85" s="33"/>
      <c r="F85" s="33"/>
      <c r="G85" s="12"/>
      <c r="H85" s="12"/>
      <c r="I85" s="12"/>
      <c r="J85" s="11"/>
      <c r="K85" s="11"/>
      <c r="L85" s="13"/>
      <c r="M85" s="33"/>
      <c r="N85" s="11"/>
      <c r="O85" s="14" t="str">
        <f aca="false">IF(OR(A85="",B85=""),"",LOOKUP(MOD(B85,1),Lists!$A$5:$A$9,Lists!$B$5:$B$9))</f>
        <v/>
      </c>
      <c r="P85" s="14" t="str">
        <f aca="false">IF(OR(B85="",C85=""),"",ROUND(MOD(C85-B85,1)*1440,0))</f>
        <v/>
      </c>
      <c r="Q85" s="14" t="str">
        <f aca="false">IF(A85="","",COUNTIF($A$7:A85,A85))</f>
        <v/>
      </c>
      <c r="R85" s="15" t="str">
        <f aca="false">IF(OR(G85="",H85="",J85=""),"",ABS(G85-H85)*J85*IF(K85="",1,K85))</f>
        <v/>
      </c>
      <c r="S85" s="15" t="str">
        <f aca="false">IF(OR(G85="",I85="",J85=""),"",(I85-G85)*J85*IF(K85="",1,K85)*IF(E85="Short",-1,1)-N(L85))</f>
        <v/>
      </c>
      <c r="T85" s="16" t="str">
        <f aca="false">IF(OR(S85="",N(R85)=0),"",S85/R85)</f>
        <v/>
      </c>
      <c r="U85" s="15" t="str">
        <f aca="false">IF(S85="","",SUMIFS($S$7:S85,$A$7:A85,A85))</f>
        <v/>
      </c>
      <c r="V85" s="14" t="str">
        <f aca="false">IF(S85="","",IF(AND($C$4&gt;0,U85-S85&lt;=-$C$4),"After loss limit",IF(AND($C$4&gt;0,U85&lt;=-$C$4),"Hit loss limit",IF(AND($C$5&gt;0,Q85&gt;$C$5),"Over trade cap","OK"))))</f>
        <v/>
      </c>
    </row>
    <row r="86" customFormat="false" ht="15" hidden="false" customHeight="false" outlineLevel="0" collapsed="false">
      <c r="A86" s="9"/>
      <c r="B86" s="10"/>
      <c r="C86" s="10"/>
      <c r="D86" s="11"/>
      <c r="E86" s="33"/>
      <c r="F86" s="33"/>
      <c r="G86" s="12"/>
      <c r="H86" s="12"/>
      <c r="I86" s="12"/>
      <c r="J86" s="11"/>
      <c r="K86" s="11"/>
      <c r="L86" s="13"/>
      <c r="M86" s="33"/>
      <c r="N86" s="11"/>
      <c r="O86" s="14" t="str">
        <f aca="false">IF(OR(A86="",B86=""),"",LOOKUP(MOD(B86,1),Lists!$A$5:$A$9,Lists!$B$5:$B$9))</f>
        <v/>
      </c>
      <c r="P86" s="14" t="str">
        <f aca="false">IF(OR(B86="",C86=""),"",ROUND(MOD(C86-B86,1)*1440,0))</f>
        <v/>
      </c>
      <c r="Q86" s="14" t="str">
        <f aca="false">IF(A86="","",COUNTIF($A$7:A86,A86))</f>
        <v/>
      </c>
      <c r="R86" s="15" t="str">
        <f aca="false">IF(OR(G86="",H86="",J86=""),"",ABS(G86-H86)*J86*IF(K86="",1,K86))</f>
        <v/>
      </c>
      <c r="S86" s="15" t="str">
        <f aca="false">IF(OR(G86="",I86="",J86=""),"",(I86-G86)*J86*IF(K86="",1,K86)*IF(E86="Short",-1,1)-N(L86))</f>
        <v/>
      </c>
      <c r="T86" s="16" t="str">
        <f aca="false">IF(OR(S86="",N(R86)=0),"",S86/R86)</f>
        <v/>
      </c>
      <c r="U86" s="15" t="str">
        <f aca="false">IF(S86="","",SUMIFS($S$7:S86,$A$7:A86,A86))</f>
        <v/>
      </c>
      <c r="V86" s="14" t="str">
        <f aca="false">IF(S86="","",IF(AND($C$4&gt;0,U86-S86&lt;=-$C$4),"After loss limit",IF(AND($C$4&gt;0,U86&lt;=-$C$4),"Hit loss limit",IF(AND($C$5&gt;0,Q86&gt;$C$5),"Over trade cap","OK"))))</f>
        <v/>
      </c>
    </row>
    <row r="87" customFormat="false" ht="15" hidden="false" customHeight="false" outlineLevel="0" collapsed="false">
      <c r="A87" s="9"/>
      <c r="B87" s="10"/>
      <c r="C87" s="10"/>
      <c r="D87" s="11"/>
      <c r="E87" s="33"/>
      <c r="F87" s="33"/>
      <c r="G87" s="12"/>
      <c r="H87" s="12"/>
      <c r="I87" s="12"/>
      <c r="J87" s="11"/>
      <c r="K87" s="11"/>
      <c r="L87" s="13"/>
      <c r="M87" s="33"/>
      <c r="N87" s="11"/>
      <c r="O87" s="14" t="str">
        <f aca="false">IF(OR(A87="",B87=""),"",LOOKUP(MOD(B87,1),Lists!$A$5:$A$9,Lists!$B$5:$B$9))</f>
        <v/>
      </c>
      <c r="P87" s="14" t="str">
        <f aca="false">IF(OR(B87="",C87=""),"",ROUND(MOD(C87-B87,1)*1440,0))</f>
        <v/>
      </c>
      <c r="Q87" s="14" t="str">
        <f aca="false">IF(A87="","",COUNTIF($A$7:A87,A87))</f>
        <v/>
      </c>
      <c r="R87" s="15" t="str">
        <f aca="false">IF(OR(G87="",H87="",J87=""),"",ABS(G87-H87)*J87*IF(K87="",1,K87))</f>
        <v/>
      </c>
      <c r="S87" s="15" t="str">
        <f aca="false">IF(OR(G87="",I87="",J87=""),"",(I87-G87)*J87*IF(K87="",1,K87)*IF(E87="Short",-1,1)-N(L87))</f>
        <v/>
      </c>
      <c r="T87" s="16" t="str">
        <f aca="false">IF(OR(S87="",N(R87)=0),"",S87/R87)</f>
        <v/>
      </c>
      <c r="U87" s="15" t="str">
        <f aca="false">IF(S87="","",SUMIFS($S$7:S87,$A$7:A87,A87))</f>
        <v/>
      </c>
      <c r="V87" s="14" t="str">
        <f aca="false">IF(S87="","",IF(AND($C$4&gt;0,U87-S87&lt;=-$C$4),"After loss limit",IF(AND($C$4&gt;0,U87&lt;=-$C$4),"Hit loss limit",IF(AND($C$5&gt;0,Q87&gt;$C$5),"Over trade cap","OK"))))</f>
        <v/>
      </c>
    </row>
    <row r="88" customFormat="false" ht="15" hidden="false" customHeight="false" outlineLevel="0" collapsed="false">
      <c r="A88" s="9"/>
      <c r="B88" s="10"/>
      <c r="C88" s="10"/>
      <c r="D88" s="11"/>
      <c r="E88" s="33"/>
      <c r="F88" s="33"/>
      <c r="G88" s="12"/>
      <c r="H88" s="12"/>
      <c r="I88" s="12"/>
      <c r="J88" s="11"/>
      <c r="K88" s="11"/>
      <c r="L88" s="13"/>
      <c r="M88" s="33"/>
      <c r="N88" s="11"/>
      <c r="O88" s="14" t="str">
        <f aca="false">IF(OR(A88="",B88=""),"",LOOKUP(MOD(B88,1),Lists!$A$5:$A$9,Lists!$B$5:$B$9))</f>
        <v/>
      </c>
      <c r="P88" s="14" t="str">
        <f aca="false">IF(OR(B88="",C88=""),"",ROUND(MOD(C88-B88,1)*1440,0))</f>
        <v/>
      </c>
      <c r="Q88" s="14" t="str">
        <f aca="false">IF(A88="","",COUNTIF($A$7:A88,A88))</f>
        <v/>
      </c>
      <c r="R88" s="15" t="str">
        <f aca="false">IF(OR(G88="",H88="",J88=""),"",ABS(G88-H88)*J88*IF(K88="",1,K88))</f>
        <v/>
      </c>
      <c r="S88" s="15" t="str">
        <f aca="false">IF(OR(G88="",I88="",J88=""),"",(I88-G88)*J88*IF(K88="",1,K88)*IF(E88="Short",-1,1)-N(L88))</f>
        <v/>
      </c>
      <c r="T88" s="16" t="str">
        <f aca="false">IF(OR(S88="",N(R88)=0),"",S88/R88)</f>
        <v/>
      </c>
      <c r="U88" s="15" t="str">
        <f aca="false">IF(S88="","",SUMIFS($S$7:S88,$A$7:A88,A88))</f>
        <v/>
      </c>
      <c r="V88" s="14" t="str">
        <f aca="false">IF(S88="","",IF(AND($C$4&gt;0,U88-S88&lt;=-$C$4),"After loss limit",IF(AND($C$4&gt;0,U88&lt;=-$C$4),"Hit loss limit",IF(AND($C$5&gt;0,Q88&gt;$C$5),"Over trade cap","OK"))))</f>
        <v/>
      </c>
    </row>
    <row r="89" customFormat="false" ht="15" hidden="false" customHeight="false" outlineLevel="0" collapsed="false">
      <c r="A89" s="9"/>
      <c r="B89" s="10"/>
      <c r="C89" s="10"/>
      <c r="D89" s="11"/>
      <c r="E89" s="33"/>
      <c r="F89" s="33"/>
      <c r="G89" s="12"/>
      <c r="H89" s="12"/>
      <c r="I89" s="12"/>
      <c r="J89" s="11"/>
      <c r="K89" s="11"/>
      <c r="L89" s="13"/>
      <c r="M89" s="33"/>
      <c r="N89" s="11"/>
      <c r="O89" s="14" t="str">
        <f aca="false">IF(OR(A89="",B89=""),"",LOOKUP(MOD(B89,1),Lists!$A$5:$A$9,Lists!$B$5:$B$9))</f>
        <v/>
      </c>
      <c r="P89" s="14" t="str">
        <f aca="false">IF(OR(B89="",C89=""),"",ROUND(MOD(C89-B89,1)*1440,0))</f>
        <v/>
      </c>
      <c r="Q89" s="14" t="str">
        <f aca="false">IF(A89="","",COUNTIF($A$7:A89,A89))</f>
        <v/>
      </c>
      <c r="R89" s="15" t="str">
        <f aca="false">IF(OR(G89="",H89="",J89=""),"",ABS(G89-H89)*J89*IF(K89="",1,K89))</f>
        <v/>
      </c>
      <c r="S89" s="15" t="str">
        <f aca="false">IF(OR(G89="",I89="",J89=""),"",(I89-G89)*J89*IF(K89="",1,K89)*IF(E89="Short",-1,1)-N(L89))</f>
        <v/>
      </c>
      <c r="T89" s="16" t="str">
        <f aca="false">IF(OR(S89="",N(R89)=0),"",S89/R89)</f>
        <v/>
      </c>
      <c r="U89" s="15" t="str">
        <f aca="false">IF(S89="","",SUMIFS($S$7:S89,$A$7:A89,A89))</f>
        <v/>
      </c>
      <c r="V89" s="14" t="str">
        <f aca="false">IF(S89="","",IF(AND($C$4&gt;0,U89-S89&lt;=-$C$4),"After loss limit",IF(AND($C$4&gt;0,U89&lt;=-$C$4),"Hit loss limit",IF(AND($C$5&gt;0,Q89&gt;$C$5),"Over trade cap","OK"))))</f>
        <v/>
      </c>
    </row>
    <row r="90" customFormat="false" ht="15" hidden="false" customHeight="false" outlineLevel="0" collapsed="false">
      <c r="A90" s="9"/>
      <c r="B90" s="10"/>
      <c r="C90" s="10"/>
      <c r="D90" s="11"/>
      <c r="E90" s="33"/>
      <c r="F90" s="33"/>
      <c r="G90" s="12"/>
      <c r="H90" s="12"/>
      <c r="I90" s="12"/>
      <c r="J90" s="11"/>
      <c r="K90" s="11"/>
      <c r="L90" s="13"/>
      <c r="M90" s="33"/>
      <c r="N90" s="11"/>
      <c r="O90" s="14" t="str">
        <f aca="false">IF(OR(A90="",B90=""),"",LOOKUP(MOD(B90,1),Lists!$A$5:$A$9,Lists!$B$5:$B$9))</f>
        <v/>
      </c>
      <c r="P90" s="14" t="str">
        <f aca="false">IF(OR(B90="",C90=""),"",ROUND(MOD(C90-B90,1)*1440,0))</f>
        <v/>
      </c>
      <c r="Q90" s="14" t="str">
        <f aca="false">IF(A90="","",COUNTIF($A$7:A90,A90))</f>
        <v/>
      </c>
      <c r="R90" s="15" t="str">
        <f aca="false">IF(OR(G90="",H90="",J90=""),"",ABS(G90-H90)*J90*IF(K90="",1,K90))</f>
        <v/>
      </c>
      <c r="S90" s="15" t="str">
        <f aca="false">IF(OR(G90="",I90="",J90=""),"",(I90-G90)*J90*IF(K90="",1,K90)*IF(E90="Short",-1,1)-N(L90))</f>
        <v/>
      </c>
      <c r="T90" s="16" t="str">
        <f aca="false">IF(OR(S90="",N(R90)=0),"",S90/R90)</f>
        <v/>
      </c>
      <c r="U90" s="15" t="str">
        <f aca="false">IF(S90="","",SUMIFS($S$7:S90,$A$7:A90,A90))</f>
        <v/>
      </c>
      <c r="V90" s="14" t="str">
        <f aca="false">IF(S90="","",IF(AND($C$4&gt;0,U90-S90&lt;=-$C$4),"After loss limit",IF(AND($C$4&gt;0,U90&lt;=-$C$4),"Hit loss limit",IF(AND($C$5&gt;0,Q90&gt;$C$5),"Over trade cap","OK"))))</f>
        <v/>
      </c>
    </row>
    <row r="91" customFormat="false" ht="15" hidden="false" customHeight="false" outlineLevel="0" collapsed="false">
      <c r="A91" s="9"/>
      <c r="B91" s="10"/>
      <c r="C91" s="10"/>
      <c r="D91" s="11"/>
      <c r="E91" s="33"/>
      <c r="F91" s="33"/>
      <c r="G91" s="12"/>
      <c r="H91" s="12"/>
      <c r="I91" s="12"/>
      <c r="J91" s="11"/>
      <c r="K91" s="11"/>
      <c r="L91" s="13"/>
      <c r="M91" s="33"/>
      <c r="N91" s="11"/>
      <c r="O91" s="14" t="str">
        <f aca="false">IF(OR(A91="",B91=""),"",LOOKUP(MOD(B91,1),Lists!$A$5:$A$9,Lists!$B$5:$B$9))</f>
        <v/>
      </c>
      <c r="P91" s="14" t="str">
        <f aca="false">IF(OR(B91="",C91=""),"",ROUND(MOD(C91-B91,1)*1440,0))</f>
        <v/>
      </c>
      <c r="Q91" s="14" t="str">
        <f aca="false">IF(A91="","",COUNTIF($A$7:A91,A91))</f>
        <v/>
      </c>
      <c r="R91" s="15" t="str">
        <f aca="false">IF(OR(G91="",H91="",J91=""),"",ABS(G91-H91)*J91*IF(K91="",1,K91))</f>
        <v/>
      </c>
      <c r="S91" s="15" t="str">
        <f aca="false">IF(OR(G91="",I91="",J91=""),"",(I91-G91)*J91*IF(K91="",1,K91)*IF(E91="Short",-1,1)-N(L91))</f>
        <v/>
      </c>
      <c r="T91" s="16" t="str">
        <f aca="false">IF(OR(S91="",N(R91)=0),"",S91/R91)</f>
        <v/>
      </c>
      <c r="U91" s="15" t="str">
        <f aca="false">IF(S91="","",SUMIFS($S$7:S91,$A$7:A91,A91))</f>
        <v/>
      </c>
      <c r="V91" s="14" t="str">
        <f aca="false">IF(S91="","",IF(AND($C$4&gt;0,U91-S91&lt;=-$C$4),"After loss limit",IF(AND($C$4&gt;0,U91&lt;=-$C$4),"Hit loss limit",IF(AND($C$5&gt;0,Q91&gt;$C$5),"Over trade cap","OK"))))</f>
        <v/>
      </c>
    </row>
    <row r="92" customFormat="false" ht="15" hidden="false" customHeight="false" outlineLevel="0" collapsed="false">
      <c r="A92" s="9"/>
      <c r="B92" s="10"/>
      <c r="C92" s="10"/>
      <c r="D92" s="11"/>
      <c r="E92" s="33"/>
      <c r="F92" s="33"/>
      <c r="G92" s="12"/>
      <c r="H92" s="12"/>
      <c r="I92" s="12"/>
      <c r="J92" s="11"/>
      <c r="K92" s="11"/>
      <c r="L92" s="13"/>
      <c r="M92" s="33"/>
      <c r="N92" s="11"/>
      <c r="O92" s="14" t="str">
        <f aca="false">IF(OR(A92="",B92=""),"",LOOKUP(MOD(B92,1),Lists!$A$5:$A$9,Lists!$B$5:$B$9))</f>
        <v/>
      </c>
      <c r="P92" s="14" t="str">
        <f aca="false">IF(OR(B92="",C92=""),"",ROUND(MOD(C92-B92,1)*1440,0))</f>
        <v/>
      </c>
      <c r="Q92" s="14" t="str">
        <f aca="false">IF(A92="","",COUNTIF($A$7:A92,A92))</f>
        <v/>
      </c>
      <c r="R92" s="15" t="str">
        <f aca="false">IF(OR(G92="",H92="",J92=""),"",ABS(G92-H92)*J92*IF(K92="",1,K92))</f>
        <v/>
      </c>
      <c r="S92" s="15" t="str">
        <f aca="false">IF(OR(G92="",I92="",J92=""),"",(I92-G92)*J92*IF(K92="",1,K92)*IF(E92="Short",-1,1)-N(L92))</f>
        <v/>
      </c>
      <c r="T92" s="16" t="str">
        <f aca="false">IF(OR(S92="",N(R92)=0),"",S92/R92)</f>
        <v/>
      </c>
      <c r="U92" s="15" t="str">
        <f aca="false">IF(S92="","",SUMIFS($S$7:S92,$A$7:A92,A92))</f>
        <v/>
      </c>
      <c r="V92" s="14" t="str">
        <f aca="false">IF(S92="","",IF(AND($C$4&gt;0,U92-S92&lt;=-$C$4),"After loss limit",IF(AND($C$4&gt;0,U92&lt;=-$C$4),"Hit loss limit",IF(AND($C$5&gt;0,Q92&gt;$C$5),"Over trade cap","OK"))))</f>
        <v/>
      </c>
    </row>
    <row r="93" customFormat="false" ht="15" hidden="false" customHeight="false" outlineLevel="0" collapsed="false">
      <c r="A93" s="9"/>
      <c r="B93" s="10"/>
      <c r="C93" s="10"/>
      <c r="D93" s="11"/>
      <c r="E93" s="33"/>
      <c r="F93" s="33"/>
      <c r="G93" s="12"/>
      <c r="H93" s="12"/>
      <c r="I93" s="12"/>
      <c r="J93" s="11"/>
      <c r="K93" s="11"/>
      <c r="L93" s="13"/>
      <c r="M93" s="33"/>
      <c r="N93" s="11"/>
      <c r="O93" s="14" t="str">
        <f aca="false">IF(OR(A93="",B93=""),"",LOOKUP(MOD(B93,1),Lists!$A$5:$A$9,Lists!$B$5:$B$9))</f>
        <v/>
      </c>
      <c r="P93" s="14" t="str">
        <f aca="false">IF(OR(B93="",C93=""),"",ROUND(MOD(C93-B93,1)*1440,0))</f>
        <v/>
      </c>
      <c r="Q93" s="14" t="str">
        <f aca="false">IF(A93="","",COUNTIF($A$7:A93,A93))</f>
        <v/>
      </c>
      <c r="R93" s="15" t="str">
        <f aca="false">IF(OR(G93="",H93="",J93=""),"",ABS(G93-H93)*J93*IF(K93="",1,K93))</f>
        <v/>
      </c>
      <c r="S93" s="15" t="str">
        <f aca="false">IF(OR(G93="",I93="",J93=""),"",(I93-G93)*J93*IF(K93="",1,K93)*IF(E93="Short",-1,1)-N(L93))</f>
        <v/>
      </c>
      <c r="T93" s="16" t="str">
        <f aca="false">IF(OR(S93="",N(R93)=0),"",S93/R93)</f>
        <v/>
      </c>
      <c r="U93" s="15" t="str">
        <f aca="false">IF(S93="","",SUMIFS($S$7:S93,$A$7:A93,A93))</f>
        <v/>
      </c>
      <c r="V93" s="14" t="str">
        <f aca="false">IF(S93="","",IF(AND($C$4&gt;0,U93-S93&lt;=-$C$4),"After loss limit",IF(AND($C$4&gt;0,U93&lt;=-$C$4),"Hit loss limit",IF(AND($C$5&gt;0,Q93&gt;$C$5),"Over trade cap","OK"))))</f>
        <v/>
      </c>
    </row>
    <row r="94" customFormat="false" ht="15" hidden="false" customHeight="false" outlineLevel="0" collapsed="false">
      <c r="A94" s="9"/>
      <c r="B94" s="10"/>
      <c r="C94" s="10"/>
      <c r="D94" s="11"/>
      <c r="E94" s="33"/>
      <c r="F94" s="33"/>
      <c r="G94" s="12"/>
      <c r="H94" s="12"/>
      <c r="I94" s="12"/>
      <c r="J94" s="11"/>
      <c r="K94" s="11"/>
      <c r="L94" s="13"/>
      <c r="M94" s="33"/>
      <c r="N94" s="11"/>
      <c r="O94" s="14" t="str">
        <f aca="false">IF(OR(A94="",B94=""),"",LOOKUP(MOD(B94,1),Lists!$A$5:$A$9,Lists!$B$5:$B$9))</f>
        <v/>
      </c>
      <c r="P94" s="14" t="str">
        <f aca="false">IF(OR(B94="",C94=""),"",ROUND(MOD(C94-B94,1)*1440,0))</f>
        <v/>
      </c>
      <c r="Q94" s="14" t="str">
        <f aca="false">IF(A94="","",COUNTIF($A$7:A94,A94))</f>
        <v/>
      </c>
      <c r="R94" s="15" t="str">
        <f aca="false">IF(OR(G94="",H94="",J94=""),"",ABS(G94-H94)*J94*IF(K94="",1,K94))</f>
        <v/>
      </c>
      <c r="S94" s="15" t="str">
        <f aca="false">IF(OR(G94="",I94="",J94=""),"",(I94-G94)*J94*IF(K94="",1,K94)*IF(E94="Short",-1,1)-N(L94))</f>
        <v/>
      </c>
      <c r="T94" s="16" t="str">
        <f aca="false">IF(OR(S94="",N(R94)=0),"",S94/R94)</f>
        <v/>
      </c>
      <c r="U94" s="15" t="str">
        <f aca="false">IF(S94="","",SUMIFS($S$7:S94,$A$7:A94,A94))</f>
        <v/>
      </c>
      <c r="V94" s="14" t="str">
        <f aca="false">IF(S94="","",IF(AND($C$4&gt;0,U94-S94&lt;=-$C$4),"After loss limit",IF(AND($C$4&gt;0,U94&lt;=-$C$4),"Hit loss limit",IF(AND($C$5&gt;0,Q94&gt;$C$5),"Over trade cap","OK"))))</f>
        <v/>
      </c>
    </row>
    <row r="95" customFormat="false" ht="15" hidden="false" customHeight="false" outlineLevel="0" collapsed="false">
      <c r="A95" s="9"/>
      <c r="B95" s="10"/>
      <c r="C95" s="10"/>
      <c r="D95" s="11"/>
      <c r="E95" s="33"/>
      <c r="F95" s="33"/>
      <c r="G95" s="12"/>
      <c r="H95" s="12"/>
      <c r="I95" s="12"/>
      <c r="J95" s="11"/>
      <c r="K95" s="11"/>
      <c r="L95" s="13"/>
      <c r="M95" s="33"/>
      <c r="N95" s="11"/>
      <c r="O95" s="14" t="str">
        <f aca="false">IF(OR(A95="",B95=""),"",LOOKUP(MOD(B95,1),Lists!$A$5:$A$9,Lists!$B$5:$B$9))</f>
        <v/>
      </c>
      <c r="P95" s="14" t="str">
        <f aca="false">IF(OR(B95="",C95=""),"",ROUND(MOD(C95-B95,1)*1440,0))</f>
        <v/>
      </c>
      <c r="Q95" s="14" t="str">
        <f aca="false">IF(A95="","",COUNTIF($A$7:A95,A95))</f>
        <v/>
      </c>
      <c r="R95" s="15" t="str">
        <f aca="false">IF(OR(G95="",H95="",J95=""),"",ABS(G95-H95)*J95*IF(K95="",1,K95))</f>
        <v/>
      </c>
      <c r="S95" s="15" t="str">
        <f aca="false">IF(OR(G95="",I95="",J95=""),"",(I95-G95)*J95*IF(K95="",1,K95)*IF(E95="Short",-1,1)-N(L95))</f>
        <v/>
      </c>
      <c r="T95" s="16" t="str">
        <f aca="false">IF(OR(S95="",N(R95)=0),"",S95/R95)</f>
        <v/>
      </c>
      <c r="U95" s="15" t="str">
        <f aca="false">IF(S95="","",SUMIFS($S$7:S95,$A$7:A95,A95))</f>
        <v/>
      </c>
      <c r="V95" s="14" t="str">
        <f aca="false">IF(S95="","",IF(AND($C$4&gt;0,U95-S95&lt;=-$C$4),"After loss limit",IF(AND($C$4&gt;0,U95&lt;=-$C$4),"Hit loss limit",IF(AND($C$5&gt;0,Q95&gt;$C$5),"Over trade cap","OK"))))</f>
        <v/>
      </c>
    </row>
    <row r="96" customFormat="false" ht="15" hidden="false" customHeight="false" outlineLevel="0" collapsed="false">
      <c r="A96" s="9"/>
      <c r="B96" s="10"/>
      <c r="C96" s="10"/>
      <c r="D96" s="11"/>
      <c r="E96" s="33"/>
      <c r="F96" s="33"/>
      <c r="G96" s="12"/>
      <c r="H96" s="12"/>
      <c r="I96" s="12"/>
      <c r="J96" s="11"/>
      <c r="K96" s="11"/>
      <c r="L96" s="13"/>
      <c r="M96" s="33"/>
      <c r="N96" s="11"/>
      <c r="O96" s="14" t="str">
        <f aca="false">IF(OR(A96="",B96=""),"",LOOKUP(MOD(B96,1),Lists!$A$5:$A$9,Lists!$B$5:$B$9))</f>
        <v/>
      </c>
      <c r="P96" s="14" t="str">
        <f aca="false">IF(OR(B96="",C96=""),"",ROUND(MOD(C96-B96,1)*1440,0))</f>
        <v/>
      </c>
      <c r="Q96" s="14" t="str">
        <f aca="false">IF(A96="","",COUNTIF($A$7:A96,A96))</f>
        <v/>
      </c>
      <c r="R96" s="15" t="str">
        <f aca="false">IF(OR(G96="",H96="",J96=""),"",ABS(G96-H96)*J96*IF(K96="",1,K96))</f>
        <v/>
      </c>
      <c r="S96" s="15" t="str">
        <f aca="false">IF(OR(G96="",I96="",J96=""),"",(I96-G96)*J96*IF(K96="",1,K96)*IF(E96="Short",-1,1)-N(L96))</f>
        <v/>
      </c>
      <c r="T96" s="16" t="str">
        <f aca="false">IF(OR(S96="",N(R96)=0),"",S96/R96)</f>
        <v/>
      </c>
      <c r="U96" s="15" t="str">
        <f aca="false">IF(S96="","",SUMIFS($S$7:S96,$A$7:A96,A96))</f>
        <v/>
      </c>
      <c r="V96" s="14" t="str">
        <f aca="false">IF(S96="","",IF(AND($C$4&gt;0,U96-S96&lt;=-$C$4),"After loss limit",IF(AND($C$4&gt;0,U96&lt;=-$C$4),"Hit loss limit",IF(AND($C$5&gt;0,Q96&gt;$C$5),"Over trade cap","OK"))))</f>
        <v/>
      </c>
    </row>
    <row r="97" customFormat="false" ht="15" hidden="false" customHeight="false" outlineLevel="0" collapsed="false">
      <c r="A97" s="9"/>
      <c r="B97" s="10"/>
      <c r="C97" s="10"/>
      <c r="D97" s="11"/>
      <c r="E97" s="33"/>
      <c r="F97" s="33"/>
      <c r="G97" s="12"/>
      <c r="H97" s="12"/>
      <c r="I97" s="12"/>
      <c r="J97" s="11"/>
      <c r="K97" s="11"/>
      <c r="L97" s="13"/>
      <c r="M97" s="33"/>
      <c r="N97" s="11"/>
      <c r="O97" s="14" t="str">
        <f aca="false">IF(OR(A97="",B97=""),"",LOOKUP(MOD(B97,1),Lists!$A$5:$A$9,Lists!$B$5:$B$9))</f>
        <v/>
      </c>
      <c r="P97" s="14" t="str">
        <f aca="false">IF(OR(B97="",C97=""),"",ROUND(MOD(C97-B97,1)*1440,0))</f>
        <v/>
      </c>
      <c r="Q97" s="14" t="str">
        <f aca="false">IF(A97="","",COUNTIF($A$7:A97,A97))</f>
        <v/>
      </c>
      <c r="R97" s="15" t="str">
        <f aca="false">IF(OR(G97="",H97="",J97=""),"",ABS(G97-H97)*J97*IF(K97="",1,K97))</f>
        <v/>
      </c>
      <c r="S97" s="15" t="str">
        <f aca="false">IF(OR(G97="",I97="",J97=""),"",(I97-G97)*J97*IF(K97="",1,K97)*IF(E97="Short",-1,1)-N(L97))</f>
        <v/>
      </c>
      <c r="T97" s="16" t="str">
        <f aca="false">IF(OR(S97="",N(R97)=0),"",S97/R97)</f>
        <v/>
      </c>
      <c r="U97" s="15" t="str">
        <f aca="false">IF(S97="","",SUMIFS($S$7:S97,$A$7:A97,A97))</f>
        <v/>
      </c>
      <c r="V97" s="14" t="str">
        <f aca="false">IF(S97="","",IF(AND($C$4&gt;0,U97-S97&lt;=-$C$4),"After loss limit",IF(AND($C$4&gt;0,U97&lt;=-$C$4),"Hit loss limit",IF(AND($C$5&gt;0,Q97&gt;$C$5),"Over trade cap","OK"))))</f>
        <v/>
      </c>
    </row>
    <row r="98" customFormat="false" ht="15" hidden="false" customHeight="false" outlineLevel="0" collapsed="false">
      <c r="A98" s="9"/>
      <c r="B98" s="10"/>
      <c r="C98" s="10"/>
      <c r="D98" s="11"/>
      <c r="E98" s="33"/>
      <c r="F98" s="33"/>
      <c r="G98" s="12"/>
      <c r="H98" s="12"/>
      <c r="I98" s="12"/>
      <c r="J98" s="11"/>
      <c r="K98" s="11"/>
      <c r="L98" s="13"/>
      <c r="M98" s="33"/>
      <c r="N98" s="11"/>
      <c r="O98" s="14" t="str">
        <f aca="false">IF(OR(A98="",B98=""),"",LOOKUP(MOD(B98,1),Lists!$A$5:$A$9,Lists!$B$5:$B$9))</f>
        <v/>
      </c>
      <c r="P98" s="14" t="str">
        <f aca="false">IF(OR(B98="",C98=""),"",ROUND(MOD(C98-B98,1)*1440,0))</f>
        <v/>
      </c>
      <c r="Q98" s="14" t="str">
        <f aca="false">IF(A98="","",COUNTIF($A$7:A98,A98))</f>
        <v/>
      </c>
      <c r="R98" s="15" t="str">
        <f aca="false">IF(OR(G98="",H98="",J98=""),"",ABS(G98-H98)*J98*IF(K98="",1,K98))</f>
        <v/>
      </c>
      <c r="S98" s="15" t="str">
        <f aca="false">IF(OR(G98="",I98="",J98=""),"",(I98-G98)*J98*IF(K98="",1,K98)*IF(E98="Short",-1,1)-N(L98))</f>
        <v/>
      </c>
      <c r="T98" s="16" t="str">
        <f aca="false">IF(OR(S98="",N(R98)=0),"",S98/R98)</f>
        <v/>
      </c>
      <c r="U98" s="15" t="str">
        <f aca="false">IF(S98="","",SUMIFS($S$7:S98,$A$7:A98,A98))</f>
        <v/>
      </c>
      <c r="V98" s="14" t="str">
        <f aca="false">IF(S98="","",IF(AND($C$4&gt;0,U98-S98&lt;=-$C$4),"After loss limit",IF(AND($C$4&gt;0,U98&lt;=-$C$4),"Hit loss limit",IF(AND($C$5&gt;0,Q98&gt;$C$5),"Over trade cap","OK"))))</f>
        <v/>
      </c>
    </row>
    <row r="99" customFormat="false" ht="15" hidden="false" customHeight="false" outlineLevel="0" collapsed="false">
      <c r="A99" s="9"/>
      <c r="B99" s="10"/>
      <c r="C99" s="10"/>
      <c r="D99" s="11"/>
      <c r="E99" s="33"/>
      <c r="F99" s="33"/>
      <c r="G99" s="12"/>
      <c r="H99" s="12"/>
      <c r="I99" s="12"/>
      <c r="J99" s="11"/>
      <c r="K99" s="11"/>
      <c r="L99" s="13"/>
      <c r="M99" s="33"/>
      <c r="N99" s="11"/>
      <c r="O99" s="14" t="str">
        <f aca="false">IF(OR(A99="",B99=""),"",LOOKUP(MOD(B99,1),Lists!$A$5:$A$9,Lists!$B$5:$B$9))</f>
        <v/>
      </c>
      <c r="P99" s="14" t="str">
        <f aca="false">IF(OR(B99="",C99=""),"",ROUND(MOD(C99-B99,1)*1440,0))</f>
        <v/>
      </c>
      <c r="Q99" s="14" t="str">
        <f aca="false">IF(A99="","",COUNTIF($A$7:A99,A99))</f>
        <v/>
      </c>
      <c r="R99" s="15" t="str">
        <f aca="false">IF(OR(G99="",H99="",J99=""),"",ABS(G99-H99)*J99*IF(K99="",1,K99))</f>
        <v/>
      </c>
      <c r="S99" s="15" t="str">
        <f aca="false">IF(OR(G99="",I99="",J99=""),"",(I99-G99)*J99*IF(K99="",1,K99)*IF(E99="Short",-1,1)-N(L99))</f>
        <v/>
      </c>
      <c r="T99" s="16" t="str">
        <f aca="false">IF(OR(S99="",N(R99)=0),"",S99/R99)</f>
        <v/>
      </c>
      <c r="U99" s="15" t="str">
        <f aca="false">IF(S99="","",SUMIFS($S$7:S99,$A$7:A99,A99))</f>
        <v/>
      </c>
      <c r="V99" s="14" t="str">
        <f aca="false">IF(S99="","",IF(AND($C$4&gt;0,U99-S99&lt;=-$C$4),"After loss limit",IF(AND($C$4&gt;0,U99&lt;=-$C$4),"Hit loss limit",IF(AND($C$5&gt;0,Q99&gt;$C$5),"Over trade cap","OK"))))</f>
        <v/>
      </c>
    </row>
    <row r="100" customFormat="false" ht="15" hidden="false" customHeight="false" outlineLevel="0" collapsed="false">
      <c r="A100" s="9"/>
      <c r="B100" s="10"/>
      <c r="C100" s="10"/>
      <c r="D100" s="11"/>
      <c r="E100" s="33"/>
      <c r="F100" s="33"/>
      <c r="G100" s="12"/>
      <c r="H100" s="12"/>
      <c r="I100" s="12"/>
      <c r="J100" s="11"/>
      <c r="K100" s="11"/>
      <c r="L100" s="13"/>
      <c r="M100" s="33"/>
      <c r="N100" s="11"/>
      <c r="O100" s="14" t="str">
        <f aca="false">IF(OR(A100="",B100=""),"",LOOKUP(MOD(B100,1),Lists!$A$5:$A$9,Lists!$B$5:$B$9))</f>
        <v/>
      </c>
      <c r="P100" s="14" t="str">
        <f aca="false">IF(OR(B100="",C100=""),"",ROUND(MOD(C100-B100,1)*1440,0))</f>
        <v/>
      </c>
      <c r="Q100" s="14" t="str">
        <f aca="false">IF(A100="","",COUNTIF($A$7:A100,A100))</f>
        <v/>
      </c>
      <c r="R100" s="15" t="str">
        <f aca="false">IF(OR(G100="",H100="",J100=""),"",ABS(G100-H100)*J100*IF(K100="",1,K100))</f>
        <v/>
      </c>
      <c r="S100" s="15" t="str">
        <f aca="false">IF(OR(G100="",I100="",J100=""),"",(I100-G100)*J100*IF(K100="",1,K100)*IF(E100="Short",-1,1)-N(L100))</f>
        <v/>
      </c>
      <c r="T100" s="16" t="str">
        <f aca="false">IF(OR(S100="",N(R100)=0),"",S100/R100)</f>
        <v/>
      </c>
      <c r="U100" s="15" t="str">
        <f aca="false">IF(S100="","",SUMIFS($S$7:S100,$A$7:A100,A100))</f>
        <v/>
      </c>
      <c r="V100" s="14" t="str">
        <f aca="false">IF(S100="","",IF(AND($C$4&gt;0,U100-S100&lt;=-$C$4),"After loss limit",IF(AND($C$4&gt;0,U100&lt;=-$C$4),"Hit loss limit",IF(AND($C$5&gt;0,Q100&gt;$C$5),"Over trade cap","OK"))))</f>
        <v/>
      </c>
    </row>
    <row r="101" customFormat="false" ht="15" hidden="false" customHeight="false" outlineLevel="0" collapsed="false">
      <c r="A101" s="9"/>
      <c r="B101" s="10"/>
      <c r="C101" s="10"/>
      <c r="D101" s="11"/>
      <c r="E101" s="33"/>
      <c r="F101" s="33"/>
      <c r="G101" s="12"/>
      <c r="H101" s="12"/>
      <c r="I101" s="12"/>
      <c r="J101" s="11"/>
      <c r="K101" s="11"/>
      <c r="L101" s="13"/>
      <c r="M101" s="33"/>
      <c r="N101" s="11"/>
      <c r="O101" s="14" t="str">
        <f aca="false">IF(OR(A101="",B101=""),"",LOOKUP(MOD(B101,1),Lists!$A$5:$A$9,Lists!$B$5:$B$9))</f>
        <v/>
      </c>
      <c r="P101" s="14" t="str">
        <f aca="false">IF(OR(B101="",C101=""),"",ROUND(MOD(C101-B101,1)*1440,0))</f>
        <v/>
      </c>
      <c r="Q101" s="14" t="str">
        <f aca="false">IF(A101="","",COUNTIF($A$7:A101,A101))</f>
        <v/>
      </c>
      <c r="R101" s="15" t="str">
        <f aca="false">IF(OR(G101="",H101="",J101=""),"",ABS(G101-H101)*J101*IF(K101="",1,K101))</f>
        <v/>
      </c>
      <c r="S101" s="15" t="str">
        <f aca="false">IF(OR(G101="",I101="",J101=""),"",(I101-G101)*J101*IF(K101="",1,K101)*IF(E101="Short",-1,1)-N(L101))</f>
        <v/>
      </c>
      <c r="T101" s="16" t="str">
        <f aca="false">IF(OR(S101="",N(R101)=0),"",S101/R101)</f>
        <v/>
      </c>
      <c r="U101" s="15" t="str">
        <f aca="false">IF(S101="","",SUMIFS($S$7:S101,$A$7:A101,A101))</f>
        <v/>
      </c>
      <c r="V101" s="14" t="str">
        <f aca="false">IF(S101="","",IF(AND($C$4&gt;0,U101-S101&lt;=-$C$4),"After loss limit",IF(AND($C$4&gt;0,U101&lt;=-$C$4),"Hit loss limit",IF(AND($C$5&gt;0,Q101&gt;$C$5),"Over trade cap","OK"))))</f>
        <v/>
      </c>
    </row>
    <row r="102" customFormat="false" ht="15" hidden="false" customHeight="false" outlineLevel="0" collapsed="false">
      <c r="A102" s="9"/>
      <c r="B102" s="10"/>
      <c r="C102" s="10"/>
      <c r="D102" s="11"/>
      <c r="E102" s="33"/>
      <c r="F102" s="33"/>
      <c r="G102" s="12"/>
      <c r="H102" s="12"/>
      <c r="I102" s="12"/>
      <c r="J102" s="11"/>
      <c r="K102" s="11"/>
      <c r="L102" s="13"/>
      <c r="M102" s="33"/>
      <c r="N102" s="11"/>
      <c r="O102" s="14" t="str">
        <f aca="false">IF(OR(A102="",B102=""),"",LOOKUP(MOD(B102,1),Lists!$A$5:$A$9,Lists!$B$5:$B$9))</f>
        <v/>
      </c>
      <c r="P102" s="14" t="str">
        <f aca="false">IF(OR(B102="",C102=""),"",ROUND(MOD(C102-B102,1)*1440,0))</f>
        <v/>
      </c>
      <c r="Q102" s="14" t="str">
        <f aca="false">IF(A102="","",COUNTIF($A$7:A102,A102))</f>
        <v/>
      </c>
      <c r="R102" s="15" t="str">
        <f aca="false">IF(OR(G102="",H102="",J102=""),"",ABS(G102-H102)*J102*IF(K102="",1,K102))</f>
        <v/>
      </c>
      <c r="S102" s="15" t="str">
        <f aca="false">IF(OR(G102="",I102="",J102=""),"",(I102-G102)*J102*IF(K102="",1,K102)*IF(E102="Short",-1,1)-N(L102))</f>
        <v/>
      </c>
      <c r="T102" s="16" t="str">
        <f aca="false">IF(OR(S102="",N(R102)=0),"",S102/R102)</f>
        <v/>
      </c>
      <c r="U102" s="15" t="str">
        <f aca="false">IF(S102="","",SUMIFS($S$7:S102,$A$7:A102,A102))</f>
        <v/>
      </c>
      <c r="V102" s="14" t="str">
        <f aca="false">IF(S102="","",IF(AND($C$4&gt;0,U102-S102&lt;=-$C$4),"After loss limit",IF(AND($C$4&gt;0,U102&lt;=-$C$4),"Hit loss limit",IF(AND($C$5&gt;0,Q102&gt;$C$5),"Over trade cap","OK"))))</f>
        <v/>
      </c>
    </row>
    <row r="103" customFormat="false" ht="15" hidden="false" customHeight="false" outlineLevel="0" collapsed="false">
      <c r="A103" s="9"/>
      <c r="B103" s="10"/>
      <c r="C103" s="10"/>
      <c r="D103" s="11"/>
      <c r="E103" s="33"/>
      <c r="F103" s="33"/>
      <c r="G103" s="12"/>
      <c r="H103" s="12"/>
      <c r="I103" s="12"/>
      <c r="J103" s="11"/>
      <c r="K103" s="11"/>
      <c r="L103" s="13"/>
      <c r="M103" s="33"/>
      <c r="N103" s="11"/>
      <c r="O103" s="14" t="str">
        <f aca="false">IF(OR(A103="",B103=""),"",LOOKUP(MOD(B103,1),Lists!$A$5:$A$9,Lists!$B$5:$B$9))</f>
        <v/>
      </c>
      <c r="P103" s="14" t="str">
        <f aca="false">IF(OR(B103="",C103=""),"",ROUND(MOD(C103-B103,1)*1440,0))</f>
        <v/>
      </c>
      <c r="Q103" s="14" t="str">
        <f aca="false">IF(A103="","",COUNTIF($A$7:A103,A103))</f>
        <v/>
      </c>
      <c r="R103" s="15" t="str">
        <f aca="false">IF(OR(G103="",H103="",J103=""),"",ABS(G103-H103)*J103*IF(K103="",1,K103))</f>
        <v/>
      </c>
      <c r="S103" s="15" t="str">
        <f aca="false">IF(OR(G103="",I103="",J103=""),"",(I103-G103)*J103*IF(K103="",1,K103)*IF(E103="Short",-1,1)-N(L103))</f>
        <v/>
      </c>
      <c r="T103" s="16" t="str">
        <f aca="false">IF(OR(S103="",N(R103)=0),"",S103/R103)</f>
        <v/>
      </c>
      <c r="U103" s="15" t="str">
        <f aca="false">IF(S103="","",SUMIFS($S$7:S103,$A$7:A103,A103))</f>
        <v/>
      </c>
      <c r="V103" s="14" t="str">
        <f aca="false">IF(S103="","",IF(AND($C$4&gt;0,U103-S103&lt;=-$C$4),"After loss limit",IF(AND($C$4&gt;0,U103&lt;=-$C$4),"Hit loss limit",IF(AND($C$5&gt;0,Q103&gt;$C$5),"Over trade cap","OK"))))</f>
        <v/>
      </c>
    </row>
    <row r="104" customFormat="false" ht="15" hidden="false" customHeight="false" outlineLevel="0" collapsed="false">
      <c r="A104" s="9"/>
      <c r="B104" s="10"/>
      <c r="C104" s="10"/>
      <c r="D104" s="11"/>
      <c r="E104" s="33"/>
      <c r="F104" s="33"/>
      <c r="G104" s="12"/>
      <c r="H104" s="12"/>
      <c r="I104" s="12"/>
      <c r="J104" s="11"/>
      <c r="K104" s="11"/>
      <c r="L104" s="13"/>
      <c r="M104" s="33"/>
      <c r="N104" s="11"/>
      <c r="O104" s="14" t="str">
        <f aca="false">IF(OR(A104="",B104=""),"",LOOKUP(MOD(B104,1),Lists!$A$5:$A$9,Lists!$B$5:$B$9))</f>
        <v/>
      </c>
      <c r="P104" s="14" t="str">
        <f aca="false">IF(OR(B104="",C104=""),"",ROUND(MOD(C104-B104,1)*1440,0))</f>
        <v/>
      </c>
      <c r="Q104" s="14" t="str">
        <f aca="false">IF(A104="","",COUNTIF($A$7:A104,A104))</f>
        <v/>
      </c>
      <c r="R104" s="15" t="str">
        <f aca="false">IF(OR(G104="",H104="",J104=""),"",ABS(G104-H104)*J104*IF(K104="",1,K104))</f>
        <v/>
      </c>
      <c r="S104" s="15" t="str">
        <f aca="false">IF(OR(G104="",I104="",J104=""),"",(I104-G104)*J104*IF(K104="",1,K104)*IF(E104="Short",-1,1)-N(L104))</f>
        <v/>
      </c>
      <c r="T104" s="16" t="str">
        <f aca="false">IF(OR(S104="",N(R104)=0),"",S104/R104)</f>
        <v/>
      </c>
      <c r="U104" s="15" t="str">
        <f aca="false">IF(S104="","",SUMIFS($S$7:S104,$A$7:A104,A104))</f>
        <v/>
      </c>
      <c r="V104" s="14" t="str">
        <f aca="false">IF(S104="","",IF(AND($C$4&gt;0,U104-S104&lt;=-$C$4),"After loss limit",IF(AND($C$4&gt;0,U104&lt;=-$C$4),"Hit loss limit",IF(AND($C$5&gt;0,Q104&gt;$C$5),"Over trade cap","OK"))))</f>
        <v/>
      </c>
    </row>
    <row r="105" customFormat="false" ht="15" hidden="false" customHeight="false" outlineLevel="0" collapsed="false">
      <c r="A105" s="9"/>
      <c r="B105" s="10"/>
      <c r="C105" s="10"/>
      <c r="D105" s="11"/>
      <c r="E105" s="33"/>
      <c r="F105" s="33"/>
      <c r="G105" s="12"/>
      <c r="H105" s="12"/>
      <c r="I105" s="12"/>
      <c r="J105" s="11"/>
      <c r="K105" s="11"/>
      <c r="L105" s="13"/>
      <c r="M105" s="33"/>
      <c r="N105" s="11"/>
      <c r="O105" s="14" t="str">
        <f aca="false">IF(OR(A105="",B105=""),"",LOOKUP(MOD(B105,1),Lists!$A$5:$A$9,Lists!$B$5:$B$9))</f>
        <v/>
      </c>
      <c r="P105" s="14" t="str">
        <f aca="false">IF(OR(B105="",C105=""),"",ROUND(MOD(C105-B105,1)*1440,0))</f>
        <v/>
      </c>
      <c r="Q105" s="14" t="str">
        <f aca="false">IF(A105="","",COUNTIF($A$7:A105,A105))</f>
        <v/>
      </c>
      <c r="R105" s="15" t="str">
        <f aca="false">IF(OR(G105="",H105="",J105=""),"",ABS(G105-H105)*J105*IF(K105="",1,K105))</f>
        <v/>
      </c>
      <c r="S105" s="15" t="str">
        <f aca="false">IF(OR(G105="",I105="",J105=""),"",(I105-G105)*J105*IF(K105="",1,K105)*IF(E105="Short",-1,1)-N(L105))</f>
        <v/>
      </c>
      <c r="T105" s="16" t="str">
        <f aca="false">IF(OR(S105="",N(R105)=0),"",S105/R105)</f>
        <v/>
      </c>
      <c r="U105" s="15" t="str">
        <f aca="false">IF(S105="","",SUMIFS($S$7:S105,$A$7:A105,A105))</f>
        <v/>
      </c>
      <c r="V105" s="14" t="str">
        <f aca="false">IF(S105="","",IF(AND($C$4&gt;0,U105-S105&lt;=-$C$4),"After loss limit",IF(AND($C$4&gt;0,U105&lt;=-$C$4),"Hit loss limit",IF(AND($C$5&gt;0,Q105&gt;$C$5),"Over trade cap","OK"))))</f>
        <v/>
      </c>
    </row>
    <row r="106" customFormat="false" ht="15" hidden="false" customHeight="false" outlineLevel="0" collapsed="false">
      <c r="A106" s="9"/>
      <c r="B106" s="10"/>
      <c r="C106" s="10"/>
      <c r="D106" s="11"/>
      <c r="E106" s="33"/>
      <c r="F106" s="33"/>
      <c r="G106" s="12"/>
      <c r="H106" s="12"/>
      <c r="I106" s="12"/>
      <c r="J106" s="11"/>
      <c r="K106" s="11"/>
      <c r="L106" s="13"/>
      <c r="M106" s="33"/>
      <c r="N106" s="11"/>
      <c r="O106" s="14" t="str">
        <f aca="false">IF(OR(A106="",B106=""),"",LOOKUP(MOD(B106,1),Lists!$A$5:$A$9,Lists!$B$5:$B$9))</f>
        <v/>
      </c>
      <c r="P106" s="14" t="str">
        <f aca="false">IF(OR(B106="",C106=""),"",ROUND(MOD(C106-B106,1)*1440,0))</f>
        <v/>
      </c>
      <c r="Q106" s="14" t="str">
        <f aca="false">IF(A106="","",COUNTIF($A$7:A106,A106))</f>
        <v/>
      </c>
      <c r="R106" s="15" t="str">
        <f aca="false">IF(OR(G106="",H106="",J106=""),"",ABS(G106-H106)*J106*IF(K106="",1,K106))</f>
        <v/>
      </c>
      <c r="S106" s="15" t="str">
        <f aca="false">IF(OR(G106="",I106="",J106=""),"",(I106-G106)*J106*IF(K106="",1,K106)*IF(E106="Short",-1,1)-N(L106))</f>
        <v/>
      </c>
      <c r="T106" s="16" t="str">
        <f aca="false">IF(OR(S106="",N(R106)=0),"",S106/R106)</f>
        <v/>
      </c>
      <c r="U106" s="15" t="str">
        <f aca="false">IF(S106="","",SUMIFS($S$7:S106,$A$7:A106,A106))</f>
        <v/>
      </c>
      <c r="V106" s="14" t="str">
        <f aca="false">IF(S106="","",IF(AND($C$4&gt;0,U106-S106&lt;=-$C$4),"After loss limit",IF(AND($C$4&gt;0,U106&lt;=-$C$4),"Hit loss limit",IF(AND($C$5&gt;0,Q106&gt;$C$5),"Over trade cap","OK"))))</f>
        <v/>
      </c>
    </row>
    <row r="107" customFormat="false" ht="15" hidden="false" customHeight="false" outlineLevel="0" collapsed="false">
      <c r="A107" s="9"/>
      <c r="B107" s="10"/>
      <c r="C107" s="10"/>
      <c r="D107" s="11"/>
      <c r="E107" s="33"/>
      <c r="F107" s="33"/>
      <c r="G107" s="12"/>
      <c r="H107" s="12"/>
      <c r="I107" s="12"/>
      <c r="J107" s="11"/>
      <c r="K107" s="11"/>
      <c r="L107" s="13"/>
      <c r="M107" s="33"/>
      <c r="N107" s="11"/>
      <c r="O107" s="14" t="str">
        <f aca="false">IF(OR(A107="",B107=""),"",LOOKUP(MOD(B107,1),Lists!$A$5:$A$9,Lists!$B$5:$B$9))</f>
        <v/>
      </c>
      <c r="P107" s="14" t="str">
        <f aca="false">IF(OR(B107="",C107=""),"",ROUND(MOD(C107-B107,1)*1440,0))</f>
        <v/>
      </c>
      <c r="Q107" s="14" t="str">
        <f aca="false">IF(A107="","",COUNTIF($A$7:A107,A107))</f>
        <v/>
      </c>
      <c r="R107" s="15" t="str">
        <f aca="false">IF(OR(G107="",H107="",J107=""),"",ABS(G107-H107)*J107*IF(K107="",1,K107))</f>
        <v/>
      </c>
      <c r="S107" s="15" t="str">
        <f aca="false">IF(OR(G107="",I107="",J107=""),"",(I107-G107)*J107*IF(K107="",1,K107)*IF(E107="Short",-1,1)-N(L107))</f>
        <v/>
      </c>
      <c r="T107" s="16" t="str">
        <f aca="false">IF(OR(S107="",N(R107)=0),"",S107/R107)</f>
        <v/>
      </c>
      <c r="U107" s="15" t="str">
        <f aca="false">IF(S107="","",SUMIFS($S$7:S107,$A$7:A107,A107))</f>
        <v/>
      </c>
      <c r="V107" s="14" t="str">
        <f aca="false">IF(S107="","",IF(AND($C$4&gt;0,U107-S107&lt;=-$C$4),"After loss limit",IF(AND($C$4&gt;0,U107&lt;=-$C$4),"Hit loss limit",IF(AND($C$5&gt;0,Q107&gt;$C$5),"Over trade cap","OK"))))</f>
        <v/>
      </c>
    </row>
    <row r="108" customFormat="false" ht="15" hidden="false" customHeight="false" outlineLevel="0" collapsed="false">
      <c r="A108" s="9"/>
      <c r="B108" s="10"/>
      <c r="C108" s="10"/>
      <c r="D108" s="11"/>
      <c r="E108" s="33"/>
      <c r="F108" s="33"/>
      <c r="G108" s="12"/>
      <c r="H108" s="12"/>
      <c r="I108" s="12"/>
      <c r="J108" s="11"/>
      <c r="K108" s="11"/>
      <c r="L108" s="13"/>
      <c r="M108" s="33"/>
      <c r="N108" s="11"/>
      <c r="O108" s="14" t="str">
        <f aca="false">IF(OR(A108="",B108=""),"",LOOKUP(MOD(B108,1),Lists!$A$5:$A$9,Lists!$B$5:$B$9))</f>
        <v/>
      </c>
      <c r="P108" s="14" t="str">
        <f aca="false">IF(OR(B108="",C108=""),"",ROUND(MOD(C108-B108,1)*1440,0))</f>
        <v/>
      </c>
      <c r="Q108" s="14" t="str">
        <f aca="false">IF(A108="","",COUNTIF($A$7:A108,A108))</f>
        <v/>
      </c>
      <c r="R108" s="15" t="str">
        <f aca="false">IF(OR(G108="",H108="",J108=""),"",ABS(G108-H108)*J108*IF(K108="",1,K108))</f>
        <v/>
      </c>
      <c r="S108" s="15" t="str">
        <f aca="false">IF(OR(G108="",I108="",J108=""),"",(I108-G108)*J108*IF(K108="",1,K108)*IF(E108="Short",-1,1)-N(L108))</f>
        <v/>
      </c>
      <c r="T108" s="16" t="str">
        <f aca="false">IF(OR(S108="",N(R108)=0),"",S108/R108)</f>
        <v/>
      </c>
      <c r="U108" s="15" t="str">
        <f aca="false">IF(S108="","",SUMIFS($S$7:S108,$A$7:A108,A108))</f>
        <v/>
      </c>
      <c r="V108" s="14" t="str">
        <f aca="false">IF(S108="","",IF(AND($C$4&gt;0,U108-S108&lt;=-$C$4),"After loss limit",IF(AND($C$4&gt;0,U108&lt;=-$C$4),"Hit loss limit",IF(AND($C$5&gt;0,Q108&gt;$C$5),"Over trade cap","OK"))))</f>
        <v/>
      </c>
    </row>
    <row r="109" customFormat="false" ht="15" hidden="false" customHeight="false" outlineLevel="0" collapsed="false">
      <c r="A109" s="9"/>
      <c r="B109" s="10"/>
      <c r="C109" s="10"/>
      <c r="D109" s="11"/>
      <c r="E109" s="33"/>
      <c r="F109" s="33"/>
      <c r="G109" s="12"/>
      <c r="H109" s="12"/>
      <c r="I109" s="12"/>
      <c r="J109" s="11"/>
      <c r="K109" s="11"/>
      <c r="L109" s="13"/>
      <c r="M109" s="33"/>
      <c r="N109" s="11"/>
      <c r="O109" s="14" t="str">
        <f aca="false">IF(OR(A109="",B109=""),"",LOOKUP(MOD(B109,1),Lists!$A$5:$A$9,Lists!$B$5:$B$9))</f>
        <v/>
      </c>
      <c r="P109" s="14" t="str">
        <f aca="false">IF(OR(B109="",C109=""),"",ROUND(MOD(C109-B109,1)*1440,0))</f>
        <v/>
      </c>
      <c r="Q109" s="14" t="str">
        <f aca="false">IF(A109="","",COUNTIF($A$7:A109,A109))</f>
        <v/>
      </c>
      <c r="R109" s="15" t="str">
        <f aca="false">IF(OR(G109="",H109="",J109=""),"",ABS(G109-H109)*J109*IF(K109="",1,K109))</f>
        <v/>
      </c>
      <c r="S109" s="15" t="str">
        <f aca="false">IF(OR(G109="",I109="",J109=""),"",(I109-G109)*J109*IF(K109="",1,K109)*IF(E109="Short",-1,1)-N(L109))</f>
        <v/>
      </c>
      <c r="T109" s="16" t="str">
        <f aca="false">IF(OR(S109="",N(R109)=0),"",S109/R109)</f>
        <v/>
      </c>
      <c r="U109" s="15" t="str">
        <f aca="false">IF(S109="","",SUMIFS($S$7:S109,$A$7:A109,A109))</f>
        <v/>
      </c>
      <c r="V109" s="14" t="str">
        <f aca="false">IF(S109="","",IF(AND($C$4&gt;0,U109-S109&lt;=-$C$4),"After loss limit",IF(AND($C$4&gt;0,U109&lt;=-$C$4),"Hit loss limit",IF(AND($C$5&gt;0,Q109&gt;$C$5),"Over trade cap","OK"))))</f>
        <v/>
      </c>
    </row>
    <row r="110" customFormat="false" ht="15" hidden="false" customHeight="false" outlineLevel="0" collapsed="false">
      <c r="A110" s="9"/>
      <c r="B110" s="10"/>
      <c r="C110" s="10"/>
      <c r="D110" s="11"/>
      <c r="E110" s="33"/>
      <c r="F110" s="33"/>
      <c r="G110" s="12"/>
      <c r="H110" s="12"/>
      <c r="I110" s="12"/>
      <c r="J110" s="11"/>
      <c r="K110" s="11"/>
      <c r="L110" s="13"/>
      <c r="M110" s="33"/>
      <c r="N110" s="11"/>
      <c r="O110" s="14" t="str">
        <f aca="false">IF(OR(A110="",B110=""),"",LOOKUP(MOD(B110,1),Lists!$A$5:$A$9,Lists!$B$5:$B$9))</f>
        <v/>
      </c>
      <c r="P110" s="14" t="str">
        <f aca="false">IF(OR(B110="",C110=""),"",ROUND(MOD(C110-B110,1)*1440,0))</f>
        <v/>
      </c>
      <c r="Q110" s="14" t="str">
        <f aca="false">IF(A110="","",COUNTIF($A$7:A110,A110))</f>
        <v/>
      </c>
      <c r="R110" s="15" t="str">
        <f aca="false">IF(OR(G110="",H110="",J110=""),"",ABS(G110-H110)*J110*IF(K110="",1,K110))</f>
        <v/>
      </c>
      <c r="S110" s="15" t="str">
        <f aca="false">IF(OR(G110="",I110="",J110=""),"",(I110-G110)*J110*IF(K110="",1,K110)*IF(E110="Short",-1,1)-N(L110))</f>
        <v/>
      </c>
      <c r="T110" s="16" t="str">
        <f aca="false">IF(OR(S110="",N(R110)=0),"",S110/R110)</f>
        <v/>
      </c>
      <c r="U110" s="15" t="str">
        <f aca="false">IF(S110="","",SUMIFS($S$7:S110,$A$7:A110,A110))</f>
        <v/>
      </c>
      <c r="V110" s="14" t="str">
        <f aca="false">IF(S110="","",IF(AND($C$4&gt;0,U110-S110&lt;=-$C$4),"After loss limit",IF(AND($C$4&gt;0,U110&lt;=-$C$4),"Hit loss limit",IF(AND($C$5&gt;0,Q110&gt;$C$5),"Over trade cap","OK"))))</f>
        <v/>
      </c>
    </row>
    <row r="111" customFormat="false" ht="15" hidden="false" customHeight="false" outlineLevel="0" collapsed="false">
      <c r="A111" s="9"/>
      <c r="B111" s="10"/>
      <c r="C111" s="10"/>
      <c r="D111" s="11"/>
      <c r="E111" s="33"/>
      <c r="F111" s="33"/>
      <c r="G111" s="12"/>
      <c r="H111" s="12"/>
      <c r="I111" s="12"/>
      <c r="J111" s="11"/>
      <c r="K111" s="11"/>
      <c r="L111" s="13"/>
      <c r="M111" s="33"/>
      <c r="N111" s="11"/>
      <c r="O111" s="14" t="str">
        <f aca="false">IF(OR(A111="",B111=""),"",LOOKUP(MOD(B111,1),Lists!$A$5:$A$9,Lists!$B$5:$B$9))</f>
        <v/>
      </c>
      <c r="P111" s="14" t="str">
        <f aca="false">IF(OR(B111="",C111=""),"",ROUND(MOD(C111-B111,1)*1440,0))</f>
        <v/>
      </c>
      <c r="Q111" s="14" t="str">
        <f aca="false">IF(A111="","",COUNTIF($A$7:A111,A111))</f>
        <v/>
      </c>
      <c r="R111" s="15" t="str">
        <f aca="false">IF(OR(G111="",H111="",J111=""),"",ABS(G111-H111)*J111*IF(K111="",1,K111))</f>
        <v/>
      </c>
      <c r="S111" s="15" t="str">
        <f aca="false">IF(OR(G111="",I111="",J111=""),"",(I111-G111)*J111*IF(K111="",1,K111)*IF(E111="Short",-1,1)-N(L111))</f>
        <v/>
      </c>
      <c r="T111" s="16" t="str">
        <f aca="false">IF(OR(S111="",N(R111)=0),"",S111/R111)</f>
        <v/>
      </c>
      <c r="U111" s="15" t="str">
        <f aca="false">IF(S111="","",SUMIFS($S$7:S111,$A$7:A111,A111))</f>
        <v/>
      </c>
      <c r="V111" s="14" t="str">
        <f aca="false">IF(S111="","",IF(AND($C$4&gt;0,U111-S111&lt;=-$C$4),"After loss limit",IF(AND($C$4&gt;0,U111&lt;=-$C$4),"Hit loss limit",IF(AND($C$5&gt;0,Q111&gt;$C$5),"Over trade cap","OK"))))</f>
        <v/>
      </c>
    </row>
    <row r="112" customFormat="false" ht="15" hidden="false" customHeight="false" outlineLevel="0" collapsed="false">
      <c r="A112" s="9"/>
      <c r="B112" s="10"/>
      <c r="C112" s="10"/>
      <c r="D112" s="11"/>
      <c r="E112" s="33"/>
      <c r="F112" s="33"/>
      <c r="G112" s="12"/>
      <c r="H112" s="12"/>
      <c r="I112" s="12"/>
      <c r="J112" s="11"/>
      <c r="K112" s="11"/>
      <c r="L112" s="13"/>
      <c r="M112" s="33"/>
      <c r="N112" s="11"/>
      <c r="O112" s="14" t="str">
        <f aca="false">IF(OR(A112="",B112=""),"",LOOKUP(MOD(B112,1),Lists!$A$5:$A$9,Lists!$B$5:$B$9))</f>
        <v/>
      </c>
      <c r="P112" s="14" t="str">
        <f aca="false">IF(OR(B112="",C112=""),"",ROUND(MOD(C112-B112,1)*1440,0))</f>
        <v/>
      </c>
      <c r="Q112" s="14" t="str">
        <f aca="false">IF(A112="","",COUNTIF($A$7:A112,A112))</f>
        <v/>
      </c>
      <c r="R112" s="15" t="str">
        <f aca="false">IF(OR(G112="",H112="",J112=""),"",ABS(G112-H112)*J112*IF(K112="",1,K112))</f>
        <v/>
      </c>
      <c r="S112" s="15" t="str">
        <f aca="false">IF(OR(G112="",I112="",J112=""),"",(I112-G112)*J112*IF(K112="",1,K112)*IF(E112="Short",-1,1)-N(L112))</f>
        <v/>
      </c>
      <c r="T112" s="16" t="str">
        <f aca="false">IF(OR(S112="",N(R112)=0),"",S112/R112)</f>
        <v/>
      </c>
      <c r="U112" s="15" t="str">
        <f aca="false">IF(S112="","",SUMIFS($S$7:S112,$A$7:A112,A112))</f>
        <v/>
      </c>
      <c r="V112" s="14" t="str">
        <f aca="false">IF(S112="","",IF(AND($C$4&gt;0,U112-S112&lt;=-$C$4),"After loss limit",IF(AND($C$4&gt;0,U112&lt;=-$C$4),"Hit loss limit",IF(AND($C$5&gt;0,Q112&gt;$C$5),"Over trade cap","OK"))))</f>
        <v/>
      </c>
    </row>
    <row r="113" customFormat="false" ht="15" hidden="false" customHeight="false" outlineLevel="0" collapsed="false">
      <c r="A113" s="9"/>
      <c r="B113" s="10"/>
      <c r="C113" s="10"/>
      <c r="D113" s="11"/>
      <c r="E113" s="33"/>
      <c r="F113" s="33"/>
      <c r="G113" s="12"/>
      <c r="H113" s="12"/>
      <c r="I113" s="12"/>
      <c r="J113" s="11"/>
      <c r="K113" s="11"/>
      <c r="L113" s="13"/>
      <c r="M113" s="33"/>
      <c r="N113" s="11"/>
      <c r="O113" s="14" t="str">
        <f aca="false">IF(OR(A113="",B113=""),"",LOOKUP(MOD(B113,1),Lists!$A$5:$A$9,Lists!$B$5:$B$9))</f>
        <v/>
      </c>
      <c r="P113" s="14" t="str">
        <f aca="false">IF(OR(B113="",C113=""),"",ROUND(MOD(C113-B113,1)*1440,0))</f>
        <v/>
      </c>
      <c r="Q113" s="14" t="str">
        <f aca="false">IF(A113="","",COUNTIF($A$7:A113,A113))</f>
        <v/>
      </c>
      <c r="R113" s="15" t="str">
        <f aca="false">IF(OR(G113="",H113="",J113=""),"",ABS(G113-H113)*J113*IF(K113="",1,K113))</f>
        <v/>
      </c>
      <c r="S113" s="15" t="str">
        <f aca="false">IF(OR(G113="",I113="",J113=""),"",(I113-G113)*J113*IF(K113="",1,K113)*IF(E113="Short",-1,1)-N(L113))</f>
        <v/>
      </c>
      <c r="T113" s="16" t="str">
        <f aca="false">IF(OR(S113="",N(R113)=0),"",S113/R113)</f>
        <v/>
      </c>
      <c r="U113" s="15" t="str">
        <f aca="false">IF(S113="","",SUMIFS($S$7:S113,$A$7:A113,A113))</f>
        <v/>
      </c>
      <c r="V113" s="14" t="str">
        <f aca="false">IF(S113="","",IF(AND($C$4&gt;0,U113-S113&lt;=-$C$4),"After loss limit",IF(AND($C$4&gt;0,U113&lt;=-$C$4),"Hit loss limit",IF(AND($C$5&gt;0,Q113&gt;$C$5),"Over trade cap","OK"))))</f>
        <v/>
      </c>
    </row>
    <row r="114" customFormat="false" ht="15" hidden="false" customHeight="false" outlineLevel="0" collapsed="false">
      <c r="A114" s="9"/>
      <c r="B114" s="10"/>
      <c r="C114" s="10"/>
      <c r="D114" s="11"/>
      <c r="E114" s="33"/>
      <c r="F114" s="33"/>
      <c r="G114" s="12"/>
      <c r="H114" s="12"/>
      <c r="I114" s="12"/>
      <c r="J114" s="11"/>
      <c r="K114" s="11"/>
      <c r="L114" s="13"/>
      <c r="M114" s="33"/>
      <c r="N114" s="11"/>
      <c r="O114" s="14" t="str">
        <f aca="false">IF(OR(A114="",B114=""),"",LOOKUP(MOD(B114,1),Lists!$A$5:$A$9,Lists!$B$5:$B$9))</f>
        <v/>
      </c>
      <c r="P114" s="14" t="str">
        <f aca="false">IF(OR(B114="",C114=""),"",ROUND(MOD(C114-B114,1)*1440,0))</f>
        <v/>
      </c>
      <c r="Q114" s="14" t="str">
        <f aca="false">IF(A114="","",COUNTIF($A$7:A114,A114))</f>
        <v/>
      </c>
      <c r="R114" s="15" t="str">
        <f aca="false">IF(OR(G114="",H114="",J114=""),"",ABS(G114-H114)*J114*IF(K114="",1,K114))</f>
        <v/>
      </c>
      <c r="S114" s="15" t="str">
        <f aca="false">IF(OR(G114="",I114="",J114=""),"",(I114-G114)*J114*IF(K114="",1,K114)*IF(E114="Short",-1,1)-N(L114))</f>
        <v/>
      </c>
      <c r="T114" s="16" t="str">
        <f aca="false">IF(OR(S114="",N(R114)=0),"",S114/R114)</f>
        <v/>
      </c>
      <c r="U114" s="15" t="str">
        <f aca="false">IF(S114="","",SUMIFS($S$7:S114,$A$7:A114,A114))</f>
        <v/>
      </c>
      <c r="V114" s="14" t="str">
        <f aca="false">IF(S114="","",IF(AND($C$4&gt;0,U114-S114&lt;=-$C$4),"After loss limit",IF(AND($C$4&gt;0,U114&lt;=-$C$4),"Hit loss limit",IF(AND($C$5&gt;0,Q114&gt;$C$5),"Over trade cap","OK"))))</f>
        <v/>
      </c>
    </row>
    <row r="115" customFormat="false" ht="15" hidden="false" customHeight="false" outlineLevel="0" collapsed="false">
      <c r="A115" s="9"/>
      <c r="B115" s="10"/>
      <c r="C115" s="10"/>
      <c r="D115" s="11"/>
      <c r="E115" s="33"/>
      <c r="F115" s="33"/>
      <c r="G115" s="12"/>
      <c r="H115" s="12"/>
      <c r="I115" s="12"/>
      <c r="J115" s="11"/>
      <c r="K115" s="11"/>
      <c r="L115" s="13"/>
      <c r="M115" s="33"/>
      <c r="N115" s="11"/>
      <c r="O115" s="14" t="str">
        <f aca="false">IF(OR(A115="",B115=""),"",LOOKUP(MOD(B115,1),Lists!$A$5:$A$9,Lists!$B$5:$B$9))</f>
        <v/>
      </c>
      <c r="P115" s="14" t="str">
        <f aca="false">IF(OR(B115="",C115=""),"",ROUND(MOD(C115-B115,1)*1440,0))</f>
        <v/>
      </c>
      <c r="Q115" s="14" t="str">
        <f aca="false">IF(A115="","",COUNTIF($A$7:A115,A115))</f>
        <v/>
      </c>
      <c r="R115" s="15" t="str">
        <f aca="false">IF(OR(G115="",H115="",J115=""),"",ABS(G115-H115)*J115*IF(K115="",1,K115))</f>
        <v/>
      </c>
      <c r="S115" s="15" t="str">
        <f aca="false">IF(OR(G115="",I115="",J115=""),"",(I115-G115)*J115*IF(K115="",1,K115)*IF(E115="Short",-1,1)-N(L115))</f>
        <v/>
      </c>
      <c r="T115" s="16" t="str">
        <f aca="false">IF(OR(S115="",N(R115)=0),"",S115/R115)</f>
        <v/>
      </c>
      <c r="U115" s="15" t="str">
        <f aca="false">IF(S115="","",SUMIFS($S$7:S115,$A$7:A115,A115))</f>
        <v/>
      </c>
      <c r="V115" s="14" t="str">
        <f aca="false">IF(S115="","",IF(AND($C$4&gt;0,U115-S115&lt;=-$C$4),"After loss limit",IF(AND($C$4&gt;0,U115&lt;=-$C$4),"Hit loss limit",IF(AND($C$5&gt;0,Q115&gt;$C$5),"Over trade cap","OK"))))</f>
        <v/>
      </c>
    </row>
    <row r="116" customFormat="false" ht="15" hidden="false" customHeight="false" outlineLevel="0" collapsed="false">
      <c r="A116" s="9"/>
      <c r="B116" s="10"/>
      <c r="C116" s="10"/>
      <c r="D116" s="11"/>
      <c r="E116" s="33"/>
      <c r="F116" s="33"/>
      <c r="G116" s="12"/>
      <c r="H116" s="12"/>
      <c r="I116" s="12"/>
      <c r="J116" s="11"/>
      <c r="K116" s="11"/>
      <c r="L116" s="13"/>
      <c r="M116" s="33"/>
      <c r="N116" s="11"/>
      <c r="O116" s="14" t="str">
        <f aca="false">IF(OR(A116="",B116=""),"",LOOKUP(MOD(B116,1),Lists!$A$5:$A$9,Lists!$B$5:$B$9))</f>
        <v/>
      </c>
      <c r="P116" s="14" t="str">
        <f aca="false">IF(OR(B116="",C116=""),"",ROUND(MOD(C116-B116,1)*1440,0))</f>
        <v/>
      </c>
      <c r="Q116" s="14" t="str">
        <f aca="false">IF(A116="","",COUNTIF($A$7:A116,A116))</f>
        <v/>
      </c>
      <c r="R116" s="15" t="str">
        <f aca="false">IF(OR(G116="",H116="",J116=""),"",ABS(G116-H116)*J116*IF(K116="",1,K116))</f>
        <v/>
      </c>
      <c r="S116" s="15" t="str">
        <f aca="false">IF(OR(G116="",I116="",J116=""),"",(I116-G116)*J116*IF(K116="",1,K116)*IF(E116="Short",-1,1)-N(L116))</f>
        <v/>
      </c>
      <c r="T116" s="16" t="str">
        <f aca="false">IF(OR(S116="",N(R116)=0),"",S116/R116)</f>
        <v/>
      </c>
      <c r="U116" s="15" t="str">
        <f aca="false">IF(S116="","",SUMIFS($S$7:S116,$A$7:A116,A116))</f>
        <v/>
      </c>
      <c r="V116" s="14" t="str">
        <f aca="false">IF(S116="","",IF(AND($C$4&gt;0,U116-S116&lt;=-$C$4),"After loss limit",IF(AND($C$4&gt;0,U116&lt;=-$C$4),"Hit loss limit",IF(AND($C$5&gt;0,Q116&gt;$C$5),"Over trade cap","OK"))))</f>
        <v/>
      </c>
    </row>
    <row r="117" customFormat="false" ht="15" hidden="false" customHeight="false" outlineLevel="0" collapsed="false">
      <c r="A117" s="9"/>
      <c r="B117" s="10"/>
      <c r="C117" s="10"/>
      <c r="D117" s="11"/>
      <c r="E117" s="33"/>
      <c r="F117" s="33"/>
      <c r="G117" s="12"/>
      <c r="H117" s="12"/>
      <c r="I117" s="12"/>
      <c r="J117" s="11"/>
      <c r="K117" s="11"/>
      <c r="L117" s="13"/>
      <c r="M117" s="33"/>
      <c r="N117" s="11"/>
      <c r="O117" s="14" t="str">
        <f aca="false">IF(OR(A117="",B117=""),"",LOOKUP(MOD(B117,1),Lists!$A$5:$A$9,Lists!$B$5:$B$9))</f>
        <v/>
      </c>
      <c r="P117" s="14" t="str">
        <f aca="false">IF(OR(B117="",C117=""),"",ROUND(MOD(C117-B117,1)*1440,0))</f>
        <v/>
      </c>
      <c r="Q117" s="14" t="str">
        <f aca="false">IF(A117="","",COUNTIF($A$7:A117,A117))</f>
        <v/>
      </c>
      <c r="R117" s="15" t="str">
        <f aca="false">IF(OR(G117="",H117="",J117=""),"",ABS(G117-H117)*J117*IF(K117="",1,K117))</f>
        <v/>
      </c>
      <c r="S117" s="15" t="str">
        <f aca="false">IF(OR(G117="",I117="",J117=""),"",(I117-G117)*J117*IF(K117="",1,K117)*IF(E117="Short",-1,1)-N(L117))</f>
        <v/>
      </c>
      <c r="T117" s="16" t="str">
        <f aca="false">IF(OR(S117="",N(R117)=0),"",S117/R117)</f>
        <v/>
      </c>
      <c r="U117" s="15" t="str">
        <f aca="false">IF(S117="","",SUMIFS($S$7:S117,$A$7:A117,A117))</f>
        <v/>
      </c>
      <c r="V117" s="14" t="str">
        <f aca="false">IF(S117="","",IF(AND($C$4&gt;0,U117-S117&lt;=-$C$4),"After loss limit",IF(AND($C$4&gt;0,U117&lt;=-$C$4),"Hit loss limit",IF(AND($C$5&gt;0,Q117&gt;$C$5),"Over trade cap","OK"))))</f>
        <v/>
      </c>
    </row>
    <row r="118" customFormat="false" ht="15" hidden="false" customHeight="false" outlineLevel="0" collapsed="false">
      <c r="A118" s="9"/>
      <c r="B118" s="10"/>
      <c r="C118" s="10"/>
      <c r="D118" s="11"/>
      <c r="E118" s="33"/>
      <c r="F118" s="33"/>
      <c r="G118" s="12"/>
      <c r="H118" s="12"/>
      <c r="I118" s="12"/>
      <c r="J118" s="11"/>
      <c r="K118" s="11"/>
      <c r="L118" s="13"/>
      <c r="M118" s="33"/>
      <c r="N118" s="11"/>
      <c r="O118" s="14" t="str">
        <f aca="false">IF(OR(A118="",B118=""),"",LOOKUP(MOD(B118,1),Lists!$A$5:$A$9,Lists!$B$5:$B$9))</f>
        <v/>
      </c>
      <c r="P118" s="14" t="str">
        <f aca="false">IF(OR(B118="",C118=""),"",ROUND(MOD(C118-B118,1)*1440,0))</f>
        <v/>
      </c>
      <c r="Q118" s="14" t="str">
        <f aca="false">IF(A118="","",COUNTIF($A$7:A118,A118))</f>
        <v/>
      </c>
      <c r="R118" s="15" t="str">
        <f aca="false">IF(OR(G118="",H118="",J118=""),"",ABS(G118-H118)*J118*IF(K118="",1,K118))</f>
        <v/>
      </c>
      <c r="S118" s="15" t="str">
        <f aca="false">IF(OR(G118="",I118="",J118=""),"",(I118-G118)*J118*IF(K118="",1,K118)*IF(E118="Short",-1,1)-N(L118))</f>
        <v/>
      </c>
      <c r="T118" s="16" t="str">
        <f aca="false">IF(OR(S118="",N(R118)=0),"",S118/R118)</f>
        <v/>
      </c>
      <c r="U118" s="15" t="str">
        <f aca="false">IF(S118="","",SUMIFS($S$7:S118,$A$7:A118,A118))</f>
        <v/>
      </c>
      <c r="V118" s="14" t="str">
        <f aca="false">IF(S118="","",IF(AND($C$4&gt;0,U118-S118&lt;=-$C$4),"After loss limit",IF(AND($C$4&gt;0,U118&lt;=-$C$4),"Hit loss limit",IF(AND($C$5&gt;0,Q118&gt;$C$5),"Over trade cap","OK"))))</f>
        <v/>
      </c>
    </row>
    <row r="119" customFormat="false" ht="15" hidden="false" customHeight="false" outlineLevel="0" collapsed="false">
      <c r="A119" s="9"/>
      <c r="B119" s="10"/>
      <c r="C119" s="10"/>
      <c r="D119" s="11"/>
      <c r="E119" s="33"/>
      <c r="F119" s="33"/>
      <c r="G119" s="12"/>
      <c r="H119" s="12"/>
      <c r="I119" s="12"/>
      <c r="J119" s="11"/>
      <c r="K119" s="11"/>
      <c r="L119" s="13"/>
      <c r="M119" s="33"/>
      <c r="N119" s="11"/>
      <c r="O119" s="14" t="str">
        <f aca="false">IF(OR(A119="",B119=""),"",LOOKUP(MOD(B119,1),Lists!$A$5:$A$9,Lists!$B$5:$B$9))</f>
        <v/>
      </c>
      <c r="P119" s="14" t="str">
        <f aca="false">IF(OR(B119="",C119=""),"",ROUND(MOD(C119-B119,1)*1440,0))</f>
        <v/>
      </c>
      <c r="Q119" s="14" t="str">
        <f aca="false">IF(A119="","",COUNTIF($A$7:A119,A119))</f>
        <v/>
      </c>
      <c r="R119" s="15" t="str">
        <f aca="false">IF(OR(G119="",H119="",J119=""),"",ABS(G119-H119)*J119*IF(K119="",1,K119))</f>
        <v/>
      </c>
      <c r="S119" s="15" t="str">
        <f aca="false">IF(OR(G119="",I119="",J119=""),"",(I119-G119)*J119*IF(K119="",1,K119)*IF(E119="Short",-1,1)-N(L119))</f>
        <v/>
      </c>
      <c r="T119" s="16" t="str">
        <f aca="false">IF(OR(S119="",N(R119)=0),"",S119/R119)</f>
        <v/>
      </c>
      <c r="U119" s="15" t="str">
        <f aca="false">IF(S119="","",SUMIFS($S$7:S119,$A$7:A119,A119))</f>
        <v/>
      </c>
      <c r="V119" s="14" t="str">
        <f aca="false">IF(S119="","",IF(AND($C$4&gt;0,U119-S119&lt;=-$C$4),"After loss limit",IF(AND($C$4&gt;0,U119&lt;=-$C$4),"Hit loss limit",IF(AND($C$5&gt;0,Q119&gt;$C$5),"Over trade cap","OK"))))</f>
        <v/>
      </c>
    </row>
    <row r="120" customFormat="false" ht="15" hidden="false" customHeight="false" outlineLevel="0" collapsed="false">
      <c r="A120" s="9"/>
      <c r="B120" s="10"/>
      <c r="C120" s="10"/>
      <c r="D120" s="11"/>
      <c r="E120" s="33"/>
      <c r="F120" s="33"/>
      <c r="G120" s="12"/>
      <c r="H120" s="12"/>
      <c r="I120" s="12"/>
      <c r="J120" s="11"/>
      <c r="K120" s="11"/>
      <c r="L120" s="13"/>
      <c r="M120" s="33"/>
      <c r="N120" s="11"/>
      <c r="O120" s="14" t="str">
        <f aca="false">IF(OR(A120="",B120=""),"",LOOKUP(MOD(B120,1),Lists!$A$5:$A$9,Lists!$B$5:$B$9))</f>
        <v/>
      </c>
      <c r="P120" s="14" t="str">
        <f aca="false">IF(OR(B120="",C120=""),"",ROUND(MOD(C120-B120,1)*1440,0))</f>
        <v/>
      </c>
      <c r="Q120" s="14" t="str">
        <f aca="false">IF(A120="","",COUNTIF($A$7:A120,A120))</f>
        <v/>
      </c>
      <c r="R120" s="15" t="str">
        <f aca="false">IF(OR(G120="",H120="",J120=""),"",ABS(G120-H120)*J120*IF(K120="",1,K120))</f>
        <v/>
      </c>
      <c r="S120" s="15" t="str">
        <f aca="false">IF(OR(G120="",I120="",J120=""),"",(I120-G120)*J120*IF(K120="",1,K120)*IF(E120="Short",-1,1)-N(L120))</f>
        <v/>
      </c>
      <c r="T120" s="16" t="str">
        <f aca="false">IF(OR(S120="",N(R120)=0),"",S120/R120)</f>
        <v/>
      </c>
      <c r="U120" s="15" t="str">
        <f aca="false">IF(S120="","",SUMIFS($S$7:S120,$A$7:A120,A120))</f>
        <v/>
      </c>
      <c r="V120" s="14" t="str">
        <f aca="false">IF(S120="","",IF(AND($C$4&gt;0,U120-S120&lt;=-$C$4),"After loss limit",IF(AND($C$4&gt;0,U120&lt;=-$C$4),"Hit loss limit",IF(AND($C$5&gt;0,Q120&gt;$C$5),"Over trade cap","OK"))))</f>
        <v/>
      </c>
    </row>
    <row r="121" customFormat="false" ht="15" hidden="false" customHeight="false" outlineLevel="0" collapsed="false">
      <c r="A121" s="9"/>
      <c r="B121" s="10"/>
      <c r="C121" s="10"/>
      <c r="D121" s="11"/>
      <c r="E121" s="33"/>
      <c r="F121" s="33"/>
      <c r="G121" s="12"/>
      <c r="H121" s="12"/>
      <c r="I121" s="12"/>
      <c r="J121" s="11"/>
      <c r="K121" s="11"/>
      <c r="L121" s="13"/>
      <c r="M121" s="33"/>
      <c r="N121" s="11"/>
      <c r="O121" s="14" t="str">
        <f aca="false">IF(OR(A121="",B121=""),"",LOOKUP(MOD(B121,1),Lists!$A$5:$A$9,Lists!$B$5:$B$9))</f>
        <v/>
      </c>
      <c r="P121" s="14" t="str">
        <f aca="false">IF(OR(B121="",C121=""),"",ROUND(MOD(C121-B121,1)*1440,0))</f>
        <v/>
      </c>
      <c r="Q121" s="14" t="str">
        <f aca="false">IF(A121="","",COUNTIF($A$7:A121,A121))</f>
        <v/>
      </c>
      <c r="R121" s="15" t="str">
        <f aca="false">IF(OR(G121="",H121="",J121=""),"",ABS(G121-H121)*J121*IF(K121="",1,K121))</f>
        <v/>
      </c>
      <c r="S121" s="15" t="str">
        <f aca="false">IF(OR(G121="",I121="",J121=""),"",(I121-G121)*J121*IF(K121="",1,K121)*IF(E121="Short",-1,1)-N(L121))</f>
        <v/>
      </c>
      <c r="T121" s="16" t="str">
        <f aca="false">IF(OR(S121="",N(R121)=0),"",S121/R121)</f>
        <v/>
      </c>
      <c r="U121" s="15" t="str">
        <f aca="false">IF(S121="","",SUMIFS($S$7:S121,$A$7:A121,A121))</f>
        <v/>
      </c>
      <c r="V121" s="14" t="str">
        <f aca="false">IF(S121="","",IF(AND($C$4&gt;0,U121-S121&lt;=-$C$4),"After loss limit",IF(AND($C$4&gt;0,U121&lt;=-$C$4),"Hit loss limit",IF(AND($C$5&gt;0,Q121&gt;$C$5),"Over trade cap","OK"))))</f>
        <v/>
      </c>
    </row>
    <row r="122" customFormat="false" ht="15" hidden="false" customHeight="false" outlineLevel="0" collapsed="false">
      <c r="A122" s="9"/>
      <c r="B122" s="10"/>
      <c r="C122" s="10"/>
      <c r="D122" s="11"/>
      <c r="E122" s="33"/>
      <c r="F122" s="33"/>
      <c r="G122" s="12"/>
      <c r="H122" s="12"/>
      <c r="I122" s="12"/>
      <c r="J122" s="11"/>
      <c r="K122" s="11"/>
      <c r="L122" s="13"/>
      <c r="M122" s="33"/>
      <c r="N122" s="11"/>
      <c r="O122" s="14" t="str">
        <f aca="false">IF(OR(A122="",B122=""),"",LOOKUP(MOD(B122,1),Lists!$A$5:$A$9,Lists!$B$5:$B$9))</f>
        <v/>
      </c>
      <c r="P122" s="14" t="str">
        <f aca="false">IF(OR(B122="",C122=""),"",ROUND(MOD(C122-B122,1)*1440,0))</f>
        <v/>
      </c>
      <c r="Q122" s="14" t="str">
        <f aca="false">IF(A122="","",COUNTIF($A$7:A122,A122))</f>
        <v/>
      </c>
      <c r="R122" s="15" t="str">
        <f aca="false">IF(OR(G122="",H122="",J122=""),"",ABS(G122-H122)*J122*IF(K122="",1,K122))</f>
        <v/>
      </c>
      <c r="S122" s="15" t="str">
        <f aca="false">IF(OR(G122="",I122="",J122=""),"",(I122-G122)*J122*IF(K122="",1,K122)*IF(E122="Short",-1,1)-N(L122))</f>
        <v/>
      </c>
      <c r="T122" s="16" t="str">
        <f aca="false">IF(OR(S122="",N(R122)=0),"",S122/R122)</f>
        <v/>
      </c>
      <c r="U122" s="15" t="str">
        <f aca="false">IF(S122="","",SUMIFS($S$7:S122,$A$7:A122,A122))</f>
        <v/>
      </c>
      <c r="V122" s="14" t="str">
        <f aca="false">IF(S122="","",IF(AND($C$4&gt;0,U122-S122&lt;=-$C$4),"After loss limit",IF(AND($C$4&gt;0,U122&lt;=-$C$4),"Hit loss limit",IF(AND($C$5&gt;0,Q122&gt;$C$5),"Over trade cap","OK"))))</f>
        <v/>
      </c>
    </row>
    <row r="123" customFormat="false" ht="15" hidden="false" customHeight="false" outlineLevel="0" collapsed="false">
      <c r="A123" s="9"/>
      <c r="B123" s="10"/>
      <c r="C123" s="10"/>
      <c r="D123" s="11"/>
      <c r="E123" s="33"/>
      <c r="F123" s="33"/>
      <c r="G123" s="12"/>
      <c r="H123" s="12"/>
      <c r="I123" s="12"/>
      <c r="J123" s="11"/>
      <c r="K123" s="11"/>
      <c r="L123" s="13"/>
      <c r="M123" s="33"/>
      <c r="N123" s="11"/>
      <c r="O123" s="14" t="str">
        <f aca="false">IF(OR(A123="",B123=""),"",LOOKUP(MOD(B123,1),Lists!$A$5:$A$9,Lists!$B$5:$B$9))</f>
        <v/>
      </c>
      <c r="P123" s="14" t="str">
        <f aca="false">IF(OR(B123="",C123=""),"",ROUND(MOD(C123-B123,1)*1440,0))</f>
        <v/>
      </c>
      <c r="Q123" s="14" t="str">
        <f aca="false">IF(A123="","",COUNTIF($A$7:A123,A123))</f>
        <v/>
      </c>
      <c r="R123" s="15" t="str">
        <f aca="false">IF(OR(G123="",H123="",J123=""),"",ABS(G123-H123)*J123*IF(K123="",1,K123))</f>
        <v/>
      </c>
      <c r="S123" s="15" t="str">
        <f aca="false">IF(OR(G123="",I123="",J123=""),"",(I123-G123)*J123*IF(K123="",1,K123)*IF(E123="Short",-1,1)-N(L123))</f>
        <v/>
      </c>
      <c r="T123" s="16" t="str">
        <f aca="false">IF(OR(S123="",N(R123)=0),"",S123/R123)</f>
        <v/>
      </c>
      <c r="U123" s="15" t="str">
        <f aca="false">IF(S123="","",SUMIFS($S$7:S123,$A$7:A123,A123))</f>
        <v/>
      </c>
      <c r="V123" s="14" t="str">
        <f aca="false">IF(S123="","",IF(AND($C$4&gt;0,U123-S123&lt;=-$C$4),"After loss limit",IF(AND($C$4&gt;0,U123&lt;=-$C$4),"Hit loss limit",IF(AND($C$5&gt;0,Q123&gt;$C$5),"Over trade cap","OK"))))</f>
        <v/>
      </c>
    </row>
    <row r="124" customFormat="false" ht="15" hidden="false" customHeight="false" outlineLevel="0" collapsed="false">
      <c r="A124" s="9"/>
      <c r="B124" s="10"/>
      <c r="C124" s="10"/>
      <c r="D124" s="11"/>
      <c r="E124" s="33"/>
      <c r="F124" s="33"/>
      <c r="G124" s="12"/>
      <c r="H124" s="12"/>
      <c r="I124" s="12"/>
      <c r="J124" s="11"/>
      <c r="K124" s="11"/>
      <c r="L124" s="13"/>
      <c r="M124" s="33"/>
      <c r="N124" s="11"/>
      <c r="O124" s="14" t="str">
        <f aca="false">IF(OR(A124="",B124=""),"",LOOKUP(MOD(B124,1),Lists!$A$5:$A$9,Lists!$B$5:$B$9))</f>
        <v/>
      </c>
      <c r="P124" s="14" t="str">
        <f aca="false">IF(OR(B124="",C124=""),"",ROUND(MOD(C124-B124,1)*1440,0))</f>
        <v/>
      </c>
      <c r="Q124" s="14" t="str">
        <f aca="false">IF(A124="","",COUNTIF($A$7:A124,A124))</f>
        <v/>
      </c>
      <c r="R124" s="15" t="str">
        <f aca="false">IF(OR(G124="",H124="",J124=""),"",ABS(G124-H124)*J124*IF(K124="",1,K124))</f>
        <v/>
      </c>
      <c r="S124" s="15" t="str">
        <f aca="false">IF(OR(G124="",I124="",J124=""),"",(I124-G124)*J124*IF(K124="",1,K124)*IF(E124="Short",-1,1)-N(L124))</f>
        <v/>
      </c>
      <c r="T124" s="16" t="str">
        <f aca="false">IF(OR(S124="",N(R124)=0),"",S124/R124)</f>
        <v/>
      </c>
      <c r="U124" s="15" t="str">
        <f aca="false">IF(S124="","",SUMIFS($S$7:S124,$A$7:A124,A124))</f>
        <v/>
      </c>
      <c r="V124" s="14" t="str">
        <f aca="false">IF(S124="","",IF(AND($C$4&gt;0,U124-S124&lt;=-$C$4),"After loss limit",IF(AND($C$4&gt;0,U124&lt;=-$C$4),"Hit loss limit",IF(AND($C$5&gt;0,Q124&gt;$C$5),"Over trade cap","OK"))))</f>
        <v/>
      </c>
    </row>
    <row r="125" customFormat="false" ht="15" hidden="false" customHeight="false" outlineLevel="0" collapsed="false">
      <c r="A125" s="9"/>
      <c r="B125" s="10"/>
      <c r="C125" s="10"/>
      <c r="D125" s="11"/>
      <c r="E125" s="33"/>
      <c r="F125" s="33"/>
      <c r="G125" s="12"/>
      <c r="H125" s="12"/>
      <c r="I125" s="12"/>
      <c r="J125" s="11"/>
      <c r="K125" s="11"/>
      <c r="L125" s="13"/>
      <c r="M125" s="33"/>
      <c r="N125" s="11"/>
      <c r="O125" s="14" t="str">
        <f aca="false">IF(OR(A125="",B125=""),"",LOOKUP(MOD(B125,1),Lists!$A$5:$A$9,Lists!$B$5:$B$9))</f>
        <v/>
      </c>
      <c r="P125" s="14" t="str">
        <f aca="false">IF(OR(B125="",C125=""),"",ROUND(MOD(C125-B125,1)*1440,0))</f>
        <v/>
      </c>
      <c r="Q125" s="14" t="str">
        <f aca="false">IF(A125="","",COUNTIF($A$7:A125,A125))</f>
        <v/>
      </c>
      <c r="R125" s="15" t="str">
        <f aca="false">IF(OR(G125="",H125="",J125=""),"",ABS(G125-H125)*J125*IF(K125="",1,K125))</f>
        <v/>
      </c>
      <c r="S125" s="15" t="str">
        <f aca="false">IF(OR(G125="",I125="",J125=""),"",(I125-G125)*J125*IF(K125="",1,K125)*IF(E125="Short",-1,1)-N(L125))</f>
        <v/>
      </c>
      <c r="T125" s="16" t="str">
        <f aca="false">IF(OR(S125="",N(R125)=0),"",S125/R125)</f>
        <v/>
      </c>
      <c r="U125" s="15" t="str">
        <f aca="false">IF(S125="","",SUMIFS($S$7:S125,$A$7:A125,A125))</f>
        <v/>
      </c>
      <c r="V125" s="14" t="str">
        <f aca="false">IF(S125="","",IF(AND($C$4&gt;0,U125-S125&lt;=-$C$4),"After loss limit",IF(AND($C$4&gt;0,U125&lt;=-$C$4),"Hit loss limit",IF(AND($C$5&gt;0,Q125&gt;$C$5),"Over trade cap","OK"))))</f>
        <v/>
      </c>
    </row>
    <row r="126" customFormat="false" ht="15" hidden="false" customHeight="false" outlineLevel="0" collapsed="false">
      <c r="A126" s="9"/>
      <c r="B126" s="10"/>
      <c r="C126" s="10"/>
      <c r="D126" s="11"/>
      <c r="E126" s="33"/>
      <c r="F126" s="33"/>
      <c r="G126" s="12"/>
      <c r="H126" s="12"/>
      <c r="I126" s="12"/>
      <c r="J126" s="11"/>
      <c r="K126" s="11"/>
      <c r="L126" s="13"/>
      <c r="M126" s="33"/>
      <c r="N126" s="11"/>
      <c r="O126" s="14" t="str">
        <f aca="false">IF(OR(A126="",B126=""),"",LOOKUP(MOD(B126,1),Lists!$A$5:$A$9,Lists!$B$5:$B$9))</f>
        <v/>
      </c>
      <c r="P126" s="14" t="str">
        <f aca="false">IF(OR(B126="",C126=""),"",ROUND(MOD(C126-B126,1)*1440,0))</f>
        <v/>
      </c>
      <c r="Q126" s="14" t="str">
        <f aca="false">IF(A126="","",COUNTIF($A$7:A126,A126))</f>
        <v/>
      </c>
      <c r="R126" s="15" t="str">
        <f aca="false">IF(OR(G126="",H126="",J126=""),"",ABS(G126-H126)*J126*IF(K126="",1,K126))</f>
        <v/>
      </c>
      <c r="S126" s="15" t="str">
        <f aca="false">IF(OR(G126="",I126="",J126=""),"",(I126-G126)*J126*IF(K126="",1,K126)*IF(E126="Short",-1,1)-N(L126))</f>
        <v/>
      </c>
      <c r="T126" s="16" t="str">
        <f aca="false">IF(OR(S126="",N(R126)=0),"",S126/R126)</f>
        <v/>
      </c>
      <c r="U126" s="15" t="str">
        <f aca="false">IF(S126="","",SUMIFS($S$7:S126,$A$7:A126,A126))</f>
        <v/>
      </c>
      <c r="V126" s="14" t="str">
        <f aca="false">IF(S126="","",IF(AND($C$4&gt;0,U126-S126&lt;=-$C$4),"After loss limit",IF(AND($C$4&gt;0,U126&lt;=-$C$4),"Hit loss limit",IF(AND($C$5&gt;0,Q126&gt;$C$5),"Over trade cap","OK"))))</f>
        <v/>
      </c>
    </row>
    <row r="127" customFormat="false" ht="15" hidden="false" customHeight="false" outlineLevel="0" collapsed="false">
      <c r="A127" s="9"/>
      <c r="B127" s="10"/>
      <c r="C127" s="10"/>
      <c r="D127" s="11"/>
      <c r="E127" s="33"/>
      <c r="F127" s="33"/>
      <c r="G127" s="12"/>
      <c r="H127" s="12"/>
      <c r="I127" s="12"/>
      <c r="J127" s="11"/>
      <c r="K127" s="11"/>
      <c r="L127" s="13"/>
      <c r="M127" s="33"/>
      <c r="N127" s="11"/>
      <c r="O127" s="14" t="str">
        <f aca="false">IF(OR(A127="",B127=""),"",LOOKUP(MOD(B127,1),Lists!$A$5:$A$9,Lists!$B$5:$B$9))</f>
        <v/>
      </c>
      <c r="P127" s="14" t="str">
        <f aca="false">IF(OR(B127="",C127=""),"",ROUND(MOD(C127-B127,1)*1440,0))</f>
        <v/>
      </c>
      <c r="Q127" s="14" t="str">
        <f aca="false">IF(A127="","",COUNTIF($A$7:A127,A127))</f>
        <v/>
      </c>
      <c r="R127" s="15" t="str">
        <f aca="false">IF(OR(G127="",H127="",J127=""),"",ABS(G127-H127)*J127*IF(K127="",1,K127))</f>
        <v/>
      </c>
      <c r="S127" s="15" t="str">
        <f aca="false">IF(OR(G127="",I127="",J127=""),"",(I127-G127)*J127*IF(K127="",1,K127)*IF(E127="Short",-1,1)-N(L127))</f>
        <v/>
      </c>
      <c r="T127" s="16" t="str">
        <f aca="false">IF(OR(S127="",N(R127)=0),"",S127/R127)</f>
        <v/>
      </c>
      <c r="U127" s="15" t="str">
        <f aca="false">IF(S127="","",SUMIFS($S$7:S127,$A$7:A127,A127))</f>
        <v/>
      </c>
      <c r="V127" s="14" t="str">
        <f aca="false">IF(S127="","",IF(AND($C$4&gt;0,U127-S127&lt;=-$C$4),"After loss limit",IF(AND($C$4&gt;0,U127&lt;=-$C$4),"Hit loss limit",IF(AND($C$5&gt;0,Q127&gt;$C$5),"Over trade cap","OK"))))</f>
        <v/>
      </c>
    </row>
    <row r="128" customFormat="false" ht="15" hidden="false" customHeight="false" outlineLevel="0" collapsed="false">
      <c r="A128" s="9"/>
      <c r="B128" s="10"/>
      <c r="C128" s="10"/>
      <c r="D128" s="11"/>
      <c r="E128" s="33"/>
      <c r="F128" s="33"/>
      <c r="G128" s="12"/>
      <c r="H128" s="12"/>
      <c r="I128" s="12"/>
      <c r="J128" s="11"/>
      <c r="K128" s="11"/>
      <c r="L128" s="13"/>
      <c r="M128" s="33"/>
      <c r="N128" s="11"/>
      <c r="O128" s="14" t="str">
        <f aca="false">IF(OR(A128="",B128=""),"",LOOKUP(MOD(B128,1),Lists!$A$5:$A$9,Lists!$B$5:$B$9))</f>
        <v/>
      </c>
      <c r="P128" s="14" t="str">
        <f aca="false">IF(OR(B128="",C128=""),"",ROUND(MOD(C128-B128,1)*1440,0))</f>
        <v/>
      </c>
      <c r="Q128" s="14" t="str">
        <f aca="false">IF(A128="","",COUNTIF($A$7:A128,A128))</f>
        <v/>
      </c>
      <c r="R128" s="15" t="str">
        <f aca="false">IF(OR(G128="",H128="",J128=""),"",ABS(G128-H128)*J128*IF(K128="",1,K128))</f>
        <v/>
      </c>
      <c r="S128" s="15" t="str">
        <f aca="false">IF(OR(G128="",I128="",J128=""),"",(I128-G128)*J128*IF(K128="",1,K128)*IF(E128="Short",-1,1)-N(L128))</f>
        <v/>
      </c>
      <c r="T128" s="16" t="str">
        <f aca="false">IF(OR(S128="",N(R128)=0),"",S128/R128)</f>
        <v/>
      </c>
      <c r="U128" s="15" t="str">
        <f aca="false">IF(S128="","",SUMIFS($S$7:S128,$A$7:A128,A128))</f>
        <v/>
      </c>
      <c r="V128" s="14" t="str">
        <f aca="false">IF(S128="","",IF(AND($C$4&gt;0,U128-S128&lt;=-$C$4),"After loss limit",IF(AND($C$4&gt;0,U128&lt;=-$C$4),"Hit loss limit",IF(AND($C$5&gt;0,Q128&gt;$C$5),"Over trade cap","OK"))))</f>
        <v/>
      </c>
    </row>
    <row r="129" customFormat="false" ht="15" hidden="false" customHeight="false" outlineLevel="0" collapsed="false">
      <c r="A129" s="9"/>
      <c r="B129" s="10"/>
      <c r="C129" s="10"/>
      <c r="D129" s="11"/>
      <c r="E129" s="33"/>
      <c r="F129" s="33"/>
      <c r="G129" s="12"/>
      <c r="H129" s="12"/>
      <c r="I129" s="12"/>
      <c r="J129" s="11"/>
      <c r="K129" s="11"/>
      <c r="L129" s="13"/>
      <c r="M129" s="33"/>
      <c r="N129" s="11"/>
      <c r="O129" s="14" t="str">
        <f aca="false">IF(OR(A129="",B129=""),"",LOOKUP(MOD(B129,1),Lists!$A$5:$A$9,Lists!$B$5:$B$9))</f>
        <v/>
      </c>
      <c r="P129" s="14" t="str">
        <f aca="false">IF(OR(B129="",C129=""),"",ROUND(MOD(C129-B129,1)*1440,0))</f>
        <v/>
      </c>
      <c r="Q129" s="14" t="str">
        <f aca="false">IF(A129="","",COUNTIF($A$7:A129,A129))</f>
        <v/>
      </c>
      <c r="R129" s="15" t="str">
        <f aca="false">IF(OR(G129="",H129="",J129=""),"",ABS(G129-H129)*J129*IF(K129="",1,K129))</f>
        <v/>
      </c>
      <c r="S129" s="15" t="str">
        <f aca="false">IF(OR(G129="",I129="",J129=""),"",(I129-G129)*J129*IF(K129="",1,K129)*IF(E129="Short",-1,1)-N(L129))</f>
        <v/>
      </c>
      <c r="T129" s="16" t="str">
        <f aca="false">IF(OR(S129="",N(R129)=0),"",S129/R129)</f>
        <v/>
      </c>
      <c r="U129" s="15" t="str">
        <f aca="false">IF(S129="","",SUMIFS($S$7:S129,$A$7:A129,A129))</f>
        <v/>
      </c>
      <c r="V129" s="14" t="str">
        <f aca="false">IF(S129="","",IF(AND($C$4&gt;0,U129-S129&lt;=-$C$4),"After loss limit",IF(AND($C$4&gt;0,U129&lt;=-$C$4),"Hit loss limit",IF(AND($C$5&gt;0,Q129&gt;$C$5),"Over trade cap","OK"))))</f>
        <v/>
      </c>
    </row>
    <row r="130" customFormat="false" ht="15" hidden="false" customHeight="false" outlineLevel="0" collapsed="false">
      <c r="A130" s="9"/>
      <c r="B130" s="10"/>
      <c r="C130" s="10"/>
      <c r="D130" s="11"/>
      <c r="E130" s="33"/>
      <c r="F130" s="33"/>
      <c r="G130" s="12"/>
      <c r="H130" s="12"/>
      <c r="I130" s="12"/>
      <c r="J130" s="11"/>
      <c r="K130" s="11"/>
      <c r="L130" s="13"/>
      <c r="M130" s="33"/>
      <c r="N130" s="11"/>
      <c r="O130" s="14" t="str">
        <f aca="false">IF(OR(A130="",B130=""),"",LOOKUP(MOD(B130,1),Lists!$A$5:$A$9,Lists!$B$5:$B$9))</f>
        <v/>
      </c>
      <c r="P130" s="14" t="str">
        <f aca="false">IF(OR(B130="",C130=""),"",ROUND(MOD(C130-B130,1)*1440,0))</f>
        <v/>
      </c>
      <c r="Q130" s="14" t="str">
        <f aca="false">IF(A130="","",COUNTIF($A$7:A130,A130))</f>
        <v/>
      </c>
      <c r="R130" s="15" t="str">
        <f aca="false">IF(OR(G130="",H130="",J130=""),"",ABS(G130-H130)*J130*IF(K130="",1,K130))</f>
        <v/>
      </c>
      <c r="S130" s="15" t="str">
        <f aca="false">IF(OR(G130="",I130="",J130=""),"",(I130-G130)*J130*IF(K130="",1,K130)*IF(E130="Short",-1,1)-N(L130))</f>
        <v/>
      </c>
      <c r="T130" s="16" t="str">
        <f aca="false">IF(OR(S130="",N(R130)=0),"",S130/R130)</f>
        <v/>
      </c>
      <c r="U130" s="15" t="str">
        <f aca="false">IF(S130="","",SUMIFS($S$7:S130,$A$7:A130,A130))</f>
        <v/>
      </c>
      <c r="V130" s="14" t="str">
        <f aca="false">IF(S130="","",IF(AND($C$4&gt;0,U130-S130&lt;=-$C$4),"After loss limit",IF(AND($C$4&gt;0,U130&lt;=-$C$4),"Hit loss limit",IF(AND($C$5&gt;0,Q130&gt;$C$5),"Over trade cap","OK"))))</f>
        <v/>
      </c>
    </row>
    <row r="131" customFormat="false" ht="15" hidden="false" customHeight="false" outlineLevel="0" collapsed="false">
      <c r="A131" s="9"/>
      <c r="B131" s="10"/>
      <c r="C131" s="10"/>
      <c r="D131" s="11"/>
      <c r="E131" s="33"/>
      <c r="F131" s="33"/>
      <c r="G131" s="12"/>
      <c r="H131" s="12"/>
      <c r="I131" s="12"/>
      <c r="J131" s="11"/>
      <c r="K131" s="11"/>
      <c r="L131" s="13"/>
      <c r="M131" s="33"/>
      <c r="N131" s="11"/>
      <c r="O131" s="14" t="str">
        <f aca="false">IF(OR(A131="",B131=""),"",LOOKUP(MOD(B131,1),Lists!$A$5:$A$9,Lists!$B$5:$B$9))</f>
        <v/>
      </c>
      <c r="P131" s="14" t="str">
        <f aca="false">IF(OR(B131="",C131=""),"",ROUND(MOD(C131-B131,1)*1440,0))</f>
        <v/>
      </c>
      <c r="Q131" s="14" t="str">
        <f aca="false">IF(A131="","",COUNTIF($A$7:A131,A131))</f>
        <v/>
      </c>
      <c r="R131" s="15" t="str">
        <f aca="false">IF(OR(G131="",H131="",J131=""),"",ABS(G131-H131)*J131*IF(K131="",1,K131))</f>
        <v/>
      </c>
      <c r="S131" s="15" t="str">
        <f aca="false">IF(OR(G131="",I131="",J131=""),"",(I131-G131)*J131*IF(K131="",1,K131)*IF(E131="Short",-1,1)-N(L131))</f>
        <v/>
      </c>
      <c r="T131" s="16" t="str">
        <f aca="false">IF(OR(S131="",N(R131)=0),"",S131/R131)</f>
        <v/>
      </c>
      <c r="U131" s="15" t="str">
        <f aca="false">IF(S131="","",SUMIFS($S$7:S131,$A$7:A131,A131))</f>
        <v/>
      </c>
      <c r="V131" s="14" t="str">
        <f aca="false">IF(S131="","",IF(AND($C$4&gt;0,U131-S131&lt;=-$C$4),"After loss limit",IF(AND($C$4&gt;0,U131&lt;=-$C$4),"Hit loss limit",IF(AND($C$5&gt;0,Q131&gt;$C$5),"Over trade cap","OK"))))</f>
        <v/>
      </c>
    </row>
    <row r="132" customFormat="false" ht="15" hidden="false" customHeight="false" outlineLevel="0" collapsed="false">
      <c r="A132" s="9"/>
      <c r="B132" s="10"/>
      <c r="C132" s="10"/>
      <c r="D132" s="11"/>
      <c r="E132" s="33"/>
      <c r="F132" s="33"/>
      <c r="G132" s="12"/>
      <c r="H132" s="12"/>
      <c r="I132" s="12"/>
      <c r="J132" s="11"/>
      <c r="K132" s="11"/>
      <c r="L132" s="13"/>
      <c r="M132" s="33"/>
      <c r="N132" s="11"/>
      <c r="O132" s="14" t="str">
        <f aca="false">IF(OR(A132="",B132=""),"",LOOKUP(MOD(B132,1),Lists!$A$5:$A$9,Lists!$B$5:$B$9))</f>
        <v/>
      </c>
      <c r="P132" s="14" t="str">
        <f aca="false">IF(OR(B132="",C132=""),"",ROUND(MOD(C132-B132,1)*1440,0))</f>
        <v/>
      </c>
      <c r="Q132" s="14" t="str">
        <f aca="false">IF(A132="","",COUNTIF($A$7:A132,A132))</f>
        <v/>
      </c>
      <c r="R132" s="15" t="str">
        <f aca="false">IF(OR(G132="",H132="",J132=""),"",ABS(G132-H132)*J132*IF(K132="",1,K132))</f>
        <v/>
      </c>
      <c r="S132" s="15" t="str">
        <f aca="false">IF(OR(G132="",I132="",J132=""),"",(I132-G132)*J132*IF(K132="",1,K132)*IF(E132="Short",-1,1)-N(L132))</f>
        <v/>
      </c>
      <c r="T132" s="16" t="str">
        <f aca="false">IF(OR(S132="",N(R132)=0),"",S132/R132)</f>
        <v/>
      </c>
      <c r="U132" s="15" t="str">
        <f aca="false">IF(S132="","",SUMIFS($S$7:S132,$A$7:A132,A132))</f>
        <v/>
      </c>
      <c r="V132" s="14" t="str">
        <f aca="false">IF(S132="","",IF(AND($C$4&gt;0,U132-S132&lt;=-$C$4),"After loss limit",IF(AND($C$4&gt;0,U132&lt;=-$C$4),"Hit loss limit",IF(AND($C$5&gt;0,Q132&gt;$C$5),"Over trade cap","OK"))))</f>
        <v/>
      </c>
    </row>
    <row r="133" customFormat="false" ht="15" hidden="false" customHeight="false" outlineLevel="0" collapsed="false">
      <c r="A133" s="9"/>
      <c r="B133" s="10"/>
      <c r="C133" s="10"/>
      <c r="D133" s="11"/>
      <c r="E133" s="33"/>
      <c r="F133" s="33"/>
      <c r="G133" s="12"/>
      <c r="H133" s="12"/>
      <c r="I133" s="12"/>
      <c r="J133" s="11"/>
      <c r="K133" s="11"/>
      <c r="L133" s="13"/>
      <c r="M133" s="33"/>
      <c r="N133" s="11"/>
      <c r="O133" s="14" t="str">
        <f aca="false">IF(OR(A133="",B133=""),"",LOOKUP(MOD(B133,1),Lists!$A$5:$A$9,Lists!$B$5:$B$9))</f>
        <v/>
      </c>
      <c r="P133" s="14" t="str">
        <f aca="false">IF(OR(B133="",C133=""),"",ROUND(MOD(C133-B133,1)*1440,0))</f>
        <v/>
      </c>
      <c r="Q133" s="14" t="str">
        <f aca="false">IF(A133="","",COUNTIF($A$7:A133,A133))</f>
        <v/>
      </c>
      <c r="R133" s="15" t="str">
        <f aca="false">IF(OR(G133="",H133="",J133=""),"",ABS(G133-H133)*J133*IF(K133="",1,K133))</f>
        <v/>
      </c>
      <c r="S133" s="15" t="str">
        <f aca="false">IF(OR(G133="",I133="",J133=""),"",(I133-G133)*J133*IF(K133="",1,K133)*IF(E133="Short",-1,1)-N(L133))</f>
        <v/>
      </c>
      <c r="T133" s="16" t="str">
        <f aca="false">IF(OR(S133="",N(R133)=0),"",S133/R133)</f>
        <v/>
      </c>
      <c r="U133" s="15" t="str">
        <f aca="false">IF(S133="","",SUMIFS($S$7:S133,$A$7:A133,A133))</f>
        <v/>
      </c>
      <c r="V133" s="14" t="str">
        <f aca="false">IF(S133="","",IF(AND($C$4&gt;0,U133-S133&lt;=-$C$4),"After loss limit",IF(AND($C$4&gt;0,U133&lt;=-$C$4),"Hit loss limit",IF(AND($C$5&gt;0,Q133&gt;$C$5),"Over trade cap","OK"))))</f>
        <v/>
      </c>
    </row>
    <row r="134" customFormat="false" ht="15" hidden="false" customHeight="false" outlineLevel="0" collapsed="false">
      <c r="A134" s="9"/>
      <c r="B134" s="10"/>
      <c r="C134" s="10"/>
      <c r="D134" s="11"/>
      <c r="E134" s="33"/>
      <c r="F134" s="33"/>
      <c r="G134" s="12"/>
      <c r="H134" s="12"/>
      <c r="I134" s="12"/>
      <c r="J134" s="11"/>
      <c r="K134" s="11"/>
      <c r="L134" s="13"/>
      <c r="M134" s="33"/>
      <c r="N134" s="11"/>
      <c r="O134" s="14" t="str">
        <f aca="false">IF(OR(A134="",B134=""),"",LOOKUP(MOD(B134,1),Lists!$A$5:$A$9,Lists!$B$5:$B$9))</f>
        <v/>
      </c>
      <c r="P134" s="14" t="str">
        <f aca="false">IF(OR(B134="",C134=""),"",ROUND(MOD(C134-B134,1)*1440,0))</f>
        <v/>
      </c>
      <c r="Q134" s="14" t="str">
        <f aca="false">IF(A134="","",COUNTIF($A$7:A134,A134))</f>
        <v/>
      </c>
      <c r="R134" s="15" t="str">
        <f aca="false">IF(OR(G134="",H134="",J134=""),"",ABS(G134-H134)*J134*IF(K134="",1,K134))</f>
        <v/>
      </c>
      <c r="S134" s="15" t="str">
        <f aca="false">IF(OR(G134="",I134="",J134=""),"",(I134-G134)*J134*IF(K134="",1,K134)*IF(E134="Short",-1,1)-N(L134))</f>
        <v/>
      </c>
      <c r="T134" s="16" t="str">
        <f aca="false">IF(OR(S134="",N(R134)=0),"",S134/R134)</f>
        <v/>
      </c>
      <c r="U134" s="15" t="str">
        <f aca="false">IF(S134="","",SUMIFS($S$7:S134,$A$7:A134,A134))</f>
        <v/>
      </c>
      <c r="V134" s="14" t="str">
        <f aca="false">IF(S134="","",IF(AND($C$4&gt;0,U134-S134&lt;=-$C$4),"After loss limit",IF(AND($C$4&gt;0,U134&lt;=-$C$4),"Hit loss limit",IF(AND($C$5&gt;0,Q134&gt;$C$5),"Over trade cap","OK"))))</f>
        <v/>
      </c>
    </row>
    <row r="135" customFormat="false" ht="15" hidden="false" customHeight="false" outlineLevel="0" collapsed="false">
      <c r="A135" s="9"/>
      <c r="B135" s="10"/>
      <c r="C135" s="10"/>
      <c r="D135" s="11"/>
      <c r="E135" s="33"/>
      <c r="F135" s="33"/>
      <c r="G135" s="12"/>
      <c r="H135" s="12"/>
      <c r="I135" s="12"/>
      <c r="J135" s="11"/>
      <c r="K135" s="11"/>
      <c r="L135" s="13"/>
      <c r="M135" s="33"/>
      <c r="N135" s="11"/>
      <c r="O135" s="14" t="str">
        <f aca="false">IF(OR(A135="",B135=""),"",LOOKUP(MOD(B135,1),Lists!$A$5:$A$9,Lists!$B$5:$B$9))</f>
        <v/>
      </c>
      <c r="P135" s="14" t="str">
        <f aca="false">IF(OR(B135="",C135=""),"",ROUND(MOD(C135-B135,1)*1440,0))</f>
        <v/>
      </c>
      <c r="Q135" s="14" t="str">
        <f aca="false">IF(A135="","",COUNTIF($A$7:A135,A135))</f>
        <v/>
      </c>
      <c r="R135" s="15" t="str">
        <f aca="false">IF(OR(G135="",H135="",J135=""),"",ABS(G135-H135)*J135*IF(K135="",1,K135))</f>
        <v/>
      </c>
      <c r="S135" s="15" t="str">
        <f aca="false">IF(OR(G135="",I135="",J135=""),"",(I135-G135)*J135*IF(K135="",1,K135)*IF(E135="Short",-1,1)-N(L135))</f>
        <v/>
      </c>
      <c r="T135" s="16" t="str">
        <f aca="false">IF(OR(S135="",N(R135)=0),"",S135/R135)</f>
        <v/>
      </c>
      <c r="U135" s="15" t="str">
        <f aca="false">IF(S135="","",SUMIFS($S$7:S135,$A$7:A135,A135))</f>
        <v/>
      </c>
      <c r="V135" s="14" t="str">
        <f aca="false">IF(S135="","",IF(AND($C$4&gt;0,U135-S135&lt;=-$C$4),"After loss limit",IF(AND($C$4&gt;0,U135&lt;=-$C$4),"Hit loss limit",IF(AND($C$5&gt;0,Q135&gt;$C$5),"Over trade cap","OK"))))</f>
        <v/>
      </c>
    </row>
    <row r="136" customFormat="false" ht="15" hidden="false" customHeight="false" outlineLevel="0" collapsed="false">
      <c r="A136" s="9"/>
      <c r="B136" s="10"/>
      <c r="C136" s="10"/>
      <c r="D136" s="11"/>
      <c r="E136" s="33"/>
      <c r="F136" s="33"/>
      <c r="G136" s="12"/>
      <c r="H136" s="12"/>
      <c r="I136" s="12"/>
      <c r="J136" s="11"/>
      <c r="K136" s="11"/>
      <c r="L136" s="13"/>
      <c r="M136" s="33"/>
      <c r="N136" s="11"/>
      <c r="O136" s="14" t="str">
        <f aca="false">IF(OR(A136="",B136=""),"",LOOKUP(MOD(B136,1),Lists!$A$5:$A$9,Lists!$B$5:$B$9))</f>
        <v/>
      </c>
      <c r="P136" s="14" t="str">
        <f aca="false">IF(OR(B136="",C136=""),"",ROUND(MOD(C136-B136,1)*1440,0))</f>
        <v/>
      </c>
      <c r="Q136" s="14" t="str">
        <f aca="false">IF(A136="","",COUNTIF($A$7:A136,A136))</f>
        <v/>
      </c>
      <c r="R136" s="15" t="str">
        <f aca="false">IF(OR(G136="",H136="",J136=""),"",ABS(G136-H136)*J136*IF(K136="",1,K136))</f>
        <v/>
      </c>
      <c r="S136" s="15" t="str">
        <f aca="false">IF(OR(G136="",I136="",J136=""),"",(I136-G136)*J136*IF(K136="",1,K136)*IF(E136="Short",-1,1)-N(L136))</f>
        <v/>
      </c>
      <c r="T136" s="16" t="str">
        <f aca="false">IF(OR(S136="",N(R136)=0),"",S136/R136)</f>
        <v/>
      </c>
      <c r="U136" s="15" t="str">
        <f aca="false">IF(S136="","",SUMIFS($S$7:S136,$A$7:A136,A136))</f>
        <v/>
      </c>
      <c r="V136" s="14" t="str">
        <f aca="false">IF(S136="","",IF(AND($C$4&gt;0,U136-S136&lt;=-$C$4),"After loss limit",IF(AND($C$4&gt;0,U136&lt;=-$C$4),"Hit loss limit",IF(AND($C$5&gt;0,Q136&gt;$C$5),"Over trade cap","OK"))))</f>
        <v/>
      </c>
    </row>
    <row r="137" customFormat="false" ht="15" hidden="false" customHeight="false" outlineLevel="0" collapsed="false">
      <c r="A137" s="9"/>
      <c r="B137" s="10"/>
      <c r="C137" s="10"/>
      <c r="D137" s="11"/>
      <c r="E137" s="33"/>
      <c r="F137" s="33"/>
      <c r="G137" s="12"/>
      <c r="H137" s="12"/>
      <c r="I137" s="12"/>
      <c r="J137" s="11"/>
      <c r="K137" s="11"/>
      <c r="L137" s="13"/>
      <c r="M137" s="33"/>
      <c r="N137" s="11"/>
      <c r="O137" s="14" t="str">
        <f aca="false">IF(OR(A137="",B137=""),"",LOOKUP(MOD(B137,1),Lists!$A$5:$A$9,Lists!$B$5:$B$9))</f>
        <v/>
      </c>
      <c r="P137" s="14" t="str">
        <f aca="false">IF(OR(B137="",C137=""),"",ROUND(MOD(C137-B137,1)*1440,0))</f>
        <v/>
      </c>
      <c r="Q137" s="14" t="str">
        <f aca="false">IF(A137="","",COUNTIF($A$7:A137,A137))</f>
        <v/>
      </c>
      <c r="R137" s="15" t="str">
        <f aca="false">IF(OR(G137="",H137="",J137=""),"",ABS(G137-H137)*J137*IF(K137="",1,K137))</f>
        <v/>
      </c>
      <c r="S137" s="15" t="str">
        <f aca="false">IF(OR(G137="",I137="",J137=""),"",(I137-G137)*J137*IF(K137="",1,K137)*IF(E137="Short",-1,1)-N(L137))</f>
        <v/>
      </c>
      <c r="T137" s="16" t="str">
        <f aca="false">IF(OR(S137="",N(R137)=0),"",S137/R137)</f>
        <v/>
      </c>
      <c r="U137" s="15" t="str">
        <f aca="false">IF(S137="","",SUMIFS($S$7:S137,$A$7:A137,A137))</f>
        <v/>
      </c>
      <c r="V137" s="14" t="str">
        <f aca="false">IF(S137="","",IF(AND($C$4&gt;0,U137-S137&lt;=-$C$4),"After loss limit",IF(AND($C$4&gt;0,U137&lt;=-$C$4),"Hit loss limit",IF(AND($C$5&gt;0,Q137&gt;$C$5),"Over trade cap","OK"))))</f>
        <v/>
      </c>
    </row>
    <row r="138" customFormat="false" ht="15" hidden="false" customHeight="false" outlineLevel="0" collapsed="false">
      <c r="A138" s="9"/>
      <c r="B138" s="10"/>
      <c r="C138" s="10"/>
      <c r="D138" s="11"/>
      <c r="E138" s="33"/>
      <c r="F138" s="33"/>
      <c r="G138" s="12"/>
      <c r="H138" s="12"/>
      <c r="I138" s="12"/>
      <c r="J138" s="11"/>
      <c r="K138" s="11"/>
      <c r="L138" s="13"/>
      <c r="M138" s="33"/>
      <c r="N138" s="11"/>
      <c r="O138" s="14" t="str">
        <f aca="false">IF(OR(A138="",B138=""),"",LOOKUP(MOD(B138,1),Lists!$A$5:$A$9,Lists!$B$5:$B$9))</f>
        <v/>
      </c>
      <c r="P138" s="14" t="str">
        <f aca="false">IF(OR(B138="",C138=""),"",ROUND(MOD(C138-B138,1)*1440,0))</f>
        <v/>
      </c>
      <c r="Q138" s="14" t="str">
        <f aca="false">IF(A138="","",COUNTIF($A$7:A138,A138))</f>
        <v/>
      </c>
      <c r="R138" s="15" t="str">
        <f aca="false">IF(OR(G138="",H138="",J138=""),"",ABS(G138-H138)*J138*IF(K138="",1,K138))</f>
        <v/>
      </c>
      <c r="S138" s="15" t="str">
        <f aca="false">IF(OR(G138="",I138="",J138=""),"",(I138-G138)*J138*IF(K138="",1,K138)*IF(E138="Short",-1,1)-N(L138))</f>
        <v/>
      </c>
      <c r="T138" s="16" t="str">
        <f aca="false">IF(OR(S138="",N(R138)=0),"",S138/R138)</f>
        <v/>
      </c>
      <c r="U138" s="15" t="str">
        <f aca="false">IF(S138="","",SUMIFS($S$7:S138,$A$7:A138,A138))</f>
        <v/>
      </c>
      <c r="V138" s="14" t="str">
        <f aca="false">IF(S138="","",IF(AND($C$4&gt;0,U138-S138&lt;=-$C$4),"After loss limit",IF(AND($C$4&gt;0,U138&lt;=-$C$4),"Hit loss limit",IF(AND($C$5&gt;0,Q138&gt;$C$5),"Over trade cap","OK"))))</f>
        <v/>
      </c>
    </row>
    <row r="139" customFormat="false" ht="15" hidden="false" customHeight="false" outlineLevel="0" collapsed="false">
      <c r="A139" s="9"/>
      <c r="B139" s="10"/>
      <c r="C139" s="10"/>
      <c r="D139" s="11"/>
      <c r="E139" s="33"/>
      <c r="F139" s="33"/>
      <c r="G139" s="12"/>
      <c r="H139" s="12"/>
      <c r="I139" s="12"/>
      <c r="J139" s="11"/>
      <c r="K139" s="11"/>
      <c r="L139" s="13"/>
      <c r="M139" s="33"/>
      <c r="N139" s="11"/>
      <c r="O139" s="14" t="str">
        <f aca="false">IF(OR(A139="",B139=""),"",LOOKUP(MOD(B139,1),Lists!$A$5:$A$9,Lists!$B$5:$B$9))</f>
        <v/>
      </c>
      <c r="P139" s="14" t="str">
        <f aca="false">IF(OR(B139="",C139=""),"",ROUND(MOD(C139-B139,1)*1440,0))</f>
        <v/>
      </c>
      <c r="Q139" s="14" t="str">
        <f aca="false">IF(A139="","",COUNTIF($A$7:A139,A139))</f>
        <v/>
      </c>
      <c r="R139" s="15" t="str">
        <f aca="false">IF(OR(G139="",H139="",J139=""),"",ABS(G139-H139)*J139*IF(K139="",1,K139))</f>
        <v/>
      </c>
      <c r="S139" s="15" t="str">
        <f aca="false">IF(OR(G139="",I139="",J139=""),"",(I139-G139)*J139*IF(K139="",1,K139)*IF(E139="Short",-1,1)-N(L139))</f>
        <v/>
      </c>
      <c r="T139" s="16" t="str">
        <f aca="false">IF(OR(S139="",N(R139)=0),"",S139/R139)</f>
        <v/>
      </c>
      <c r="U139" s="15" t="str">
        <f aca="false">IF(S139="","",SUMIFS($S$7:S139,$A$7:A139,A139))</f>
        <v/>
      </c>
      <c r="V139" s="14" t="str">
        <f aca="false">IF(S139="","",IF(AND($C$4&gt;0,U139-S139&lt;=-$C$4),"After loss limit",IF(AND($C$4&gt;0,U139&lt;=-$C$4),"Hit loss limit",IF(AND($C$5&gt;0,Q139&gt;$C$5),"Over trade cap","OK"))))</f>
        <v/>
      </c>
    </row>
    <row r="140" customFormat="false" ht="15" hidden="false" customHeight="false" outlineLevel="0" collapsed="false">
      <c r="A140" s="9"/>
      <c r="B140" s="10"/>
      <c r="C140" s="10"/>
      <c r="D140" s="11"/>
      <c r="E140" s="33"/>
      <c r="F140" s="33"/>
      <c r="G140" s="12"/>
      <c r="H140" s="12"/>
      <c r="I140" s="12"/>
      <c r="J140" s="11"/>
      <c r="K140" s="11"/>
      <c r="L140" s="13"/>
      <c r="M140" s="33"/>
      <c r="N140" s="11"/>
      <c r="O140" s="14" t="str">
        <f aca="false">IF(OR(A140="",B140=""),"",LOOKUP(MOD(B140,1),Lists!$A$5:$A$9,Lists!$B$5:$B$9))</f>
        <v/>
      </c>
      <c r="P140" s="14" t="str">
        <f aca="false">IF(OR(B140="",C140=""),"",ROUND(MOD(C140-B140,1)*1440,0))</f>
        <v/>
      </c>
      <c r="Q140" s="14" t="str">
        <f aca="false">IF(A140="","",COUNTIF($A$7:A140,A140))</f>
        <v/>
      </c>
      <c r="R140" s="15" t="str">
        <f aca="false">IF(OR(G140="",H140="",J140=""),"",ABS(G140-H140)*J140*IF(K140="",1,K140))</f>
        <v/>
      </c>
      <c r="S140" s="15" t="str">
        <f aca="false">IF(OR(G140="",I140="",J140=""),"",(I140-G140)*J140*IF(K140="",1,K140)*IF(E140="Short",-1,1)-N(L140))</f>
        <v/>
      </c>
      <c r="T140" s="16" t="str">
        <f aca="false">IF(OR(S140="",N(R140)=0),"",S140/R140)</f>
        <v/>
      </c>
      <c r="U140" s="15" t="str">
        <f aca="false">IF(S140="","",SUMIFS($S$7:S140,$A$7:A140,A140))</f>
        <v/>
      </c>
      <c r="V140" s="14" t="str">
        <f aca="false">IF(S140="","",IF(AND($C$4&gt;0,U140-S140&lt;=-$C$4),"After loss limit",IF(AND($C$4&gt;0,U140&lt;=-$C$4),"Hit loss limit",IF(AND($C$5&gt;0,Q140&gt;$C$5),"Over trade cap","OK"))))</f>
        <v/>
      </c>
    </row>
    <row r="141" customFormat="false" ht="15" hidden="false" customHeight="false" outlineLevel="0" collapsed="false">
      <c r="A141" s="9"/>
      <c r="B141" s="10"/>
      <c r="C141" s="10"/>
      <c r="D141" s="11"/>
      <c r="E141" s="33"/>
      <c r="F141" s="33"/>
      <c r="G141" s="12"/>
      <c r="H141" s="12"/>
      <c r="I141" s="12"/>
      <c r="J141" s="11"/>
      <c r="K141" s="11"/>
      <c r="L141" s="13"/>
      <c r="M141" s="33"/>
      <c r="N141" s="11"/>
      <c r="O141" s="14" t="str">
        <f aca="false">IF(OR(A141="",B141=""),"",LOOKUP(MOD(B141,1),Lists!$A$5:$A$9,Lists!$B$5:$B$9))</f>
        <v/>
      </c>
      <c r="P141" s="14" t="str">
        <f aca="false">IF(OR(B141="",C141=""),"",ROUND(MOD(C141-B141,1)*1440,0))</f>
        <v/>
      </c>
      <c r="Q141" s="14" t="str">
        <f aca="false">IF(A141="","",COUNTIF($A$7:A141,A141))</f>
        <v/>
      </c>
      <c r="R141" s="15" t="str">
        <f aca="false">IF(OR(G141="",H141="",J141=""),"",ABS(G141-H141)*J141*IF(K141="",1,K141))</f>
        <v/>
      </c>
      <c r="S141" s="15" t="str">
        <f aca="false">IF(OR(G141="",I141="",J141=""),"",(I141-G141)*J141*IF(K141="",1,K141)*IF(E141="Short",-1,1)-N(L141))</f>
        <v/>
      </c>
      <c r="T141" s="16" t="str">
        <f aca="false">IF(OR(S141="",N(R141)=0),"",S141/R141)</f>
        <v/>
      </c>
      <c r="U141" s="15" t="str">
        <f aca="false">IF(S141="","",SUMIFS($S$7:S141,$A$7:A141,A141))</f>
        <v/>
      </c>
      <c r="V141" s="14" t="str">
        <f aca="false">IF(S141="","",IF(AND($C$4&gt;0,U141-S141&lt;=-$C$4),"After loss limit",IF(AND($C$4&gt;0,U141&lt;=-$C$4),"Hit loss limit",IF(AND($C$5&gt;0,Q141&gt;$C$5),"Over trade cap","OK"))))</f>
        <v/>
      </c>
    </row>
    <row r="142" customFormat="false" ht="15" hidden="false" customHeight="false" outlineLevel="0" collapsed="false">
      <c r="A142" s="9"/>
      <c r="B142" s="10"/>
      <c r="C142" s="10"/>
      <c r="D142" s="11"/>
      <c r="E142" s="33"/>
      <c r="F142" s="33"/>
      <c r="G142" s="12"/>
      <c r="H142" s="12"/>
      <c r="I142" s="12"/>
      <c r="J142" s="11"/>
      <c r="K142" s="11"/>
      <c r="L142" s="13"/>
      <c r="M142" s="33"/>
      <c r="N142" s="11"/>
      <c r="O142" s="14" t="str">
        <f aca="false">IF(OR(A142="",B142=""),"",LOOKUP(MOD(B142,1),Lists!$A$5:$A$9,Lists!$B$5:$B$9))</f>
        <v/>
      </c>
      <c r="P142" s="14" t="str">
        <f aca="false">IF(OR(B142="",C142=""),"",ROUND(MOD(C142-B142,1)*1440,0))</f>
        <v/>
      </c>
      <c r="Q142" s="14" t="str">
        <f aca="false">IF(A142="","",COUNTIF($A$7:A142,A142))</f>
        <v/>
      </c>
      <c r="R142" s="15" t="str">
        <f aca="false">IF(OR(G142="",H142="",J142=""),"",ABS(G142-H142)*J142*IF(K142="",1,K142))</f>
        <v/>
      </c>
      <c r="S142" s="15" t="str">
        <f aca="false">IF(OR(G142="",I142="",J142=""),"",(I142-G142)*J142*IF(K142="",1,K142)*IF(E142="Short",-1,1)-N(L142))</f>
        <v/>
      </c>
      <c r="T142" s="16" t="str">
        <f aca="false">IF(OR(S142="",N(R142)=0),"",S142/R142)</f>
        <v/>
      </c>
      <c r="U142" s="15" t="str">
        <f aca="false">IF(S142="","",SUMIFS($S$7:S142,$A$7:A142,A142))</f>
        <v/>
      </c>
      <c r="V142" s="14" t="str">
        <f aca="false">IF(S142="","",IF(AND($C$4&gt;0,U142-S142&lt;=-$C$4),"After loss limit",IF(AND($C$4&gt;0,U142&lt;=-$C$4),"Hit loss limit",IF(AND($C$5&gt;0,Q142&gt;$C$5),"Over trade cap","OK"))))</f>
        <v/>
      </c>
    </row>
    <row r="143" customFormat="false" ht="15" hidden="false" customHeight="false" outlineLevel="0" collapsed="false">
      <c r="A143" s="9"/>
      <c r="B143" s="10"/>
      <c r="C143" s="10"/>
      <c r="D143" s="11"/>
      <c r="E143" s="33"/>
      <c r="F143" s="33"/>
      <c r="G143" s="12"/>
      <c r="H143" s="12"/>
      <c r="I143" s="12"/>
      <c r="J143" s="11"/>
      <c r="K143" s="11"/>
      <c r="L143" s="13"/>
      <c r="M143" s="33"/>
      <c r="N143" s="11"/>
      <c r="O143" s="14" t="str">
        <f aca="false">IF(OR(A143="",B143=""),"",LOOKUP(MOD(B143,1),Lists!$A$5:$A$9,Lists!$B$5:$B$9))</f>
        <v/>
      </c>
      <c r="P143" s="14" t="str">
        <f aca="false">IF(OR(B143="",C143=""),"",ROUND(MOD(C143-B143,1)*1440,0))</f>
        <v/>
      </c>
      <c r="Q143" s="14" t="str">
        <f aca="false">IF(A143="","",COUNTIF($A$7:A143,A143))</f>
        <v/>
      </c>
      <c r="R143" s="15" t="str">
        <f aca="false">IF(OR(G143="",H143="",J143=""),"",ABS(G143-H143)*J143*IF(K143="",1,K143))</f>
        <v/>
      </c>
      <c r="S143" s="15" t="str">
        <f aca="false">IF(OR(G143="",I143="",J143=""),"",(I143-G143)*J143*IF(K143="",1,K143)*IF(E143="Short",-1,1)-N(L143))</f>
        <v/>
      </c>
      <c r="T143" s="16" t="str">
        <f aca="false">IF(OR(S143="",N(R143)=0),"",S143/R143)</f>
        <v/>
      </c>
      <c r="U143" s="15" t="str">
        <f aca="false">IF(S143="","",SUMIFS($S$7:S143,$A$7:A143,A143))</f>
        <v/>
      </c>
      <c r="V143" s="14" t="str">
        <f aca="false">IF(S143="","",IF(AND($C$4&gt;0,U143-S143&lt;=-$C$4),"After loss limit",IF(AND($C$4&gt;0,U143&lt;=-$C$4),"Hit loss limit",IF(AND($C$5&gt;0,Q143&gt;$C$5),"Over trade cap","OK"))))</f>
        <v/>
      </c>
    </row>
    <row r="144" customFormat="false" ht="15" hidden="false" customHeight="false" outlineLevel="0" collapsed="false">
      <c r="A144" s="9"/>
      <c r="B144" s="10"/>
      <c r="C144" s="10"/>
      <c r="D144" s="11"/>
      <c r="E144" s="33"/>
      <c r="F144" s="33"/>
      <c r="G144" s="12"/>
      <c r="H144" s="12"/>
      <c r="I144" s="12"/>
      <c r="J144" s="11"/>
      <c r="K144" s="11"/>
      <c r="L144" s="13"/>
      <c r="M144" s="33"/>
      <c r="N144" s="11"/>
      <c r="O144" s="14" t="str">
        <f aca="false">IF(OR(A144="",B144=""),"",LOOKUP(MOD(B144,1),Lists!$A$5:$A$9,Lists!$B$5:$B$9))</f>
        <v/>
      </c>
      <c r="P144" s="14" t="str">
        <f aca="false">IF(OR(B144="",C144=""),"",ROUND(MOD(C144-B144,1)*1440,0))</f>
        <v/>
      </c>
      <c r="Q144" s="14" t="str">
        <f aca="false">IF(A144="","",COUNTIF($A$7:A144,A144))</f>
        <v/>
      </c>
      <c r="R144" s="15" t="str">
        <f aca="false">IF(OR(G144="",H144="",J144=""),"",ABS(G144-H144)*J144*IF(K144="",1,K144))</f>
        <v/>
      </c>
      <c r="S144" s="15" t="str">
        <f aca="false">IF(OR(G144="",I144="",J144=""),"",(I144-G144)*J144*IF(K144="",1,K144)*IF(E144="Short",-1,1)-N(L144))</f>
        <v/>
      </c>
      <c r="T144" s="16" t="str">
        <f aca="false">IF(OR(S144="",N(R144)=0),"",S144/R144)</f>
        <v/>
      </c>
      <c r="U144" s="15" t="str">
        <f aca="false">IF(S144="","",SUMIFS($S$7:S144,$A$7:A144,A144))</f>
        <v/>
      </c>
      <c r="V144" s="14" t="str">
        <f aca="false">IF(S144="","",IF(AND($C$4&gt;0,U144-S144&lt;=-$C$4),"After loss limit",IF(AND($C$4&gt;0,U144&lt;=-$C$4),"Hit loss limit",IF(AND($C$5&gt;0,Q144&gt;$C$5),"Over trade cap","OK"))))</f>
        <v/>
      </c>
    </row>
    <row r="145" customFormat="false" ht="15" hidden="false" customHeight="false" outlineLevel="0" collapsed="false">
      <c r="A145" s="9"/>
      <c r="B145" s="10"/>
      <c r="C145" s="10"/>
      <c r="D145" s="11"/>
      <c r="E145" s="33"/>
      <c r="F145" s="33"/>
      <c r="G145" s="12"/>
      <c r="H145" s="12"/>
      <c r="I145" s="12"/>
      <c r="J145" s="11"/>
      <c r="K145" s="11"/>
      <c r="L145" s="13"/>
      <c r="M145" s="33"/>
      <c r="N145" s="11"/>
      <c r="O145" s="14" t="str">
        <f aca="false">IF(OR(A145="",B145=""),"",LOOKUP(MOD(B145,1),Lists!$A$5:$A$9,Lists!$B$5:$B$9))</f>
        <v/>
      </c>
      <c r="P145" s="14" t="str">
        <f aca="false">IF(OR(B145="",C145=""),"",ROUND(MOD(C145-B145,1)*1440,0))</f>
        <v/>
      </c>
      <c r="Q145" s="14" t="str">
        <f aca="false">IF(A145="","",COUNTIF($A$7:A145,A145))</f>
        <v/>
      </c>
      <c r="R145" s="15" t="str">
        <f aca="false">IF(OR(G145="",H145="",J145=""),"",ABS(G145-H145)*J145*IF(K145="",1,K145))</f>
        <v/>
      </c>
      <c r="S145" s="15" t="str">
        <f aca="false">IF(OR(G145="",I145="",J145=""),"",(I145-G145)*J145*IF(K145="",1,K145)*IF(E145="Short",-1,1)-N(L145))</f>
        <v/>
      </c>
      <c r="T145" s="16" t="str">
        <f aca="false">IF(OR(S145="",N(R145)=0),"",S145/R145)</f>
        <v/>
      </c>
      <c r="U145" s="15" t="str">
        <f aca="false">IF(S145="","",SUMIFS($S$7:S145,$A$7:A145,A145))</f>
        <v/>
      </c>
      <c r="V145" s="14" t="str">
        <f aca="false">IF(S145="","",IF(AND($C$4&gt;0,U145-S145&lt;=-$C$4),"After loss limit",IF(AND($C$4&gt;0,U145&lt;=-$C$4),"Hit loss limit",IF(AND($C$5&gt;0,Q145&gt;$C$5),"Over trade cap","OK"))))</f>
        <v/>
      </c>
    </row>
    <row r="146" customFormat="false" ht="15" hidden="false" customHeight="false" outlineLevel="0" collapsed="false">
      <c r="A146" s="9"/>
      <c r="B146" s="10"/>
      <c r="C146" s="10"/>
      <c r="D146" s="11"/>
      <c r="E146" s="33"/>
      <c r="F146" s="33"/>
      <c r="G146" s="12"/>
      <c r="H146" s="12"/>
      <c r="I146" s="12"/>
      <c r="J146" s="11"/>
      <c r="K146" s="11"/>
      <c r="L146" s="13"/>
      <c r="M146" s="33"/>
      <c r="N146" s="11"/>
      <c r="O146" s="14" t="str">
        <f aca="false">IF(OR(A146="",B146=""),"",LOOKUP(MOD(B146,1),Lists!$A$5:$A$9,Lists!$B$5:$B$9))</f>
        <v/>
      </c>
      <c r="P146" s="14" t="str">
        <f aca="false">IF(OR(B146="",C146=""),"",ROUND(MOD(C146-B146,1)*1440,0))</f>
        <v/>
      </c>
      <c r="Q146" s="14" t="str">
        <f aca="false">IF(A146="","",COUNTIF($A$7:A146,A146))</f>
        <v/>
      </c>
      <c r="R146" s="15" t="str">
        <f aca="false">IF(OR(G146="",H146="",J146=""),"",ABS(G146-H146)*J146*IF(K146="",1,K146))</f>
        <v/>
      </c>
      <c r="S146" s="15" t="str">
        <f aca="false">IF(OR(G146="",I146="",J146=""),"",(I146-G146)*J146*IF(K146="",1,K146)*IF(E146="Short",-1,1)-N(L146))</f>
        <v/>
      </c>
      <c r="T146" s="16" t="str">
        <f aca="false">IF(OR(S146="",N(R146)=0),"",S146/R146)</f>
        <v/>
      </c>
      <c r="U146" s="15" t="str">
        <f aca="false">IF(S146="","",SUMIFS($S$7:S146,$A$7:A146,A146))</f>
        <v/>
      </c>
      <c r="V146" s="14" t="str">
        <f aca="false">IF(S146="","",IF(AND($C$4&gt;0,U146-S146&lt;=-$C$4),"After loss limit",IF(AND($C$4&gt;0,U146&lt;=-$C$4),"Hit loss limit",IF(AND($C$5&gt;0,Q146&gt;$C$5),"Over trade cap","OK"))))</f>
        <v/>
      </c>
    </row>
    <row r="147" customFormat="false" ht="15" hidden="false" customHeight="false" outlineLevel="0" collapsed="false">
      <c r="A147" s="9"/>
      <c r="B147" s="10"/>
      <c r="C147" s="10"/>
      <c r="D147" s="11"/>
      <c r="E147" s="33"/>
      <c r="F147" s="33"/>
      <c r="G147" s="12"/>
      <c r="H147" s="12"/>
      <c r="I147" s="12"/>
      <c r="J147" s="11"/>
      <c r="K147" s="11"/>
      <c r="L147" s="13"/>
      <c r="M147" s="33"/>
      <c r="N147" s="11"/>
      <c r="O147" s="14" t="str">
        <f aca="false">IF(OR(A147="",B147=""),"",LOOKUP(MOD(B147,1),Lists!$A$5:$A$9,Lists!$B$5:$B$9))</f>
        <v/>
      </c>
      <c r="P147" s="14" t="str">
        <f aca="false">IF(OR(B147="",C147=""),"",ROUND(MOD(C147-B147,1)*1440,0))</f>
        <v/>
      </c>
      <c r="Q147" s="14" t="str">
        <f aca="false">IF(A147="","",COUNTIF($A$7:A147,A147))</f>
        <v/>
      </c>
      <c r="R147" s="15" t="str">
        <f aca="false">IF(OR(G147="",H147="",J147=""),"",ABS(G147-H147)*J147*IF(K147="",1,K147))</f>
        <v/>
      </c>
      <c r="S147" s="15" t="str">
        <f aca="false">IF(OR(G147="",I147="",J147=""),"",(I147-G147)*J147*IF(K147="",1,K147)*IF(E147="Short",-1,1)-N(L147))</f>
        <v/>
      </c>
      <c r="T147" s="16" t="str">
        <f aca="false">IF(OR(S147="",N(R147)=0),"",S147/R147)</f>
        <v/>
      </c>
      <c r="U147" s="15" t="str">
        <f aca="false">IF(S147="","",SUMIFS($S$7:S147,$A$7:A147,A147))</f>
        <v/>
      </c>
      <c r="V147" s="14" t="str">
        <f aca="false">IF(S147="","",IF(AND($C$4&gt;0,U147-S147&lt;=-$C$4),"After loss limit",IF(AND($C$4&gt;0,U147&lt;=-$C$4),"Hit loss limit",IF(AND($C$5&gt;0,Q147&gt;$C$5),"Over trade cap","OK"))))</f>
        <v/>
      </c>
    </row>
    <row r="148" customFormat="false" ht="15" hidden="false" customHeight="false" outlineLevel="0" collapsed="false">
      <c r="A148" s="9"/>
      <c r="B148" s="10"/>
      <c r="C148" s="10"/>
      <c r="D148" s="11"/>
      <c r="E148" s="33"/>
      <c r="F148" s="33"/>
      <c r="G148" s="12"/>
      <c r="H148" s="12"/>
      <c r="I148" s="12"/>
      <c r="J148" s="11"/>
      <c r="K148" s="11"/>
      <c r="L148" s="13"/>
      <c r="M148" s="33"/>
      <c r="N148" s="11"/>
      <c r="O148" s="14" t="str">
        <f aca="false">IF(OR(A148="",B148=""),"",LOOKUP(MOD(B148,1),Lists!$A$5:$A$9,Lists!$B$5:$B$9))</f>
        <v/>
      </c>
      <c r="P148" s="14" t="str">
        <f aca="false">IF(OR(B148="",C148=""),"",ROUND(MOD(C148-B148,1)*1440,0))</f>
        <v/>
      </c>
      <c r="Q148" s="14" t="str">
        <f aca="false">IF(A148="","",COUNTIF($A$7:A148,A148))</f>
        <v/>
      </c>
      <c r="R148" s="15" t="str">
        <f aca="false">IF(OR(G148="",H148="",J148=""),"",ABS(G148-H148)*J148*IF(K148="",1,K148))</f>
        <v/>
      </c>
      <c r="S148" s="15" t="str">
        <f aca="false">IF(OR(G148="",I148="",J148=""),"",(I148-G148)*J148*IF(K148="",1,K148)*IF(E148="Short",-1,1)-N(L148))</f>
        <v/>
      </c>
      <c r="T148" s="16" t="str">
        <f aca="false">IF(OR(S148="",N(R148)=0),"",S148/R148)</f>
        <v/>
      </c>
      <c r="U148" s="15" t="str">
        <f aca="false">IF(S148="","",SUMIFS($S$7:S148,$A$7:A148,A148))</f>
        <v/>
      </c>
      <c r="V148" s="14" t="str">
        <f aca="false">IF(S148="","",IF(AND($C$4&gt;0,U148-S148&lt;=-$C$4),"After loss limit",IF(AND($C$4&gt;0,U148&lt;=-$C$4),"Hit loss limit",IF(AND($C$5&gt;0,Q148&gt;$C$5),"Over trade cap","OK"))))</f>
        <v/>
      </c>
    </row>
    <row r="149" customFormat="false" ht="15" hidden="false" customHeight="false" outlineLevel="0" collapsed="false">
      <c r="A149" s="9"/>
      <c r="B149" s="10"/>
      <c r="C149" s="10"/>
      <c r="D149" s="11"/>
      <c r="E149" s="33"/>
      <c r="F149" s="33"/>
      <c r="G149" s="12"/>
      <c r="H149" s="12"/>
      <c r="I149" s="12"/>
      <c r="J149" s="11"/>
      <c r="K149" s="11"/>
      <c r="L149" s="13"/>
      <c r="M149" s="33"/>
      <c r="N149" s="11"/>
      <c r="O149" s="14" t="str">
        <f aca="false">IF(OR(A149="",B149=""),"",LOOKUP(MOD(B149,1),Lists!$A$5:$A$9,Lists!$B$5:$B$9))</f>
        <v/>
      </c>
      <c r="P149" s="14" t="str">
        <f aca="false">IF(OR(B149="",C149=""),"",ROUND(MOD(C149-B149,1)*1440,0))</f>
        <v/>
      </c>
      <c r="Q149" s="14" t="str">
        <f aca="false">IF(A149="","",COUNTIF($A$7:A149,A149))</f>
        <v/>
      </c>
      <c r="R149" s="15" t="str">
        <f aca="false">IF(OR(G149="",H149="",J149=""),"",ABS(G149-H149)*J149*IF(K149="",1,K149))</f>
        <v/>
      </c>
      <c r="S149" s="15" t="str">
        <f aca="false">IF(OR(G149="",I149="",J149=""),"",(I149-G149)*J149*IF(K149="",1,K149)*IF(E149="Short",-1,1)-N(L149))</f>
        <v/>
      </c>
      <c r="T149" s="16" t="str">
        <f aca="false">IF(OR(S149="",N(R149)=0),"",S149/R149)</f>
        <v/>
      </c>
      <c r="U149" s="15" t="str">
        <f aca="false">IF(S149="","",SUMIFS($S$7:S149,$A$7:A149,A149))</f>
        <v/>
      </c>
      <c r="V149" s="14" t="str">
        <f aca="false">IF(S149="","",IF(AND($C$4&gt;0,U149-S149&lt;=-$C$4),"After loss limit",IF(AND($C$4&gt;0,U149&lt;=-$C$4),"Hit loss limit",IF(AND($C$5&gt;0,Q149&gt;$C$5),"Over trade cap","OK"))))</f>
        <v/>
      </c>
    </row>
    <row r="150" customFormat="false" ht="15" hidden="false" customHeight="false" outlineLevel="0" collapsed="false">
      <c r="A150" s="9"/>
      <c r="B150" s="10"/>
      <c r="C150" s="10"/>
      <c r="D150" s="11"/>
      <c r="E150" s="33"/>
      <c r="F150" s="33"/>
      <c r="G150" s="12"/>
      <c r="H150" s="12"/>
      <c r="I150" s="12"/>
      <c r="J150" s="11"/>
      <c r="K150" s="11"/>
      <c r="L150" s="13"/>
      <c r="M150" s="33"/>
      <c r="N150" s="11"/>
      <c r="O150" s="14" t="str">
        <f aca="false">IF(OR(A150="",B150=""),"",LOOKUP(MOD(B150,1),Lists!$A$5:$A$9,Lists!$B$5:$B$9))</f>
        <v/>
      </c>
      <c r="P150" s="14" t="str">
        <f aca="false">IF(OR(B150="",C150=""),"",ROUND(MOD(C150-B150,1)*1440,0))</f>
        <v/>
      </c>
      <c r="Q150" s="14" t="str">
        <f aca="false">IF(A150="","",COUNTIF($A$7:A150,A150))</f>
        <v/>
      </c>
      <c r="R150" s="15" t="str">
        <f aca="false">IF(OR(G150="",H150="",J150=""),"",ABS(G150-H150)*J150*IF(K150="",1,K150))</f>
        <v/>
      </c>
      <c r="S150" s="15" t="str">
        <f aca="false">IF(OR(G150="",I150="",J150=""),"",(I150-G150)*J150*IF(K150="",1,K150)*IF(E150="Short",-1,1)-N(L150))</f>
        <v/>
      </c>
      <c r="T150" s="16" t="str">
        <f aca="false">IF(OR(S150="",N(R150)=0),"",S150/R150)</f>
        <v/>
      </c>
      <c r="U150" s="15" t="str">
        <f aca="false">IF(S150="","",SUMIFS($S$7:S150,$A$7:A150,A150))</f>
        <v/>
      </c>
      <c r="V150" s="14" t="str">
        <f aca="false">IF(S150="","",IF(AND($C$4&gt;0,U150-S150&lt;=-$C$4),"After loss limit",IF(AND($C$4&gt;0,U150&lt;=-$C$4),"Hit loss limit",IF(AND($C$5&gt;0,Q150&gt;$C$5),"Over trade cap","OK"))))</f>
        <v/>
      </c>
    </row>
    <row r="151" customFormat="false" ht="15" hidden="false" customHeight="false" outlineLevel="0" collapsed="false">
      <c r="A151" s="9"/>
      <c r="B151" s="10"/>
      <c r="C151" s="10"/>
      <c r="D151" s="11"/>
      <c r="E151" s="33"/>
      <c r="F151" s="33"/>
      <c r="G151" s="12"/>
      <c r="H151" s="12"/>
      <c r="I151" s="12"/>
      <c r="J151" s="11"/>
      <c r="K151" s="11"/>
      <c r="L151" s="13"/>
      <c r="M151" s="33"/>
      <c r="N151" s="11"/>
      <c r="O151" s="14" t="str">
        <f aca="false">IF(OR(A151="",B151=""),"",LOOKUP(MOD(B151,1),Lists!$A$5:$A$9,Lists!$B$5:$B$9))</f>
        <v/>
      </c>
      <c r="P151" s="14" t="str">
        <f aca="false">IF(OR(B151="",C151=""),"",ROUND(MOD(C151-B151,1)*1440,0))</f>
        <v/>
      </c>
      <c r="Q151" s="14" t="str">
        <f aca="false">IF(A151="","",COUNTIF($A$7:A151,A151))</f>
        <v/>
      </c>
      <c r="R151" s="15" t="str">
        <f aca="false">IF(OR(G151="",H151="",J151=""),"",ABS(G151-H151)*J151*IF(K151="",1,K151))</f>
        <v/>
      </c>
      <c r="S151" s="15" t="str">
        <f aca="false">IF(OR(G151="",I151="",J151=""),"",(I151-G151)*J151*IF(K151="",1,K151)*IF(E151="Short",-1,1)-N(L151))</f>
        <v/>
      </c>
      <c r="T151" s="16" t="str">
        <f aca="false">IF(OR(S151="",N(R151)=0),"",S151/R151)</f>
        <v/>
      </c>
      <c r="U151" s="15" t="str">
        <f aca="false">IF(S151="","",SUMIFS($S$7:S151,$A$7:A151,A151))</f>
        <v/>
      </c>
      <c r="V151" s="14" t="str">
        <f aca="false">IF(S151="","",IF(AND($C$4&gt;0,U151-S151&lt;=-$C$4),"After loss limit",IF(AND($C$4&gt;0,U151&lt;=-$C$4),"Hit loss limit",IF(AND($C$5&gt;0,Q151&gt;$C$5),"Over trade cap","OK"))))</f>
        <v/>
      </c>
    </row>
    <row r="152" customFormat="false" ht="15" hidden="false" customHeight="false" outlineLevel="0" collapsed="false">
      <c r="A152" s="9"/>
      <c r="B152" s="10"/>
      <c r="C152" s="10"/>
      <c r="D152" s="11"/>
      <c r="E152" s="33"/>
      <c r="F152" s="33"/>
      <c r="G152" s="12"/>
      <c r="H152" s="12"/>
      <c r="I152" s="12"/>
      <c r="J152" s="11"/>
      <c r="K152" s="11"/>
      <c r="L152" s="13"/>
      <c r="M152" s="33"/>
      <c r="N152" s="11"/>
      <c r="O152" s="14" t="str">
        <f aca="false">IF(OR(A152="",B152=""),"",LOOKUP(MOD(B152,1),Lists!$A$5:$A$9,Lists!$B$5:$B$9))</f>
        <v/>
      </c>
      <c r="P152" s="14" t="str">
        <f aca="false">IF(OR(B152="",C152=""),"",ROUND(MOD(C152-B152,1)*1440,0))</f>
        <v/>
      </c>
      <c r="Q152" s="14" t="str">
        <f aca="false">IF(A152="","",COUNTIF($A$7:A152,A152))</f>
        <v/>
      </c>
      <c r="R152" s="15" t="str">
        <f aca="false">IF(OR(G152="",H152="",J152=""),"",ABS(G152-H152)*J152*IF(K152="",1,K152))</f>
        <v/>
      </c>
      <c r="S152" s="15" t="str">
        <f aca="false">IF(OR(G152="",I152="",J152=""),"",(I152-G152)*J152*IF(K152="",1,K152)*IF(E152="Short",-1,1)-N(L152))</f>
        <v/>
      </c>
      <c r="T152" s="16" t="str">
        <f aca="false">IF(OR(S152="",N(R152)=0),"",S152/R152)</f>
        <v/>
      </c>
      <c r="U152" s="15" t="str">
        <f aca="false">IF(S152="","",SUMIFS($S$7:S152,$A$7:A152,A152))</f>
        <v/>
      </c>
      <c r="V152" s="14" t="str">
        <f aca="false">IF(S152="","",IF(AND($C$4&gt;0,U152-S152&lt;=-$C$4),"After loss limit",IF(AND($C$4&gt;0,U152&lt;=-$C$4),"Hit loss limit",IF(AND($C$5&gt;0,Q152&gt;$C$5),"Over trade cap","OK"))))</f>
        <v/>
      </c>
    </row>
    <row r="153" customFormat="false" ht="15" hidden="false" customHeight="false" outlineLevel="0" collapsed="false">
      <c r="A153" s="9"/>
      <c r="B153" s="10"/>
      <c r="C153" s="10"/>
      <c r="D153" s="11"/>
      <c r="E153" s="33"/>
      <c r="F153" s="33"/>
      <c r="G153" s="12"/>
      <c r="H153" s="12"/>
      <c r="I153" s="12"/>
      <c r="J153" s="11"/>
      <c r="K153" s="11"/>
      <c r="L153" s="13"/>
      <c r="M153" s="33"/>
      <c r="N153" s="11"/>
      <c r="O153" s="14" t="str">
        <f aca="false">IF(OR(A153="",B153=""),"",LOOKUP(MOD(B153,1),Lists!$A$5:$A$9,Lists!$B$5:$B$9))</f>
        <v/>
      </c>
      <c r="P153" s="14" t="str">
        <f aca="false">IF(OR(B153="",C153=""),"",ROUND(MOD(C153-B153,1)*1440,0))</f>
        <v/>
      </c>
      <c r="Q153" s="14" t="str">
        <f aca="false">IF(A153="","",COUNTIF($A$7:A153,A153))</f>
        <v/>
      </c>
      <c r="R153" s="15" t="str">
        <f aca="false">IF(OR(G153="",H153="",J153=""),"",ABS(G153-H153)*J153*IF(K153="",1,K153))</f>
        <v/>
      </c>
      <c r="S153" s="15" t="str">
        <f aca="false">IF(OR(G153="",I153="",J153=""),"",(I153-G153)*J153*IF(K153="",1,K153)*IF(E153="Short",-1,1)-N(L153))</f>
        <v/>
      </c>
      <c r="T153" s="16" t="str">
        <f aca="false">IF(OR(S153="",N(R153)=0),"",S153/R153)</f>
        <v/>
      </c>
      <c r="U153" s="15" t="str">
        <f aca="false">IF(S153="","",SUMIFS($S$7:S153,$A$7:A153,A153))</f>
        <v/>
      </c>
      <c r="V153" s="14" t="str">
        <f aca="false">IF(S153="","",IF(AND($C$4&gt;0,U153-S153&lt;=-$C$4),"After loss limit",IF(AND($C$4&gt;0,U153&lt;=-$C$4),"Hit loss limit",IF(AND($C$5&gt;0,Q153&gt;$C$5),"Over trade cap","OK"))))</f>
        <v/>
      </c>
    </row>
    <row r="154" customFormat="false" ht="15" hidden="false" customHeight="false" outlineLevel="0" collapsed="false">
      <c r="A154" s="9"/>
      <c r="B154" s="10"/>
      <c r="C154" s="10"/>
      <c r="D154" s="11"/>
      <c r="E154" s="33"/>
      <c r="F154" s="33"/>
      <c r="G154" s="12"/>
      <c r="H154" s="12"/>
      <c r="I154" s="12"/>
      <c r="J154" s="11"/>
      <c r="K154" s="11"/>
      <c r="L154" s="13"/>
      <c r="M154" s="33"/>
      <c r="N154" s="11"/>
      <c r="O154" s="14" t="str">
        <f aca="false">IF(OR(A154="",B154=""),"",LOOKUP(MOD(B154,1),Lists!$A$5:$A$9,Lists!$B$5:$B$9))</f>
        <v/>
      </c>
      <c r="P154" s="14" t="str">
        <f aca="false">IF(OR(B154="",C154=""),"",ROUND(MOD(C154-B154,1)*1440,0))</f>
        <v/>
      </c>
      <c r="Q154" s="14" t="str">
        <f aca="false">IF(A154="","",COUNTIF($A$7:A154,A154))</f>
        <v/>
      </c>
      <c r="R154" s="15" t="str">
        <f aca="false">IF(OR(G154="",H154="",J154=""),"",ABS(G154-H154)*J154*IF(K154="",1,K154))</f>
        <v/>
      </c>
      <c r="S154" s="15" t="str">
        <f aca="false">IF(OR(G154="",I154="",J154=""),"",(I154-G154)*J154*IF(K154="",1,K154)*IF(E154="Short",-1,1)-N(L154))</f>
        <v/>
      </c>
      <c r="T154" s="16" t="str">
        <f aca="false">IF(OR(S154="",N(R154)=0),"",S154/R154)</f>
        <v/>
      </c>
      <c r="U154" s="15" t="str">
        <f aca="false">IF(S154="","",SUMIFS($S$7:S154,$A$7:A154,A154))</f>
        <v/>
      </c>
      <c r="V154" s="14" t="str">
        <f aca="false">IF(S154="","",IF(AND($C$4&gt;0,U154-S154&lt;=-$C$4),"After loss limit",IF(AND($C$4&gt;0,U154&lt;=-$C$4),"Hit loss limit",IF(AND($C$5&gt;0,Q154&gt;$C$5),"Over trade cap","OK"))))</f>
        <v/>
      </c>
    </row>
    <row r="155" customFormat="false" ht="15" hidden="false" customHeight="false" outlineLevel="0" collapsed="false">
      <c r="A155" s="9"/>
      <c r="B155" s="10"/>
      <c r="C155" s="10"/>
      <c r="D155" s="11"/>
      <c r="E155" s="33"/>
      <c r="F155" s="33"/>
      <c r="G155" s="12"/>
      <c r="H155" s="12"/>
      <c r="I155" s="12"/>
      <c r="J155" s="11"/>
      <c r="K155" s="11"/>
      <c r="L155" s="13"/>
      <c r="M155" s="33"/>
      <c r="N155" s="11"/>
      <c r="O155" s="14" t="str">
        <f aca="false">IF(OR(A155="",B155=""),"",LOOKUP(MOD(B155,1),Lists!$A$5:$A$9,Lists!$B$5:$B$9))</f>
        <v/>
      </c>
      <c r="P155" s="14" t="str">
        <f aca="false">IF(OR(B155="",C155=""),"",ROUND(MOD(C155-B155,1)*1440,0))</f>
        <v/>
      </c>
      <c r="Q155" s="14" t="str">
        <f aca="false">IF(A155="","",COUNTIF($A$7:A155,A155))</f>
        <v/>
      </c>
      <c r="R155" s="15" t="str">
        <f aca="false">IF(OR(G155="",H155="",J155=""),"",ABS(G155-H155)*J155*IF(K155="",1,K155))</f>
        <v/>
      </c>
      <c r="S155" s="15" t="str">
        <f aca="false">IF(OR(G155="",I155="",J155=""),"",(I155-G155)*J155*IF(K155="",1,K155)*IF(E155="Short",-1,1)-N(L155))</f>
        <v/>
      </c>
      <c r="T155" s="16" t="str">
        <f aca="false">IF(OR(S155="",N(R155)=0),"",S155/R155)</f>
        <v/>
      </c>
      <c r="U155" s="15" t="str">
        <f aca="false">IF(S155="","",SUMIFS($S$7:S155,$A$7:A155,A155))</f>
        <v/>
      </c>
      <c r="V155" s="14" t="str">
        <f aca="false">IF(S155="","",IF(AND($C$4&gt;0,U155-S155&lt;=-$C$4),"After loss limit",IF(AND($C$4&gt;0,U155&lt;=-$C$4),"Hit loss limit",IF(AND($C$5&gt;0,Q155&gt;$C$5),"Over trade cap","OK"))))</f>
        <v/>
      </c>
    </row>
    <row r="156" customFormat="false" ht="15" hidden="false" customHeight="false" outlineLevel="0" collapsed="false">
      <c r="A156" s="9"/>
      <c r="B156" s="10"/>
      <c r="C156" s="10"/>
      <c r="D156" s="11"/>
      <c r="E156" s="33"/>
      <c r="F156" s="33"/>
      <c r="G156" s="12"/>
      <c r="H156" s="12"/>
      <c r="I156" s="12"/>
      <c r="J156" s="11"/>
      <c r="K156" s="11"/>
      <c r="L156" s="13"/>
      <c r="M156" s="33"/>
      <c r="N156" s="11"/>
      <c r="O156" s="14" t="str">
        <f aca="false">IF(OR(A156="",B156=""),"",LOOKUP(MOD(B156,1),Lists!$A$5:$A$9,Lists!$B$5:$B$9))</f>
        <v/>
      </c>
      <c r="P156" s="14" t="str">
        <f aca="false">IF(OR(B156="",C156=""),"",ROUND(MOD(C156-B156,1)*1440,0))</f>
        <v/>
      </c>
      <c r="Q156" s="14" t="str">
        <f aca="false">IF(A156="","",COUNTIF($A$7:A156,A156))</f>
        <v/>
      </c>
      <c r="R156" s="15" t="str">
        <f aca="false">IF(OR(G156="",H156="",J156=""),"",ABS(G156-H156)*J156*IF(K156="",1,K156))</f>
        <v/>
      </c>
      <c r="S156" s="15" t="str">
        <f aca="false">IF(OR(G156="",I156="",J156=""),"",(I156-G156)*J156*IF(K156="",1,K156)*IF(E156="Short",-1,1)-N(L156))</f>
        <v/>
      </c>
      <c r="T156" s="16" t="str">
        <f aca="false">IF(OR(S156="",N(R156)=0),"",S156/R156)</f>
        <v/>
      </c>
      <c r="U156" s="15" t="str">
        <f aca="false">IF(S156="","",SUMIFS($S$7:S156,$A$7:A156,A156))</f>
        <v/>
      </c>
      <c r="V156" s="14" t="str">
        <f aca="false">IF(S156="","",IF(AND($C$4&gt;0,U156-S156&lt;=-$C$4),"After loss limit",IF(AND($C$4&gt;0,U156&lt;=-$C$4),"Hit loss limit",IF(AND($C$5&gt;0,Q156&gt;$C$5),"Over trade cap","OK"))))</f>
        <v/>
      </c>
    </row>
    <row r="157" customFormat="false" ht="15" hidden="false" customHeight="false" outlineLevel="0" collapsed="false">
      <c r="A157" s="9"/>
      <c r="B157" s="10"/>
      <c r="C157" s="10"/>
      <c r="D157" s="11"/>
      <c r="E157" s="33"/>
      <c r="F157" s="33"/>
      <c r="G157" s="12"/>
      <c r="H157" s="12"/>
      <c r="I157" s="12"/>
      <c r="J157" s="11"/>
      <c r="K157" s="11"/>
      <c r="L157" s="13"/>
      <c r="M157" s="33"/>
      <c r="N157" s="11"/>
      <c r="O157" s="14" t="str">
        <f aca="false">IF(OR(A157="",B157=""),"",LOOKUP(MOD(B157,1),Lists!$A$5:$A$9,Lists!$B$5:$B$9))</f>
        <v/>
      </c>
      <c r="P157" s="14" t="str">
        <f aca="false">IF(OR(B157="",C157=""),"",ROUND(MOD(C157-B157,1)*1440,0))</f>
        <v/>
      </c>
      <c r="Q157" s="14" t="str">
        <f aca="false">IF(A157="","",COUNTIF($A$7:A157,A157))</f>
        <v/>
      </c>
      <c r="R157" s="15" t="str">
        <f aca="false">IF(OR(G157="",H157="",J157=""),"",ABS(G157-H157)*J157*IF(K157="",1,K157))</f>
        <v/>
      </c>
      <c r="S157" s="15" t="str">
        <f aca="false">IF(OR(G157="",I157="",J157=""),"",(I157-G157)*J157*IF(K157="",1,K157)*IF(E157="Short",-1,1)-N(L157))</f>
        <v/>
      </c>
      <c r="T157" s="16" t="str">
        <f aca="false">IF(OR(S157="",N(R157)=0),"",S157/R157)</f>
        <v/>
      </c>
      <c r="U157" s="15" t="str">
        <f aca="false">IF(S157="","",SUMIFS($S$7:S157,$A$7:A157,A157))</f>
        <v/>
      </c>
      <c r="V157" s="14" t="str">
        <f aca="false">IF(S157="","",IF(AND($C$4&gt;0,U157-S157&lt;=-$C$4),"After loss limit",IF(AND($C$4&gt;0,U157&lt;=-$C$4),"Hit loss limit",IF(AND($C$5&gt;0,Q157&gt;$C$5),"Over trade cap","OK"))))</f>
        <v/>
      </c>
    </row>
    <row r="158" customFormat="false" ht="15" hidden="false" customHeight="false" outlineLevel="0" collapsed="false">
      <c r="A158" s="9"/>
      <c r="B158" s="10"/>
      <c r="C158" s="10"/>
      <c r="D158" s="11"/>
      <c r="E158" s="33"/>
      <c r="F158" s="33"/>
      <c r="G158" s="12"/>
      <c r="H158" s="12"/>
      <c r="I158" s="12"/>
      <c r="J158" s="11"/>
      <c r="K158" s="11"/>
      <c r="L158" s="13"/>
      <c r="M158" s="33"/>
      <c r="N158" s="11"/>
      <c r="O158" s="14" t="str">
        <f aca="false">IF(OR(A158="",B158=""),"",LOOKUP(MOD(B158,1),Lists!$A$5:$A$9,Lists!$B$5:$B$9))</f>
        <v/>
      </c>
      <c r="P158" s="14" t="str">
        <f aca="false">IF(OR(B158="",C158=""),"",ROUND(MOD(C158-B158,1)*1440,0))</f>
        <v/>
      </c>
      <c r="Q158" s="14" t="str">
        <f aca="false">IF(A158="","",COUNTIF($A$7:A158,A158))</f>
        <v/>
      </c>
      <c r="R158" s="15" t="str">
        <f aca="false">IF(OR(G158="",H158="",J158=""),"",ABS(G158-H158)*J158*IF(K158="",1,K158))</f>
        <v/>
      </c>
      <c r="S158" s="15" t="str">
        <f aca="false">IF(OR(G158="",I158="",J158=""),"",(I158-G158)*J158*IF(K158="",1,K158)*IF(E158="Short",-1,1)-N(L158))</f>
        <v/>
      </c>
      <c r="T158" s="16" t="str">
        <f aca="false">IF(OR(S158="",N(R158)=0),"",S158/R158)</f>
        <v/>
      </c>
      <c r="U158" s="15" t="str">
        <f aca="false">IF(S158="","",SUMIFS($S$7:S158,$A$7:A158,A158))</f>
        <v/>
      </c>
      <c r="V158" s="14" t="str">
        <f aca="false">IF(S158="","",IF(AND($C$4&gt;0,U158-S158&lt;=-$C$4),"After loss limit",IF(AND($C$4&gt;0,U158&lt;=-$C$4),"Hit loss limit",IF(AND($C$5&gt;0,Q158&gt;$C$5),"Over trade cap","OK"))))</f>
        <v/>
      </c>
    </row>
    <row r="159" customFormat="false" ht="15" hidden="false" customHeight="false" outlineLevel="0" collapsed="false">
      <c r="A159" s="9"/>
      <c r="B159" s="10"/>
      <c r="C159" s="10"/>
      <c r="D159" s="11"/>
      <c r="E159" s="33"/>
      <c r="F159" s="33"/>
      <c r="G159" s="12"/>
      <c r="H159" s="12"/>
      <c r="I159" s="12"/>
      <c r="J159" s="11"/>
      <c r="K159" s="11"/>
      <c r="L159" s="13"/>
      <c r="M159" s="33"/>
      <c r="N159" s="11"/>
      <c r="O159" s="14" t="str">
        <f aca="false">IF(OR(A159="",B159=""),"",LOOKUP(MOD(B159,1),Lists!$A$5:$A$9,Lists!$B$5:$B$9))</f>
        <v/>
      </c>
      <c r="P159" s="14" t="str">
        <f aca="false">IF(OR(B159="",C159=""),"",ROUND(MOD(C159-B159,1)*1440,0))</f>
        <v/>
      </c>
      <c r="Q159" s="14" t="str">
        <f aca="false">IF(A159="","",COUNTIF($A$7:A159,A159))</f>
        <v/>
      </c>
      <c r="R159" s="15" t="str">
        <f aca="false">IF(OR(G159="",H159="",J159=""),"",ABS(G159-H159)*J159*IF(K159="",1,K159))</f>
        <v/>
      </c>
      <c r="S159" s="15" t="str">
        <f aca="false">IF(OR(G159="",I159="",J159=""),"",(I159-G159)*J159*IF(K159="",1,K159)*IF(E159="Short",-1,1)-N(L159))</f>
        <v/>
      </c>
      <c r="T159" s="16" t="str">
        <f aca="false">IF(OR(S159="",N(R159)=0),"",S159/R159)</f>
        <v/>
      </c>
      <c r="U159" s="15" t="str">
        <f aca="false">IF(S159="","",SUMIFS($S$7:S159,$A$7:A159,A159))</f>
        <v/>
      </c>
      <c r="V159" s="14" t="str">
        <f aca="false">IF(S159="","",IF(AND($C$4&gt;0,U159-S159&lt;=-$C$4),"After loss limit",IF(AND($C$4&gt;0,U159&lt;=-$C$4),"Hit loss limit",IF(AND($C$5&gt;0,Q159&gt;$C$5),"Over trade cap","OK"))))</f>
        <v/>
      </c>
    </row>
    <row r="160" customFormat="false" ht="15" hidden="false" customHeight="false" outlineLevel="0" collapsed="false">
      <c r="A160" s="9"/>
      <c r="B160" s="10"/>
      <c r="C160" s="10"/>
      <c r="D160" s="11"/>
      <c r="E160" s="33"/>
      <c r="F160" s="33"/>
      <c r="G160" s="12"/>
      <c r="H160" s="12"/>
      <c r="I160" s="12"/>
      <c r="J160" s="11"/>
      <c r="K160" s="11"/>
      <c r="L160" s="13"/>
      <c r="M160" s="33"/>
      <c r="N160" s="11"/>
      <c r="O160" s="14" t="str">
        <f aca="false">IF(OR(A160="",B160=""),"",LOOKUP(MOD(B160,1),Lists!$A$5:$A$9,Lists!$B$5:$B$9))</f>
        <v/>
      </c>
      <c r="P160" s="14" t="str">
        <f aca="false">IF(OR(B160="",C160=""),"",ROUND(MOD(C160-B160,1)*1440,0))</f>
        <v/>
      </c>
      <c r="Q160" s="14" t="str">
        <f aca="false">IF(A160="","",COUNTIF($A$7:A160,A160))</f>
        <v/>
      </c>
      <c r="R160" s="15" t="str">
        <f aca="false">IF(OR(G160="",H160="",J160=""),"",ABS(G160-H160)*J160*IF(K160="",1,K160))</f>
        <v/>
      </c>
      <c r="S160" s="15" t="str">
        <f aca="false">IF(OR(G160="",I160="",J160=""),"",(I160-G160)*J160*IF(K160="",1,K160)*IF(E160="Short",-1,1)-N(L160))</f>
        <v/>
      </c>
      <c r="T160" s="16" t="str">
        <f aca="false">IF(OR(S160="",N(R160)=0),"",S160/R160)</f>
        <v/>
      </c>
      <c r="U160" s="15" t="str">
        <f aca="false">IF(S160="","",SUMIFS($S$7:S160,$A$7:A160,A160))</f>
        <v/>
      </c>
      <c r="V160" s="14" t="str">
        <f aca="false">IF(S160="","",IF(AND($C$4&gt;0,U160-S160&lt;=-$C$4),"After loss limit",IF(AND($C$4&gt;0,U160&lt;=-$C$4),"Hit loss limit",IF(AND($C$5&gt;0,Q160&gt;$C$5),"Over trade cap","OK"))))</f>
        <v/>
      </c>
    </row>
    <row r="161" customFormat="false" ht="15" hidden="false" customHeight="false" outlineLevel="0" collapsed="false">
      <c r="A161" s="9"/>
      <c r="B161" s="10"/>
      <c r="C161" s="10"/>
      <c r="D161" s="11"/>
      <c r="E161" s="33"/>
      <c r="F161" s="33"/>
      <c r="G161" s="12"/>
      <c r="H161" s="12"/>
      <c r="I161" s="12"/>
      <c r="J161" s="11"/>
      <c r="K161" s="11"/>
      <c r="L161" s="13"/>
      <c r="M161" s="33"/>
      <c r="N161" s="11"/>
      <c r="O161" s="14" t="str">
        <f aca="false">IF(OR(A161="",B161=""),"",LOOKUP(MOD(B161,1),Lists!$A$5:$A$9,Lists!$B$5:$B$9))</f>
        <v/>
      </c>
      <c r="P161" s="14" t="str">
        <f aca="false">IF(OR(B161="",C161=""),"",ROUND(MOD(C161-B161,1)*1440,0))</f>
        <v/>
      </c>
      <c r="Q161" s="14" t="str">
        <f aca="false">IF(A161="","",COUNTIF($A$7:A161,A161))</f>
        <v/>
      </c>
      <c r="R161" s="15" t="str">
        <f aca="false">IF(OR(G161="",H161="",J161=""),"",ABS(G161-H161)*J161*IF(K161="",1,K161))</f>
        <v/>
      </c>
      <c r="S161" s="15" t="str">
        <f aca="false">IF(OR(G161="",I161="",J161=""),"",(I161-G161)*J161*IF(K161="",1,K161)*IF(E161="Short",-1,1)-N(L161))</f>
        <v/>
      </c>
      <c r="T161" s="16" t="str">
        <f aca="false">IF(OR(S161="",N(R161)=0),"",S161/R161)</f>
        <v/>
      </c>
      <c r="U161" s="15" t="str">
        <f aca="false">IF(S161="","",SUMIFS($S$7:S161,$A$7:A161,A161))</f>
        <v/>
      </c>
      <c r="V161" s="14" t="str">
        <f aca="false">IF(S161="","",IF(AND($C$4&gt;0,U161-S161&lt;=-$C$4),"After loss limit",IF(AND($C$4&gt;0,U161&lt;=-$C$4),"Hit loss limit",IF(AND($C$5&gt;0,Q161&gt;$C$5),"Over trade cap","OK"))))</f>
        <v/>
      </c>
    </row>
    <row r="162" customFormat="false" ht="15" hidden="false" customHeight="false" outlineLevel="0" collapsed="false">
      <c r="A162" s="9"/>
      <c r="B162" s="10"/>
      <c r="C162" s="10"/>
      <c r="D162" s="11"/>
      <c r="E162" s="33"/>
      <c r="F162" s="33"/>
      <c r="G162" s="12"/>
      <c r="H162" s="12"/>
      <c r="I162" s="12"/>
      <c r="J162" s="11"/>
      <c r="K162" s="11"/>
      <c r="L162" s="13"/>
      <c r="M162" s="33"/>
      <c r="N162" s="11"/>
      <c r="O162" s="14" t="str">
        <f aca="false">IF(OR(A162="",B162=""),"",LOOKUP(MOD(B162,1),Lists!$A$5:$A$9,Lists!$B$5:$B$9))</f>
        <v/>
      </c>
      <c r="P162" s="14" t="str">
        <f aca="false">IF(OR(B162="",C162=""),"",ROUND(MOD(C162-B162,1)*1440,0))</f>
        <v/>
      </c>
      <c r="Q162" s="14" t="str">
        <f aca="false">IF(A162="","",COUNTIF($A$7:A162,A162))</f>
        <v/>
      </c>
      <c r="R162" s="15" t="str">
        <f aca="false">IF(OR(G162="",H162="",J162=""),"",ABS(G162-H162)*J162*IF(K162="",1,K162))</f>
        <v/>
      </c>
      <c r="S162" s="15" t="str">
        <f aca="false">IF(OR(G162="",I162="",J162=""),"",(I162-G162)*J162*IF(K162="",1,K162)*IF(E162="Short",-1,1)-N(L162))</f>
        <v/>
      </c>
      <c r="T162" s="16" t="str">
        <f aca="false">IF(OR(S162="",N(R162)=0),"",S162/R162)</f>
        <v/>
      </c>
      <c r="U162" s="15" t="str">
        <f aca="false">IF(S162="","",SUMIFS($S$7:S162,$A$7:A162,A162))</f>
        <v/>
      </c>
      <c r="V162" s="14" t="str">
        <f aca="false">IF(S162="","",IF(AND($C$4&gt;0,U162-S162&lt;=-$C$4),"After loss limit",IF(AND($C$4&gt;0,U162&lt;=-$C$4),"Hit loss limit",IF(AND($C$5&gt;0,Q162&gt;$C$5),"Over trade cap","OK"))))</f>
        <v/>
      </c>
    </row>
    <row r="163" customFormat="false" ht="15" hidden="false" customHeight="false" outlineLevel="0" collapsed="false">
      <c r="A163" s="9"/>
      <c r="B163" s="10"/>
      <c r="C163" s="10"/>
      <c r="D163" s="11"/>
      <c r="E163" s="33"/>
      <c r="F163" s="33"/>
      <c r="G163" s="12"/>
      <c r="H163" s="12"/>
      <c r="I163" s="12"/>
      <c r="J163" s="11"/>
      <c r="K163" s="11"/>
      <c r="L163" s="13"/>
      <c r="M163" s="33"/>
      <c r="N163" s="11"/>
      <c r="O163" s="14" t="str">
        <f aca="false">IF(OR(A163="",B163=""),"",LOOKUP(MOD(B163,1),Lists!$A$5:$A$9,Lists!$B$5:$B$9))</f>
        <v/>
      </c>
      <c r="P163" s="14" t="str">
        <f aca="false">IF(OR(B163="",C163=""),"",ROUND(MOD(C163-B163,1)*1440,0))</f>
        <v/>
      </c>
      <c r="Q163" s="14" t="str">
        <f aca="false">IF(A163="","",COUNTIF($A$7:A163,A163))</f>
        <v/>
      </c>
      <c r="R163" s="15" t="str">
        <f aca="false">IF(OR(G163="",H163="",J163=""),"",ABS(G163-H163)*J163*IF(K163="",1,K163))</f>
        <v/>
      </c>
      <c r="S163" s="15" t="str">
        <f aca="false">IF(OR(G163="",I163="",J163=""),"",(I163-G163)*J163*IF(K163="",1,K163)*IF(E163="Short",-1,1)-N(L163))</f>
        <v/>
      </c>
      <c r="T163" s="16" t="str">
        <f aca="false">IF(OR(S163="",N(R163)=0),"",S163/R163)</f>
        <v/>
      </c>
      <c r="U163" s="15" t="str">
        <f aca="false">IF(S163="","",SUMIFS($S$7:S163,$A$7:A163,A163))</f>
        <v/>
      </c>
      <c r="V163" s="14" t="str">
        <f aca="false">IF(S163="","",IF(AND($C$4&gt;0,U163-S163&lt;=-$C$4),"After loss limit",IF(AND($C$4&gt;0,U163&lt;=-$C$4),"Hit loss limit",IF(AND($C$5&gt;0,Q163&gt;$C$5),"Over trade cap","OK"))))</f>
        <v/>
      </c>
    </row>
    <row r="164" customFormat="false" ht="15" hidden="false" customHeight="false" outlineLevel="0" collapsed="false">
      <c r="A164" s="9"/>
      <c r="B164" s="10"/>
      <c r="C164" s="10"/>
      <c r="D164" s="11"/>
      <c r="E164" s="33"/>
      <c r="F164" s="33"/>
      <c r="G164" s="12"/>
      <c r="H164" s="12"/>
      <c r="I164" s="12"/>
      <c r="J164" s="11"/>
      <c r="K164" s="11"/>
      <c r="L164" s="13"/>
      <c r="M164" s="33"/>
      <c r="N164" s="11"/>
      <c r="O164" s="14" t="str">
        <f aca="false">IF(OR(A164="",B164=""),"",LOOKUP(MOD(B164,1),Lists!$A$5:$A$9,Lists!$B$5:$B$9))</f>
        <v/>
      </c>
      <c r="P164" s="14" t="str">
        <f aca="false">IF(OR(B164="",C164=""),"",ROUND(MOD(C164-B164,1)*1440,0))</f>
        <v/>
      </c>
      <c r="Q164" s="14" t="str">
        <f aca="false">IF(A164="","",COUNTIF($A$7:A164,A164))</f>
        <v/>
      </c>
      <c r="R164" s="15" t="str">
        <f aca="false">IF(OR(G164="",H164="",J164=""),"",ABS(G164-H164)*J164*IF(K164="",1,K164))</f>
        <v/>
      </c>
      <c r="S164" s="15" t="str">
        <f aca="false">IF(OR(G164="",I164="",J164=""),"",(I164-G164)*J164*IF(K164="",1,K164)*IF(E164="Short",-1,1)-N(L164))</f>
        <v/>
      </c>
      <c r="T164" s="16" t="str">
        <f aca="false">IF(OR(S164="",N(R164)=0),"",S164/R164)</f>
        <v/>
      </c>
      <c r="U164" s="15" t="str">
        <f aca="false">IF(S164="","",SUMIFS($S$7:S164,$A$7:A164,A164))</f>
        <v/>
      </c>
      <c r="V164" s="14" t="str">
        <f aca="false">IF(S164="","",IF(AND($C$4&gt;0,U164-S164&lt;=-$C$4),"After loss limit",IF(AND($C$4&gt;0,U164&lt;=-$C$4),"Hit loss limit",IF(AND($C$5&gt;0,Q164&gt;$C$5),"Over trade cap","OK"))))</f>
        <v/>
      </c>
    </row>
    <row r="165" customFormat="false" ht="15" hidden="false" customHeight="false" outlineLevel="0" collapsed="false">
      <c r="A165" s="9"/>
      <c r="B165" s="10"/>
      <c r="C165" s="10"/>
      <c r="D165" s="11"/>
      <c r="E165" s="33"/>
      <c r="F165" s="33"/>
      <c r="G165" s="12"/>
      <c r="H165" s="12"/>
      <c r="I165" s="12"/>
      <c r="J165" s="11"/>
      <c r="K165" s="11"/>
      <c r="L165" s="13"/>
      <c r="M165" s="33"/>
      <c r="N165" s="11"/>
      <c r="O165" s="14" t="str">
        <f aca="false">IF(OR(A165="",B165=""),"",LOOKUP(MOD(B165,1),Lists!$A$5:$A$9,Lists!$B$5:$B$9))</f>
        <v/>
      </c>
      <c r="P165" s="14" t="str">
        <f aca="false">IF(OR(B165="",C165=""),"",ROUND(MOD(C165-B165,1)*1440,0))</f>
        <v/>
      </c>
      <c r="Q165" s="14" t="str">
        <f aca="false">IF(A165="","",COUNTIF($A$7:A165,A165))</f>
        <v/>
      </c>
      <c r="R165" s="15" t="str">
        <f aca="false">IF(OR(G165="",H165="",J165=""),"",ABS(G165-H165)*J165*IF(K165="",1,K165))</f>
        <v/>
      </c>
      <c r="S165" s="15" t="str">
        <f aca="false">IF(OR(G165="",I165="",J165=""),"",(I165-G165)*J165*IF(K165="",1,K165)*IF(E165="Short",-1,1)-N(L165))</f>
        <v/>
      </c>
      <c r="T165" s="16" t="str">
        <f aca="false">IF(OR(S165="",N(R165)=0),"",S165/R165)</f>
        <v/>
      </c>
      <c r="U165" s="15" t="str">
        <f aca="false">IF(S165="","",SUMIFS($S$7:S165,$A$7:A165,A165))</f>
        <v/>
      </c>
      <c r="V165" s="14" t="str">
        <f aca="false">IF(S165="","",IF(AND($C$4&gt;0,U165-S165&lt;=-$C$4),"After loss limit",IF(AND($C$4&gt;0,U165&lt;=-$C$4),"Hit loss limit",IF(AND($C$5&gt;0,Q165&gt;$C$5),"Over trade cap","OK"))))</f>
        <v/>
      </c>
    </row>
    <row r="166" customFormat="false" ht="15" hidden="false" customHeight="false" outlineLevel="0" collapsed="false">
      <c r="A166" s="9"/>
      <c r="B166" s="10"/>
      <c r="C166" s="10"/>
      <c r="D166" s="11"/>
      <c r="E166" s="33"/>
      <c r="F166" s="33"/>
      <c r="G166" s="12"/>
      <c r="H166" s="12"/>
      <c r="I166" s="12"/>
      <c r="J166" s="11"/>
      <c r="K166" s="11"/>
      <c r="L166" s="13"/>
      <c r="M166" s="33"/>
      <c r="N166" s="11"/>
      <c r="O166" s="14" t="str">
        <f aca="false">IF(OR(A166="",B166=""),"",LOOKUP(MOD(B166,1),Lists!$A$5:$A$9,Lists!$B$5:$B$9))</f>
        <v/>
      </c>
      <c r="P166" s="14" t="str">
        <f aca="false">IF(OR(B166="",C166=""),"",ROUND(MOD(C166-B166,1)*1440,0))</f>
        <v/>
      </c>
      <c r="Q166" s="14" t="str">
        <f aca="false">IF(A166="","",COUNTIF($A$7:A166,A166))</f>
        <v/>
      </c>
      <c r="R166" s="15" t="str">
        <f aca="false">IF(OR(G166="",H166="",J166=""),"",ABS(G166-H166)*J166*IF(K166="",1,K166))</f>
        <v/>
      </c>
      <c r="S166" s="15" t="str">
        <f aca="false">IF(OR(G166="",I166="",J166=""),"",(I166-G166)*J166*IF(K166="",1,K166)*IF(E166="Short",-1,1)-N(L166))</f>
        <v/>
      </c>
      <c r="T166" s="16" t="str">
        <f aca="false">IF(OR(S166="",N(R166)=0),"",S166/R166)</f>
        <v/>
      </c>
      <c r="U166" s="15" t="str">
        <f aca="false">IF(S166="","",SUMIFS($S$7:S166,$A$7:A166,A166))</f>
        <v/>
      </c>
      <c r="V166" s="14" t="str">
        <f aca="false">IF(S166="","",IF(AND($C$4&gt;0,U166-S166&lt;=-$C$4),"After loss limit",IF(AND($C$4&gt;0,U166&lt;=-$C$4),"Hit loss limit",IF(AND($C$5&gt;0,Q166&gt;$C$5),"Over trade cap","OK"))))</f>
        <v/>
      </c>
    </row>
    <row r="167" customFormat="false" ht="15" hidden="false" customHeight="false" outlineLevel="0" collapsed="false">
      <c r="A167" s="9"/>
      <c r="B167" s="10"/>
      <c r="C167" s="10"/>
      <c r="D167" s="11"/>
      <c r="E167" s="33"/>
      <c r="F167" s="33"/>
      <c r="G167" s="12"/>
      <c r="H167" s="12"/>
      <c r="I167" s="12"/>
      <c r="J167" s="11"/>
      <c r="K167" s="11"/>
      <c r="L167" s="13"/>
      <c r="M167" s="33"/>
      <c r="N167" s="11"/>
      <c r="O167" s="14" t="str">
        <f aca="false">IF(OR(A167="",B167=""),"",LOOKUP(MOD(B167,1),Lists!$A$5:$A$9,Lists!$B$5:$B$9))</f>
        <v/>
      </c>
      <c r="P167" s="14" t="str">
        <f aca="false">IF(OR(B167="",C167=""),"",ROUND(MOD(C167-B167,1)*1440,0))</f>
        <v/>
      </c>
      <c r="Q167" s="14" t="str">
        <f aca="false">IF(A167="","",COUNTIF($A$7:A167,A167))</f>
        <v/>
      </c>
      <c r="R167" s="15" t="str">
        <f aca="false">IF(OR(G167="",H167="",J167=""),"",ABS(G167-H167)*J167*IF(K167="",1,K167))</f>
        <v/>
      </c>
      <c r="S167" s="15" t="str">
        <f aca="false">IF(OR(G167="",I167="",J167=""),"",(I167-G167)*J167*IF(K167="",1,K167)*IF(E167="Short",-1,1)-N(L167))</f>
        <v/>
      </c>
      <c r="T167" s="16" t="str">
        <f aca="false">IF(OR(S167="",N(R167)=0),"",S167/R167)</f>
        <v/>
      </c>
      <c r="U167" s="15" t="str">
        <f aca="false">IF(S167="","",SUMIFS($S$7:S167,$A$7:A167,A167))</f>
        <v/>
      </c>
      <c r="V167" s="14" t="str">
        <f aca="false">IF(S167="","",IF(AND($C$4&gt;0,U167-S167&lt;=-$C$4),"After loss limit",IF(AND($C$4&gt;0,U167&lt;=-$C$4),"Hit loss limit",IF(AND($C$5&gt;0,Q167&gt;$C$5),"Over trade cap","OK"))))</f>
        <v/>
      </c>
    </row>
    <row r="168" customFormat="false" ht="15" hidden="false" customHeight="false" outlineLevel="0" collapsed="false">
      <c r="A168" s="9"/>
      <c r="B168" s="10"/>
      <c r="C168" s="10"/>
      <c r="D168" s="11"/>
      <c r="E168" s="33"/>
      <c r="F168" s="33"/>
      <c r="G168" s="12"/>
      <c r="H168" s="12"/>
      <c r="I168" s="12"/>
      <c r="J168" s="11"/>
      <c r="K168" s="11"/>
      <c r="L168" s="13"/>
      <c r="M168" s="33"/>
      <c r="N168" s="11"/>
      <c r="O168" s="14" t="str">
        <f aca="false">IF(OR(A168="",B168=""),"",LOOKUP(MOD(B168,1),Lists!$A$5:$A$9,Lists!$B$5:$B$9))</f>
        <v/>
      </c>
      <c r="P168" s="14" t="str">
        <f aca="false">IF(OR(B168="",C168=""),"",ROUND(MOD(C168-B168,1)*1440,0))</f>
        <v/>
      </c>
      <c r="Q168" s="14" t="str">
        <f aca="false">IF(A168="","",COUNTIF($A$7:A168,A168))</f>
        <v/>
      </c>
      <c r="R168" s="15" t="str">
        <f aca="false">IF(OR(G168="",H168="",J168=""),"",ABS(G168-H168)*J168*IF(K168="",1,K168))</f>
        <v/>
      </c>
      <c r="S168" s="15" t="str">
        <f aca="false">IF(OR(G168="",I168="",J168=""),"",(I168-G168)*J168*IF(K168="",1,K168)*IF(E168="Short",-1,1)-N(L168))</f>
        <v/>
      </c>
      <c r="T168" s="16" t="str">
        <f aca="false">IF(OR(S168="",N(R168)=0),"",S168/R168)</f>
        <v/>
      </c>
      <c r="U168" s="15" t="str">
        <f aca="false">IF(S168="","",SUMIFS($S$7:S168,$A$7:A168,A168))</f>
        <v/>
      </c>
      <c r="V168" s="14" t="str">
        <f aca="false">IF(S168="","",IF(AND($C$4&gt;0,U168-S168&lt;=-$C$4),"After loss limit",IF(AND($C$4&gt;0,U168&lt;=-$C$4),"Hit loss limit",IF(AND($C$5&gt;0,Q168&gt;$C$5),"Over trade cap","OK"))))</f>
        <v/>
      </c>
    </row>
    <row r="169" customFormat="false" ht="15" hidden="false" customHeight="false" outlineLevel="0" collapsed="false">
      <c r="A169" s="9"/>
      <c r="B169" s="10"/>
      <c r="C169" s="10"/>
      <c r="D169" s="11"/>
      <c r="E169" s="33"/>
      <c r="F169" s="33"/>
      <c r="G169" s="12"/>
      <c r="H169" s="12"/>
      <c r="I169" s="12"/>
      <c r="J169" s="11"/>
      <c r="K169" s="11"/>
      <c r="L169" s="13"/>
      <c r="M169" s="33"/>
      <c r="N169" s="11"/>
      <c r="O169" s="14" t="str">
        <f aca="false">IF(OR(A169="",B169=""),"",LOOKUP(MOD(B169,1),Lists!$A$5:$A$9,Lists!$B$5:$B$9))</f>
        <v/>
      </c>
      <c r="P169" s="14" t="str">
        <f aca="false">IF(OR(B169="",C169=""),"",ROUND(MOD(C169-B169,1)*1440,0))</f>
        <v/>
      </c>
      <c r="Q169" s="14" t="str">
        <f aca="false">IF(A169="","",COUNTIF($A$7:A169,A169))</f>
        <v/>
      </c>
      <c r="R169" s="15" t="str">
        <f aca="false">IF(OR(G169="",H169="",J169=""),"",ABS(G169-H169)*J169*IF(K169="",1,K169))</f>
        <v/>
      </c>
      <c r="S169" s="15" t="str">
        <f aca="false">IF(OR(G169="",I169="",J169=""),"",(I169-G169)*J169*IF(K169="",1,K169)*IF(E169="Short",-1,1)-N(L169))</f>
        <v/>
      </c>
      <c r="T169" s="16" t="str">
        <f aca="false">IF(OR(S169="",N(R169)=0),"",S169/R169)</f>
        <v/>
      </c>
      <c r="U169" s="15" t="str">
        <f aca="false">IF(S169="","",SUMIFS($S$7:S169,$A$7:A169,A169))</f>
        <v/>
      </c>
      <c r="V169" s="14" t="str">
        <f aca="false">IF(S169="","",IF(AND($C$4&gt;0,U169-S169&lt;=-$C$4),"After loss limit",IF(AND($C$4&gt;0,U169&lt;=-$C$4),"Hit loss limit",IF(AND($C$5&gt;0,Q169&gt;$C$5),"Over trade cap","OK"))))</f>
        <v/>
      </c>
    </row>
    <row r="170" customFormat="false" ht="15" hidden="false" customHeight="false" outlineLevel="0" collapsed="false">
      <c r="A170" s="9"/>
      <c r="B170" s="10"/>
      <c r="C170" s="10"/>
      <c r="D170" s="11"/>
      <c r="E170" s="33"/>
      <c r="F170" s="33"/>
      <c r="G170" s="12"/>
      <c r="H170" s="12"/>
      <c r="I170" s="12"/>
      <c r="J170" s="11"/>
      <c r="K170" s="11"/>
      <c r="L170" s="13"/>
      <c r="M170" s="33"/>
      <c r="N170" s="11"/>
      <c r="O170" s="14" t="str">
        <f aca="false">IF(OR(A170="",B170=""),"",LOOKUP(MOD(B170,1),Lists!$A$5:$A$9,Lists!$B$5:$B$9))</f>
        <v/>
      </c>
      <c r="P170" s="14" t="str">
        <f aca="false">IF(OR(B170="",C170=""),"",ROUND(MOD(C170-B170,1)*1440,0))</f>
        <v/>
      </c>
      <c r="Q170" s="14" t="str">
        <f aca="false">IF(A170="","",COUNTIF($A$7:A170,A170))</f>
        <v/>
      </c>
      <c r="R170" s="15" t="str">
        <f aca="false">IF(OR(G170="",H170="",J170=""),"",ABS(G170-H170)*J170*IF(K170="",1,K170))</f>
        <v/>
      </c>
      <c r="S170" s="15" t="str">
        <f aca="false">IF(OR(G170="",I170="",J170=""),"",(I170-G170)*J170*IF(K170="",1,K170)*IF(E170="Short",-1,1)-N(L170))</f>
        <v/>
      </c>
      <c r="T170" s="16" t="str">
        <f aca="false">IF(OR(S170="",N(R170)=0),"",S170/R170)</f>
        <v/>
      </c>
      <c r="U170" s="15" t="str">
        <f aca="false">IF(S170="","",SUMIFS($S$7:S170,$A$7:A170,A170))</f>
        <v/>
      </c>
      <c r="V170" s="14" t="str">
        <f aca="false">IF(S170="","",IF(AND($C$4&gt;0,U170-S170&lt;=-$C$4),"After loss limit",IF(AND($C$4&gt;0,U170&lt;=-$C$4),"Hit loss limit",IF(AND($C$5&gt;0,Q170&gt;$C$5),"Over trade cap","OK"))))</f>
        <v/>
      </c>
    </row>
    <row r="171" customFormat="false" ht="15" hidden="false" customHeight="false" outlineLevel="0" collapsed="false">
      <c r="A171" s="9"/>
      <c r="B171" s="10"/>
      <c r="C171" s="10"/>
      <c r="D171" s="11"/>
      <c r="E171" s="33"/>
      <c r="F171" s="33"/>
      <c r="G171" s="12"/>
      <c r="H171" s="12"/>
      <c r="I171" s="12"/>
      <c r="J171" s="11"/>
      <c r="K171" s="11"/>
      <c r="L171" s="13"/>
      <c r="M171" s="33"/>
      <c r="N171" s="11"/>
      <c r="O171" s="14" t="str">
        <f aca="false">IF(OR(A171="",B171=""),"",LOOKUP(MOD(B171,1),Lists!$A$5:$A$9,Lists!$B$5:$B$9))</f>
        <v/>
      </c>
      <c r="P171" s="14" t="str">
        <f aca="false">IF(OR(B171="",C171=""),"",ROUND(MOD(C171-B171,1)*1440,0))</f>
        <v/>
      </c>
      <c r="Q171" s="14" t="str">
        <f aca="false">IF(A171="","",COUNTIF($A$7:A171,A171))</f>
        <v/>
      </c>
      <c r="R171" s="15" t="str">
        <f aca="false">IF(OR(G171="",H171="",J171=""),"",ABS(G171-H171)*J171*IF(K171="",1,K171))</f>
        <v/>
      </c>
      <c r="S171" s="15" t="str">
        <f aca="false">IF(OR(G171="",I171="",J171=""),"",(I171-G171)*J171*IF(K171="",1,K171)*IF(E171="Short",-1,1)-N(L171))</f>
        <v/>
      </c>
      <c r="T171" s="16" t="str">
        <f aca="false">IF(OR(S171="",N(R171)=0),"",S171/R171)</f>
        <v/>
      </c>
      <c r="U171" s="15" t="str">
        <f aca="false">IF(S171="","",SUMIFS($S$7:S171,$A$7:A171,A171))</f>
        <v/>
      </c>
      <c r="V171" s="14" t="str">
        <f aca="false">IF(S171="","",IF(AND($C$4&gt;0,U171-S171&lt;=-$C$4),"After loss limit",IF(AND($C$4&gt;0,U171&lt;=-$C$4),"Hit loss limit",IF(AND($C$5&gt;0,Q171&gt;$C$5),"Over trade cap","OK"))))</f>
        <v/>
      </c>
    </row>
    <row r="172" customFormat="false" ht="15" hidden="false" customHeight="false" outlineLevel="0" collapsed="false">
      <c r="A172" s="9"/>
      <c r="B172" s="10"/>
      <c r="C172" s="10"/>
      <c r="D172" s="11"/>
      <c r="E172" s="33"/>
      <c r="F172" s="33"/>
      <c r="G172" s="12"/>
      <c r="H172" s="12"/>
      <c r="I172" s="12"/>
      <c r="J172" s="11"/>
      <c r="K172" s="11"/>
      <c r="L172" s="13"/>
      <c r="M172" s="33"/>
      <c r="N172" s="11"/>
      <c r="O172" s="14" t="str">
        <f aca="false">IF(OR(A172="",B172=""),"",LOOKUP(MOD(B172,1),Lists!$A$5:$A$9,Lists!$B$5:$B$9))</f>
        <v/>
      </c>
      <c r="P172" s="14" t="str">
        <f aca="false">IF(OR(B172="",C172=""),"",ROUND(MOD(C172-B172,1)*1440,0))</f>
        <v/>
      </c>
      <c r="Q172" s="14" t="str">
        <f aca="false">IF(A172="","",COUNTIF($A$7:A172,A172))</f>
        <v/>
      </c>
      <c r="R172" s="15" t="str">
        <f aca="false">IF(OR(G172="",H172="",J172=""),"",ABS(G172-H172)*J172*IF(K172="",1,K172))</f>
        <v/>
      </c>
      <c r="S172" s="15" t="str">
        <f aca="false">IF(OR(G172="",I172="",J172=""),"",(I172-G172)*J172*IF(K172="",1,K172)*IF(E172="Short",-1,1)-N(L172))</f>
        <v/>
      </c>
      <c r="T172" s="16" t="str">
        <f aca="false">IF(OR(S172="",N(R172)=0),"",S172/R172)</f>
        <v/>
      </c>
      <c r="U172" s="15" t="str">
        <f aca="false">IF(S172="","",SUMIFS($S$7:S172,$A$7:A172,A172))</f>
        <v/>
      </c>
      <c r="V172" s="14" t="str">
        <f aca="false">IF(S172="","",IF(AND($C$4&gt;0,U172-S172&lt;=-$C$4),"After loss limit",IF(AND($C$4&gt;0,U172&lt;=-$C$4),"Hit loss limit",IF(AND($C$5&gt;0,Q172&gt;$C$5),"Over trade cap","OK"))))</f>
        <v/>
      </c>
    </row>
    <row r="173" customFormat="false" ht="15" hidden="false" customHeight="false" outlineLevel="0" collapsed="false">
      <c r="A173" s="9"/>
      <c r="B173" s="10"/>
      <c r="C173" s="10"/>
      <c r="D173" s="11"/>
      <c r="E173" s="33"/>
      <c r="F173" s="33"/>
      <c r="G173" s="12"/>
      <c r="H173" s="12"/>
      <c r="I173" s="12"/>
      <c r="J173" s="11"/>
      <c r="K173" s="11"/>
      <c r="L173" s="13"/>
      <c r="M173" s="33"/>
      <c r="N173" s="11"/>
      <c r="O173" s="14" t="str">
        <f aca="false">IF(OR(A173="",B173=""),"",LOOKUP(MOD(B173,1),Lists!$A$5:$A$9,Lists!$B$5:$B$9))</f>
        <v/>
      </c>
      <c r="P173" s="14" t="str">
        <f aca="false">IF(OR(B173="",C173=""),"",ROUND(MOD(C173-B173,1)*1440,0))</f>
        <v/>
      </c>
      <c r="Q173" s="14" t="str">
        <f aca="false">IF(A173="","",COUNTIF($A$7:A173,A173))</f>
        <v/>
      </c>
      <c r="R173" s="15" t="str">
        <f aca="false">IF(OR(G173="",H173="",J173=""),"",ABS(G173-H173)*J173*IF(K173="",1,K173))</f>
        <v/>
      </c>
      <c r="S173" s="15" t="str">
        <f aca="false">IF(OR(G173="",I173="",J173=""),"",(I173-G173)*J173*IF(K173="",1,K173)*IF(E173="Short",-1,1)-N(L173))</f>
        <v/>
      </c>
      <c r="T173" s="16" t="str">
        <f aca="false">IF(OR(S173="",N(R173)=0),"",S173/R173)</f>
        <v/>
      </c>
      <c r="U173" s="15" t="str">
        <f aca="false">IF(S173="","",SUMIFS($S$7:S173,$A$7:A173,A173))</f>
        <v/>
      </c>
      <c r="V173" s="14" t="str">
        <f aca="false">IF(S173="","",IF(AND($C$4&gt;0,U173-S173&lt;=-$C$4),"After loss limit",IF(AND($C$4&gt;0,U173&lt;=-$C$4),"Hit loss limit",IF(AND($C$5&gt;0,Q173&gt;$C$5),"Over trade cap","OK"))))</f>
        <v/>
      </c>
    </row>
    <row r="174" customFormat="false" ht="15" hidden="false" customHeight="false" outlineLevel="0" collapsed="false">
      <c r="A174" s="9"/>
      <c r="B174" s="10"/>
      <c r="C174" s="10"/>
      <c r="D174" s="11"/>
      <c r="E174" s="33"/>
      <c r="F174" s="33"/>
      <c r="G174" s="12"/>
      <c r="H174" s="12"/>
      <c r="I174" s="12"/>
      <c r="J174" s="11"/>
      <c r="K174" s="11"/>
      <c r="L174" s="13"/>
      <c r="M174" s="33"/>
      <c r="N174" s="11"/>
      <c r="O174" s="14" t="str">
        <f aca="false">IF(OR(A174="",B174=""),"",LOOKUP(MOD(B174,1),Lists!$A$5:$A$9,Lists!$B$5:$B$9))</f>
        <v/>
      </c>
      <c r="P174" s="14" t="str">
        <f aca="false">IF(OR(B174="",C174=""),"",ROUND(MOD(C174-B174,1)*1440,0))</f>
        <v/>
      </c>
      <c r="Q174" s="14" t="str">
        <f aca="false">IF(A174="","",COUNTIF($A$7:A174,A174))</f>
        <v/>
      </c>
      <c r="R174" s="15" t="str">
        <f aca="false">IF(OR(G174="",H174="",J174=""),"",ABS(G174-H174)*J174*IF(K174="",1,K174))</f>
        <v/>
      </c>
      <c r="S174" s="15" t="str">
        <f aca="false">IF(OR(G174="",I174="",J174=""),"",(I174-G174)*J174*IF(K174="",1,K174)*IF(E174="Short",-1,1)-N(L174))</f>
        <v/>
      </c>
      <c r="T174" s="16" t="str">
        <f aca="false">IF(OR(S174="",N(R174)=0),"",S174/R174)</f>
        <v/>
      </c>
      <c r="U174" s="15" t="str">
        <f aca="false">IF(S174="","",SUMIFS($S$7:S174,$A$7:A174,A174))</f>
        <v/>
      </c>
      <c r="V174" s="14" t="str">
        <f aca="false">IF(S174="","",IF(AND($C$4&gt;0,U174-S174&lt;=-$C$4),"After loss limit",IF(AND($C$4&gt;0,U174&lt;=-$C$4),"Hit loss limit",IF(AND($C$5&gt;0,Q174&gt;$C$5),"Over trade cap","OK"))))</f>
        <v/>
      </c>
    </row>
    <row r="175" customFormat="false" ht="15" hidden="false" customHeight="false" outlineLevel="0" collapsed="false">
      <c r="A175" s="9"/>
      <c r="B175" s="10"/>
      <c r="C175" s="10"/>
      <c r="D175" s="11"/>
      <c r="E175" s="33"/>
      <c r="F175" s="33"/>
      <c r="G175" s="12"/>
      <c r="H175" s="12"/>
      <c r="I175" s="12"/>
      <c r="J175" s="11"/>
      <c r="K175" s="11"/>
      <c r="L175" s="13"/>
      <c r="M175" s="33"/>
      <c r="N175" s="11"/>
      <c r="O175" s="14" t="str">
        <f aca="false">IF(OR(A175="",B175=""),"",LOOKUP(MOD(B175,1),Lists!$A$5:$A$9,Lists!$B$5:$B$9))</f>
        <v/>
      </c>
      <c r="P175" s="14" t="str">
        <f aca="false">IF(OR(B175="",C175=""),"",ROUND(MOD(C175-B175,1)*1440,0))</f>
        <v/>
      </c>
      <c r="Q175" s="14" t="str">
        <f aca="false">IF(A175="","",COUNTIF($A$7:A175,A175))</f>
        <v/>
      </c>
      <c r="R175" s="15" t="str">
        <f aca="false">IF(OR(G175="",H175="",J175=""),"",ABS(G175-H175)*J175*IF(K175="",1,K175))</f>
        <v/>
      </c>
      <c r="S175" s="15" t="str">
        <f aca="false">IF(OR(G175="",I175="",J175=""),"",(I175-G175)*J175*IF(K175="",1,K175)*IF(E175="Short",-1,1)-N(L175))</f>
        <v/>
      </c>
      <c r="T175" s="16" t="str">
        <f aca="false">IF(OR(S175="",N(R175)=0),"",S175/R175)</f>
        <v/>
      </c>
      <c r="U175" s="15" t="str">
        <f aca="false">IF(S175="","",SUMIFS($S$7:S175,$A$7:A175,A175))</f>
        <v/>
      </c>
      <c r="V175" s="14" t="str">
        <f aca="false">IF(S175="","",IF(AND($C$4&gt;0,U175-S175&lt;=-$C$4),"After loss limit",IF(AND($C$4&gt;0,U175&lt;=-$C$4),"Hit loss limit",IF(AND($C$5&gt;0,Q175&gt;$C$5),"Over trade cap","OK"))))</f>
        <v/>
      </c>
    </row>
    <row r="176" customFormat="false" ht="15" hidden="false" customHeight="false" outlineLevel="0" collapsed="false">
      <c r="A176" s="9"/>
      <c r="B176" s="10"/>
      <c r="C176" s="10"/>
      <c r="D176" s="11"/>
      <c r="E176" s="33"/>
      <c r="F176" s="33"/>
      <c r="G176" s="12"/>
      <c r="H176" s="12"/>
      <c r="I176" s="12"/>
      <c r="J176" s="11"/>
      <c r="K176" s="11"/>
      <c r="L176" s="13"/>
      <c r="M176" s="33"/>
      <c r="N176" s="11"/>
      <c r="O176" s="14" t="str">
        <f aca="false">IF(OR(A176="",B176=""),"",LOOKUP(MOD(B176,1),Lists!$A$5:$A$9,Lists!$B$5:$B$9))</f>
        <v/>
      </c>
      <c r="P176" s="14" t="str">
        <f aca="false">IF(OR(B176="",C176=""),"",ROUND(MOD(C176-B176,1)*1440,0))</f>
        <v/>
      </c>
      <c r="Q176" s="14" t="str">
        <f aca="false">IF(A176="","",COUNTIF($A$7:A176,A176))</f>
        <v/>
      </c>
      <c r="R176" s="15" t="str">
        <f aca="false">IF(OR(G176="",H176="",J176=""),"",ABS(G176-H176)*J176*IF(K176="",1,K176))</f>
        <v/>
      </c>
      <c r="S176" s="15" t="str">
        <f aca="false">IF(OR(G176="",I176="",J176=""),"",(I176-G176)*J176*IF(K176="",1,K176)*IF(E176="Short",-1,1)-N(L176))</f>
        <v/>
      </c>
      <c r="T176" s="16" t="str">
        <f aca="false">IF(OR(S176="",N(R176)=0),"",S176/R176)</f>
        <v/>
      </c>
      <c r="U176" s="15" t="str">
        <f aca="false">IF(S176="","",SUMIFS($S$7:S176,$A$7:A176,A176))</f>
        <v/>
      </c>
      <c r="V176" s="14" t="str">
        <f aca="false">IF(S176="","",IF(AND($C$4&gt;0,U176-S176&lt;=-$C$4),"After loss limit",IF(AND($C$4&gt;0,U176&lt;=-$C$4),"Hit loss limit",IF(AND($C$5&gt;0,Q176&gt;$C$5),"Over trade cap","OK"))))</f>
        <v/>
      </c>
    </row>
    <row r="177" customFormat="false" ht="15" hidden="false" customHeight="false" outlineLevel="0" collapsed="false">
      <c r="A177" s="9"/>
      <c r="B177" s="10"/>
      <c r="C177" s="10"/>
      <c r="D177" s="11"/>
      <c r="E177" s="33"/>
      <c r="F177" s="33"/>
      <c r="G177" s="12"/>
      <c r="H177" s="12"/>
      <c r="I177" s="12"/>
      <c r="J177" s="11"/>
      <c r="K177" s="11"/>
      <c r="L177" s="13"/>
      <c r="M177" s="33"/>
      <c r="N177" s="11"/>
      <c r="O177" s="14" t="str">
        <f aca="false">IF(OR(A177="",B177=""),"",LOOKUP(MOD(B177,1),Lists!$A$5:$A$9,Lists!$B$5:$B$9))</f>
        <v/>
      </c>
      <c r="P177" s="14" t="str">
        <f aca="false">IF(OR(B177="",C177=""),"",ROUND(MOD(C177-B177,1)*1440,0))</f>
        <v/>
      </c>
      <c r="Q177" s="14" t="str">
        <f aca="false">IF(A177="","",COUNTIF($A$7:A177,A177))</f>
        <v/>
      </c>
      <c r="R177" s="15" t="str">
        <f aca="false">IF(OR(G177="",H177="",J177=""),"",ABS(G177-H177)*J177*IF(K177="",1,K177))</f>
        <v/>
      </c>
      <c r="S177" s="15" t="str">
        <f aca="false">IF(OR(G177="",I177="",J177=""),"",(I177-G177)*J177*IF(K177="",1,K177)*IF(E177="Short",-1,1)-N(L177))</f>
        <v/>
      </c>
      <c r="T177" s="16" t="str">
        <f aca="false">IF(OR(S177="",N(R177)=0),"",S177/R177)</f>
        <v/>
      </c>
      <c r="U177" s="15" t="str">
        <f aca="false">IF(S177="","",SUMIFS($S$7:S177,$A$7:A177,A177))</f>
        <v/>
      </c>
      <c r="V177" s="14" t="str">
        <f aca="false">IF(S177="","",IF(AND($C$4&gt;0,U177-S177&lt;=-$C$4),"After loss limit",IF(AND($C$4&gt;0,U177&lt;=-$C$4),"Hit loss limit",IF(AND($C$5&gt;0,Q177&gt;$C$5),"Over trade cap","OK"))))</f>
        <v/>
      </c>
    </row>
    <row r="178" customFormat="false" ht="15" hidden="false" customHeight="false" outlineLevel="0" collapsed="false">
      <c r="A178" s="9"/>
      <c r="B178" s="10"/>
      <c r="C178" s="10"/>
      <c r="D178" s="11"/>
      <c r="E178" s="33"/>
      <c r="F178" s="33"/>
      <c r="G178" s="12"/>
      <c r="H178" s="12"/>
      <c r="I178" s="12"/>
      <c r="J178" s="11"/>
      <c r="K178" s="11"/>
      <c r="L178" s="13"/>
      <c r="M178" s="33"/>
      <c r="N178" s="11"/>
      <c r="O178" s="14" t="str">
        <f aca="false">IF(OR(A178="",B178=""),"",LOOKUP(MOD(B178,1),Lists!$A$5:$A$9,Lists!$B$5:$B$9))</f>
        <v/>
      </c>
      <c r="P178" s="14" t="str">
        <f aca="false">IF(OR(B178="",C178=""),"",ROUND(MOD(C178-B178,1)*1440,0))</f>
        <v/>
      </c>
      <c r="Q178" s="14" t="str">
        <f aca="false">IF(A178="","",COUNTIF($A$7:A178,A178))</f>
        <v/>
      </c>
      <c r="R178" s="15" t="str">
        <f aca="false">IF(OR(G178="",H178="",J178=""),"",ABS(G178-H178)*J178*IF(K178="",1,K178))</f>
        <v/>
      </c>
      <c r="S178" s="15" t="str">
        <f aca="false">IF(OR(G178="",I178="",J178=""),"",(I178-G178)*J178*IF(K178="",1,K178)*IF(E178="Short",-1,1)-N(L178))</f>
        <v/>
      </c>
      <c r="T178" s="16" t="str">
        <f aca="false">IF(OR(S178="",N(R178)=0),"",S178/R178)</f>
        <v/>
      </c>
      <c r="U178" s="15" t="str">
        <f aca="false">IF(S178="","",SUMIFS($S$7:S178,$A$7:A178,A178))</f>
        <v/>
      </c>
      <c r="V178" s="14" t="str">
        <f aca="false">IF(S178="","",IF(AND($C$4&gt;0,U178-S178&lt;=-$C$4),"After loss limit",IF(AND($C$4&gt;0,U178&lt;=-$C$4),"Hit loss limit",IF(AND($C$5&gt;0,Q178&gt;$C$5),"Over trade cap","OK"))))</f>
        <v/>
      </c>
    </row>
    <row r="179" customFormat="false" ht="15" hidden="false" customHeight="false" outlineLevel="0" collapsed="false">
      <c r="A179" s="9"/>
      <c r="B179" s="10"/>
      <c r="C179" s="10"/>
      <c r="D179" s="11"/>
      <c r="E179" s="33"/>
      <c r="F179" s="33"/>
      <c r="G179" s="12"/>
      <c r="H179" s="12"/>
      <c r="I179" s="12"/>
      <c r="J179" s="11"/>
      <c r="K179" s="11"/>
      <c r="L179" s="13"/>
      <c r="M179" s="33"/>
      <c r="N179" s="11"/>
      <c r="O179" s="14" t="str">
        <f aca="false">IF(OR(A179="",B179=""),"",LOOKUP(MOD(B179,1),Lists!$A$5:$A$9,Lists!$B$5:$B$9))</f>
        <v/>
      </c>
      <c r="P179" s="14" t="str">
        <f aca="false">IF(OR(B179="",C179=""),"",ROUND(MOD(C179-B179,1)*1440,0))</f>
        <v/>
      </c>
      <c r="Q179" s="14" t="str">
        <f aca="false">IF(A179="","",COUNTIF($A$7:A179,A179))</f>
        <v/>
      </c>
      <c r="R179" s="15" t="str">
        <f aca="false">IF(OR(G179="",H179="",J179=""),"",ABS(G179-H179)*J179*IF(K179="",1,K179))</f>
        <v/>
      </c>
      <c r="S179" s="15" t="str">
        <f aca="false">IF(OR(G179="",I179="",J179=""),"",(I179-G179)*J179*IF(K179="",1,K179)*IF(E179="Short",-1,1)-N(L179))</f>
        <v/>
      </c>
      <c r="T179" s="16" t="str">
        <f aca="false">IF(OR(S179="",N(R179)=0),"",S179/R179)</f>
        <v/>
      </c>
      <c r="U179" s="15" t="str">
        <f aca="false">IF(S179="","",SUMIFS($S$7:S179,$A$7:A179,A179))</f>
        <v/>
      </c>
      <c r="V179" s="14" t="str">
        <f aca="false">IF(S179="","",IF(AND($C$4&gt;0,U179-S179&lt;=-$C$4),"After loss limit",IF(AND($C$4&gt;0,U179&lt;=-$C$4),"Hit loss limit",IF(AND($C$5&gt;0,Q179&gt;$C$5),"Over trade cap","OK"))))</f>
        <v/>
      </c>
    </row>
    <row r="180" customFormat="false" ht="15" hidden="false" customHeight="false" outlineLevel="0" collapsed="false">
      <c r="A180" s="9"/>
      <c r="B180" s="10"/>
      <c r="C180" s="10"/>
      <c r="D180" s="11"/>
      <c r="E180" s="33"/>
      <c r="F180" s="33"/>
      <c r="G180" s="12"/>
      <c r="H180" s="12"/>
      <c r="I180" s="12"/>
      <c r="J180" s="11"/>
      <c r="K180" s="11"/>
      <c r="L180" s="13"/>
      <c r="M180" s="33"/>
      <c r="N180" s="11"/>
      <c r="O180" s="14" t="str">
        <f aca="false">IF(OR(A180="",B180=""),"",LOOKUP(MOD(B180,1),Lists!$A$5:$A$9,Lists!$B$5:$B$9))</f>
        <v/>
      </c>
      <c r="P180" s="14" t="str">
        <f aca="false">IF(OR(B180="",C180=""),"",ROUND(MOD(C180-B180,1)*1440,0))</f>
        <v/>
      </c>
      <c r="Q180" s="14" t="str">
        <f aca="false">IF(A180="","",COUNTIF($A$7:A180,A180))</f>
        <v/>
      </c>
      <c r="R180" s="15" t="str">
        <f aca="false">IF(OR(G180="",H180="",J180=""),"",ABS(G180-H180)*J180*IF(K180="",1,K180))</f>
        <v/>
      </c>
      <c r="S180" s="15" t="str">
        <f aca="false">IF(OR(G180="",I180="",J180=""),"",(I180-G180)*J180*IF(K180="",1,K180)*IF(E180="Short",-1,1)-N(L180))</f>
        <v/>
      </c>
      <c r="T180" s="16" t="str">
        <f aca="false">IF(OR(S180="",N(R180)=0),"",S180/R180)</f>
        <v/>
      </c>
      <c r="U180" s="15" t="str">
        <f aca="false">IF(S180="","",SUMIFS($S$7:S180,$A$7:A180,A180))</f>
        <v/>
      </c>
      <c r="V180" s="14" t="str">
        <f aca="false">IF(S180="","",IF(AND($C$4&gt;0,U180-S180&lt;=-$C$4),"After loss limit",IF(AND($C$4&gt;0,U180&lt;=-$C$4),"Hit loss limit",IF(AND($C$5&gt;0,Q180&gt;$C$5),"Over trade cap","OK"))))</f>
        <v/>
      </c>
    </row>
    <row r="181" customFormat="false" ht="15" hidden="false" customHeight="false" outlineLevel="0" collapsed="false">
      <c r="A181" s="9"/>
      <c r="B181" s="10"/>
      <c r="C181" s="10"/>
      <c r="D181" s="11"/>
      <c r="E181" s="33"/>
      <c r="F181" s="33"/>
      <c r="G181" s="12"/>
      <c r="H181" s="12"/>
      <c r="I181" s="12"/>
      <c r="J181" s="11"/>
      <c r="K181" s="11"/>
      <c r="L181" s="13"/>
      <c r="M181" s="33"/>
      <c r="N181" s="11"/>
      <c r="O181" s="14" t="str">
        <f aca="false">IF(OR(A181="",B181=""),"",LOOKUP(MOD(B181,1),Lists!$A$5:$A$9,Lists!$B$5:$B$9))</f>
        <v/>
      </c>
      <c r="P181" s="14" t="str">
        <f aca="false">IF(OR(B181="",C181=""),"",ROUND(MOD(C181-B181,1)*1440,0))</f>
        <v/>
      </c>
      <c r="Q181" s="14" t="str">
        <f aca="false">IF(A181="","",COUNTIF($A$7:A181,A181))</f>
        <v/>
      </c>
      <c r="R181" s="15" t="str">
        <f aca="false">IF(OR(G181="",H181="",J181=""),"",ABS(G181-H181)*J181*IF(K181="",1,K181))</f>
        <v/>
      </c>
      <c r="S181" s="15" t="str">
        <f aca="false">IF(OR(G181="",I181="",J181=""),"",(I181-G181)*J181*IF(K181="",1,K181)*IF(E181="Short",-1,1)-N(L181))</f>
        <v/>
      </c>
      <c r="T181" s="16" t="str">
        <f aca="false">IF(OR(S181="",N(R181)=0),"",S181/R181)</f>
        <v/>
      </c>
      <c r="U181" s="15" t="str">
        <f aca="false">IF(S181="","",SUMIFS($S$7:S181,$A$7:A181,A181))</f>
        <v/>
      </c>
      <c r="V181" s="14" t="str">
        <f aca="false">IF(S181="","",IF(AND($C$4&gt;0,U181-S181&lt;=-$C$4),"After loss limit",IF(AND($C$4&gt;0,U181&lt;=-$C$4),"Hit loss limit",IF(AND($C$5&gt;0,Q181&gt;$C$5),"Over trade cap","OK"))))</f>
        <v/>
      </c>
    </row>
    <row r="182" customFormat="false" ht="15" hidden="false" customHeight="false" outlineLevel="0" collapsed="false">
      <c r="A182" s="9"/>
      <c r="B182" s="10"/>
      <c r="C182" s="10"/>
      <c r="D182" s="11"/>
      <c r="E182" s="33"/>
      <c r="F182" s="33"/>
      <c r="G182" s="12"/>
      <c r="H182" s="12"/>
      <c r="I182" s="12"/>
      <c r="J182" s="11"/>
      <c r="K182" s="11"/>
      <c r="L182" s="13"/>
      <c r="M182" s="33"/>
      <c r="N182" s="11"/>
      <c r="O182" s="14" t="str">
        <f aca="false">IF(OR(A182="",B182=""),"",LOOKUP(MOD(B182,1),Lists!$A$5:$A$9,Lists!$B$5:$B$9))</f>
        <v/>
      </c>
      <c r="P182" s="14" t="str">
        <f aca="false">IF(OR(B182="",C182=""),"",ROUND(MOD(C182-B182,1)*1440,0))</f>
        <v/>
      </c>
      <c r="Q182" s="14" t="str">
        <f aca="false">IF(A182="","",COUNTIF($A$7:A182,A182))</f>
        <v/>
      </c>
      <c r="R182" s="15" t="str">
        <f aca="false">IF(OR(G182="",H182="",J182=""),"",ABS(G182-H182)*J182*IF(K182="",1,K182))</f>
        <v/>
      </c>
      <c r="S182" s="15" t="str">
        <f aca="false">IF(OR(G182="",I182="",J182=""),"",(I182-G182)*J182*IF(K182="",1,K182)*IF(E182="Short",-1,1)-N(L182))</f>
        <v/>
      </c>
      <c r="T182" s="16" t="str">
        <f aca="false">IF(OR(S182="",N(R182)=0),"",S182/R182)</f>
        <v/>
      </c>
      <c r="U182" s="15" t="str">
        <f aca="false">IF(S182="","",SUMIFS($S$7:S182,$A$7:A182,A182))</f>
        <v/>
      </c>
      <c r="V182" s="14" t="str">
        <f aca="false">IF(S182="","",IF(AND($C$4&gt;0,U182-S182&lt;=-$C$4),"After loss limit",IF(AND($C$4&gt;0,U182&lt;=-$C$4),"Hit loss limit",IF(AND($C$5&gt;0,Q182&gt;$C$5),"Over trade cap","OK"))))</f>
        <v/>
      </c>
    </row>
    <row r="183" customFormat="false" ht="15" hidden="false" customHeight="false" outlineLevel="0" collapsed="false">
      <c r="A183" s="9"/>
      <c r="B183" s="10"/>
      <c r="C183" s="10"/>
      <c r="D183" s="11"/>
      <c r="E183" s="33"/>
      <c r="F183" s="33"/>
      <c r="G183" s="12"/>
      <c r="H183" s="12"/>
      <c r="I183" s="12"/>
      <c r="J183" s="11"/>
      <c r="K183" s="11"/>
      <c r="L183" s="13"/>
      <c r="M183" s="33"/>
      <c r="N183" s="11"/>
      <c r="O183" s="14" t="str">
        <f aca="false">IF(OR(A183="",B183=""),"",LOOKUP(MOD(B183,1),Lists!$A$5:$A$9,Lists!$B$5:$B$9))</f>
        <v/>
      </c>
      <c r="P183" s="14" t="str">
        <f aca="false">IF(OR(B183="",C183=""),"",ROUND(MOD(C183-B183,1)*1440,0))</f>
        <v/>
      </c>
      <c r="Q183" s="14" t="str">
        <f aca="false">IF(A183="","",COUNTIF($A$7:A183,A183))</f>
        <v/>
      </c>
      <c r="R183" s="15" t="str">
        <f aca="false">IF(OR(G183="",H183="",J183=""),"",ABS(G183-H183)*J183*IF(K183="",1,K183))</f>
        <v/>
      </c>
      <c r="S183" s="15" t="str">
        <f aca="false">IF(OR(G183="",I183="",J183=""),"",(I183-G183)*J183*IF(K183="",1,K183)*IF(E183="Short",-1,1)-N(L183))</f>
        <v/>
      </c>
      <c r="T183" s="16" t="str">
        <f aca="false">IF(OR(S183="",N(R183)=0),"",S183/R183)</f>
        <v/>
      </c>
      <c r="U183" s="15" t="str">
        <f aca="false">IF(S183="","",SUMIFS($S$7:S183,$A$7:A183,A183))</f>
        <v/>
      </c>
      <c r="V183" s="14" t="str">
        <f aca="false">IF(S183="","",IF(AND($C$4&gt;0,U183-S183&lt;=-$C$4),"After loss limit",IF(AND($C$4&gt;0,U183&lt;=-$C$4),"Hit loss limit",IF(AND($C$5&gt;0,Q183&gt;$C$5),"Over trade cap","OK"))))</f>
        <v/>
      </c>
    </row>
    <row r="184" customFormat="false" ht="15" hidden="false" customHeight="false" outlineLevel="0" collapsed="false">
      <c r="A184" s="9"/>
      <c r="B184" s="10"/>
      <c r="C184" s="10"/>
      <c r="D184" s="11"/>
      <c r="E184" s="33"/>
      <c r="F184" s="33"/>
      <c r="G184" s="12"/>
      <c r="H184" s="12"/>
      <c r="I184" s="12"/>
      <c r="J184" s="11"/>
      <c r="K184" s="11"/>
      <c r="L184" s="13"/>
      <c r="M184" s="33"/>
      <c r="N184" s="11"/>
      <c r="O184" s="14" t="str">
        <f aca="false">IF(OR(A184="",B184=""),"",LOOKUP(MOD(B184,1),Lists!$A$5:$A$9,Lists!$B$5:$B$9))</f>
        <v/>
      </c>
      <c r="P184" s="14" t="str">
        <f aca="false">IF(OR(B184="",C184=""),"",ROUND(MOD(C184-B184,1)*1440,0))</f>
        <v/>
      </c>
      <c r="Q184" s="14" t="str">
        <f aca="false">IF(A184="","",COUNTIF($A$7:A184,A184))</f>
        <v/>
      </c>
      <c r="R184" s="15" t="str">
        <f aca="false">IF(OR(G184="",H184="",J184=""),"",ABS(G184-H184)*J184*IF(K184="",1,K184))</f>
        <v/>
      </c>
      <c r="S184" s="15" t="str">
        <f aca="false">IF(OR(G184="",I184="",J184=""),"",(I184-G184)*J184*IF(K184="",1,K184)*IF(E184="Short",-1,1)-N(L184))</f>
        <v/>
      </c>
      <c r="T184" s="16" t="str">
        <f aca="false">IF(OR(S184="",N(R184)=0),"",S184/R184)</f>
        <v/>
      </c>
      <c r="U184" s="15" t="str">
        <f aca="false">IF(S184="","",SUMIFS($S$7:S184,$A$7:A184,A184))</f>
        <v/>
      </c>
      <c r="V184" s="14" t="str">
        <f aca="false">IF(S184="","",IF(AND($C$4&gt;0,U184-S184&lt;=-$C$4),"After loss limit",IF(AND($C$4&gt;0,U184&lt;=-$C$4),"Hit loss limit",IF(AND($C$5&gt;0,Q184&gt;$C$5),"Over trade cap","OK"))))</f>
        <v/>
      </c>
    </row>
    <row r="185" customFormat="false" ht="15" hidden="false" customHeight="false" outlineLevel="0" collapsed="false">
      <c r="A185" s="9"/>
      <c r="B185" s="10"/>
      <c r="C185" s="10"/>
      <c r="D185" s="11"/>
      <c r="E185" s="33"/>
      <c r="F185" s="33"/>
      <c r="G185" s="12"/>
      <c r="H185" s="12"/>
      <c r="I185" s="12"/>
      <c r="J185" s="11"/>
      <c r="K185" s="11"/>
      <c r="L185" s="13"/>
      <c r="M185" s="33"/>
      <c r="N185" s="11"/>
      <c r="O185" s="14" t="str">
        <f aca="false">IF(OR(A185="",B185=""),"",LOOKUP(MOD(B185,1),Lists!$A$5:$A$9,Lists!$B$5:$B$9))</f>
        <v/>
      </c>
      <c r="P185" s="14" t="str">
        <f aca="false">IF(OR(B185="",C185=""),"",ROUND(MOD(C185-B185,1)*1440,0))</f>
        <v/>
      </c>
      <c r="Q185" s="14" t="str">
        <f aca="false">IF(A185="","",COUNTIF($A$7:A185,A185))</f>
        <v/>
      </c>
      <c r="R185" s="15" t="str">
        <f aca="false">IF(OR(G185="",H185="",J185=""),"",ABS(G185-H185)*J185*IF(K185="",1,K185))</f>
        <v/>
      </c>
      <c r="S185" s="15" t="str">
        <f aca="false">IF(OR(G185="",I185="",J185=""),"",(I185-G185)*J185*IF(K185="",1,K185)*IF(E185="Short",-1,1)-N(L185))</f>
        <v/>
      </c>
      <c r="T185" s="16" t="str">
        <f aca="false">IF(OR(S185="",N(R185)=0),"",S185/R185)</f>
        <v/>
      </c>
      <c r="U185" s="15" t="str">
        <f aca="false">IF(S185="","",SUMIFS($S$7:S185,$A$7:A185,A185))</f>
        <v/>
      </c>
      <c r="V185" s="14" t="str">
        <f aca="false">IF(S185="","",IF(AND($C$4&gt;0,U185-S185&lt;=-$C$4),"After loss limit",IF(AND($C$4&gt;0,U185&lt;=-$C$4),"Hit loss limit",IF(AND($C$5&gt;0,Q185&gt;$C$5),"Over trade cap","OK"))))</f>
        <v/>
      </c>
    </row>
    <row r="186" customFormat="false" ht="15" hidden="false" customHeight="false" outlineLevel="0" collapsed="false">
      <c r="A186" s="9"/>
      <c r="B186" s="10"/>
      <c r="C186" s="10"/>
      <c r="D186" s="11"/>
      <c r="E186" s="33"/>
      <c r="F186" s="33"/>
      <c r="G186" s="12"/>
      <c r="H186" s="12"/>
      <c r="I186" s="12"/>
      <c r="J186" s="11"/>
      <c r="K186" s="11"/>
      <c r="L186" s="13"/>
      <c r="M186" s="33"/>
      <c r="N186" s="11"/>
      <c r="O186" s="14" t="str">
        <f aca="false">IF(OR(A186="",B186=""),"",LOOKUP(MOD(B186,1),Lists!$A$5:$A$9,Lists!$B$5:$B$9))</f>
        <v/>
      </c>
      <c r="P186" s="14" t="str">
        <f aca="false">IF(OR(B186="",C186=""),"",ROUND(MOD(C186-B186,1)*1440,0))</f>
        <v/>
      </c>
      <c r="Q186" s="14" t="str">
        <f aca="false">IF(A186="","",COUNTIF($A$7:A186,A186))</f>
        <v/>
      </c>
      <c r="R186" s="15" t="str">
        <f aca="false">IF(OR(G186="",H186="",J186=""),"",ABS(G186-H186)*J186*IF(K186="",1,K186))</f>
        <v/>
      </c>
      <c r="S186" s="15" t="str">
        <f aca="false">IF(OR(G186="",I186="",J186=""),"",(I186-G186)*J186*IF(K186="",1,K186)*IF(E186="Short",-1,1)-N(L186))</f>
        <v/>
      </c>
      <c r="T186" s="16" t="str">
        <f aca="false">IF(OR(S186="",N(R186)=0),"",S186/R186)</f>
        <v/>
      </c>
      <c r="U186" s="15" t="str">
        <f aca="false">IF(S186="","",SUMIFS($S$7:S186,$A$7:A186,A186))</f>
        <v/>
      </c>
      <c r="V186" s="14" t="str">
        <f aca="false">IF(S186="","",IF(AND($C$4&gt;0,U186-S186&lt;=-$C$4),"After loss limit",IF(AND($C$4&gt;0,U186&lt;=-$C$4),"Hit loss limit",IF(AND($C$5&gt;0,Q186&gt;$C$5),"Over trade cap","OK"))))</f>
        <v/>
      </c>
    </row>
    <row r="187" customFormat="false" ht="15" hidden="false" customHeight="false" outlineLevel="0" collapsed="false">
      <c r="A187" s="9"/>
      <c r="B187" s="10"/>
      <c r="C187" s="10"/>
      <c r="D187" s="11"/>
      <c r="E187" s="33"/>
      <c r="F187" s="33"/>
      <c r="G187" s="12"/>
      <c r="H187" s="12"/>
      <c r="I187" s="12"/>
      <c r="J187" s="11"/>
      <c r="K187" s="11"/>
      <c r="L187" s="13"/>
      <c r="M187" s="33"/>
      <c r="N187" s="11"/>
      <c r="O187" s="14" t="str">
        <f aca="false">IF(OR(A187="",B187=""),"",LOOKUP(MOD(B187,1),Lists!$A$5:$A$9,Lists!$B$5:$B$9))</f>
        <v/>
      </c>
      <c r="P187" s="14" t="str">
        <f aca="false">IF(OR(B187="",C187=""),"",ROUND(MOD(C187-B187,1)*1440,0))</f>
        <v/>
      </c>
      <c r="Q187" s="14" t="str">
        <f aca="false">IF(A187="","",COUNTIF($A$7:A187,A187))</f>
        <v/>
      </c>
      <c r="R187" s="15" t="str">
        <f aca="false">IF(OR(G187="",H187="",J187=""),"",ABS(G187-H187)*J187*IF(K187="",1,K187))</f>
        <v/>
      </c>
      <c r="S187" s="15" t="str">
        <f aca="false">IF(OR(G187="",I187="",J187=""),"",(I187-G187)*J187*IF(K187="",1,K187)*IF(E187="Short",-1,1)-N(L187))</f>
        <v/>
      </c>
      <c r="T187" s="16" t="str">
        <f aca="false">IF(OR(S187="",N(R187)=0),"",S187/R187)</f>
        <v/>
      </c>
      <c r="U187" s="15" t="str">
        <f aca="false">IF(S187="","",SUMIFS($S$7:S187,$A$7:A187,A187))</f>
        <v/>
      </c>
      <c r="V187" s="14" t="str">
        <f aca="false">IF(S187="","",IF(AND($C$4&gt;0,U187-S187&lt;=-$C$4),"After loss limit",IF(AND($C$4&gt;0,U187&lt;=-$C$4),"Hit loss limit",IF(AND($C$5&gt;0,Q187&gt;$C$5),"Over trade cap","OK"))))</f>
        <v/>
      </c>
    </row>
    <row r="188" customFormat="false" ht="15" hidden="false" customHeight="false" outlineLevel="0" collapsed="false">
      <c r="A188" s="9"/>
      <c r="B188" s="10"/>
      <c r="C188" s="10"/>
      <c r="D188" s="11"/>
      <c r="E188" s="33"/>
      <c r="F188" s="33"/>
      <c r="G188" s="12"/>
      <c r="H188" s="12"/>
      <c r="I188" s="12"/>
      <c r="J188" s="11"/>
      <c r="K188" s="11"/>
      <c r="L188" s="13"/>
      <c r="M188" s="33"/>
      <c r="N188" s="11"/>
      <c r="O188" s="14" t="str">
        <f aca="false">IF(OR(A188="",B188=""),"",LOOKUP(MOD(B188,1),Lists!$A$5:$A$9,Lists!$B$5:$B$9))</f>
        <v/>
      </c>
      <c r="P188" s="14" t="str">
        <f aca="false">IF(OR(B188="",C188=""),"",ROUND(MOD(C188-B188,1)*1440,0))</f>
        <v/>
      </c>
      <c r="Q188" s="14" t="str">
        <f aca="false">IF(A188="","",COUNTIF($A$7:A188,A188))</f>
        <v/>
      </c>
      <c r="R188" s="15" t="str">
        <f aca="false">IF(OR(G188="",H188="",J188=""),"",ABS(G188-H188)*J188*IF(K188="",1,K188))</f>
        <v/>
      </c>
      <c r="S188" s="15" t="str">
        <f aca="false">IF(OR(G188="",I188="",J188=""),"",(I188-G188)*J188*IF(K188="",1,K188)*IF(E188="Short",-1,1)-N(L188))</f>
        <v/>
      </c>
      <c r="T188" s="16" t="str">
        <f aca="false">IF(OR(S188="",N(R188)=0),"",S188/R188)</f>
        <v/>
      </c>
      <c r="U188" s="15" t="str">
        <f aca="false">IF(S188="","",SUMIFS($S$7:S188,$A$7:A188,A188))</f>
        <v/>
      </c>
      <c r="V188" s="14" t="str">
        <f aca="false">IF(S188="","",IF(AND($C$4&gt;0,U188-S188&lt;=-$C$4),"After loss limit",IF(AND($C$4&gt;0,U188&lt;=-$C$4),"Hit loss limit",IF(AND($C$5&gt;0,Q188&gt;$C$5),"Over trade cap","OK"))))</f>
        <v/>
      </c>
    </row>
    <row r="189" customFormat="false" ht="15" hidden="false" customHeight="false" outlineLevel="0" collapsed="false">
      <c r="A189" s="9"/>
      <c r="B189" s="10"/>
      <c r="C189" s="10"/>
      <c r="D189" s="11"/>
      <c r="E189" s="33"/>
      <c r="F189" s="33"/>
      <c r="G189" s="12"/>
      <c r="H189" s="12"/>
      <c r="I189" s="12"/>
      <c r="J189" s="11"/>
      <c r="K189" s="11"/>
      <c r="L189" s="13"/>
      <c r="M189" s="33"/>
      <c r="N189" s="11"/>
      <c r="O189" s="14" t="str">
        <f aca="false">IF(OR(A189="",B189=""),"",LOOKUP(MOD(B189,1),Lists!$A$5:$A$9,Lists!$B$5:$B$9))</f>
        <v/>
      </c>
      <c r="P189" s="14" t="str">
        <f aca="false">IF(OR(B189="",C189=""),"",ROUND(MOD(C189-B189,1)*1440,0))</f>
        <v/>
      </c>
      <c r="Q189" s="14" t="str">
        <f aca="false">IF(A189="","",COUNTIF($A$7:A189,A189))</f>
        <v/>
      </c>
      <c r="R189" s="15" t="str">
        <f aca="false">IF(OR(G189="",H189="",J189=""),"",ABS(G189-H189)*J189*IF(K189="",1,K189))</f>
        <v/>
      </c>
      <c r="S189" s="15" t="str">
        <f aca="false">IF(OR(G189="",I189="",J189=""),"",(I189-G189)*J189*IF(K189="",1,K189)*IF(E189="Short",-1,1)-N(L189))</f>
        <v/>
      </c>
      <c r="T189" s="16" t="str">
        <f aca="false">IF(OR(S189="",N(R189)=0),"",S189/R189)</f>
        <v/>
      </c>
      <c r="U189" s="15" t="str">
        <f aca="false">IF(S189="","",SUMIFS($S$7:S189,$A$7:A189,A189))</f>
        <v/>
      </c>
      <c r="V189" s="14" t="str">
        <f aca="false">IF(S189="","",IF(AND($C$4&gt;0,U189-S189&lt;=-$C$4),"After loss limit",IF(AND($C$4&gt;0,U189&lt;=-$C$4),"Hit loss limit",IF(AND($C$5&gt;0,Q189&gt;$C$5),"Over trade cap","OK"))))</f>
        <v/>
      </c>
    </row>
    <row r="190" customFormat="false" ht="15" hidden="false" customHeight="false" outlineLevel="0" collapsed="false">
      <c r="A190" s="9"/>
      <c r="B190" s="10"/>
      <c r="C190" s="10"/>
      <c r="D190" s="11"/>
      <c r="E190" s="33"/>
      <c r="F190" s="33"/>
      <c r="G190" s="12"/>
      <c r="H190" s="12"/>
      <c r="I190" s="12"/>
      <c r="J190" s="11"/>
      <c r="K190" s="11"/>
      <c r="L190" s="13"/>
      <c r="M190" s="33"/>
      <c r="N190" s="11"/>
      <c r="O190" s="14" t="str">
        <f aca="false">IF(OR(A190="",B190=""),"",LOOKUP(MOD(B190,1),Lists!$A$5:$A$9,Lists!$B$5:$B$9))</f>
        <v/>
      </c>
      <c r="P190" s="14" t="str">
        <f aca="false">IF(OR(B190="",C190=""),"",ROUND(MOD(C190-B190,1)*1440,0))</f>
        <v/>
      </c>
      <c r="Q190" s="14" t="str">
        <f aca="false">IF(A190="","",COUNTIF($A$7:A190,A190))</f>
        <v/>
      </c>
      <c r="R190" s="15" t="str">
        <f aca="false">IF(OR(G190="",H190="",J190=""),"",ABS(G190-H190)*J190*IF(K190="",1,K190))</f>
        <v/>
      </c>
      <c r="S190" s="15" t="str">
        <f aca="false">IF(OR(G190="",I190="",J190=""),"",(I190-G190)*J190*IF(K190="",1,K190)*IF(E190="Short",-1,1)-N(L190))</f>
        <v/>
      </c>
      <c r="T190" s="16" t="str">
        <f aca="false">IF(OR(S190="",N(R190)=0),"",S190/R190)</f>
        <v/>
      </c>
      <c r="U190" s="15" t="str">
        <f aca="false">IF(S190="","",SUMIFS($S$7:S190,$A$7:A190,A190))</f>
        <v/>
      </c>
      <c r="V190" s="14" t="str">
        <f aca="false">IF(S190="","",IF(AND($C$4&gt;0,U190-S190&lt;=-$C$4),"After loss limit",IF(AND($C$4&gt;0,U190&lt;=-$C$4),"Hit loss limit",IF(AND($C$5&gt;0,Q190&gt;$C$5),"Over trade cap","OK"))))</f>
        <v/>
      </c>
    </row>
    <row r="191" customFormat="false" ht="15" hidden="false" customHeight="false" outlineLevel="0" collapsed="false">
      <c r="A191" s="9"/>
      <c r="B191" s="10"/>
      <c r="C191" s="10"/>
      <c r="D191" s="11"/>
      <c r="E191" s="33"/>
      <c r="F191" s="33"/>
      <c r="G191" s="12"/>
      <c r="H191" s="12"/>
      <c r="I191" s="12"/>
      <c r="J191" s="11"/>
      <c r="K191" s="11"/>
      <c r="L191" s="13"/>
      <c r="M191" s="33"/>
      <c r="N191" s="11"/>
      <c r="O191" s="14" t="str">
        <f aca="false">IF(OR(A191="",B191=""),"",LOOKUP(MOD(B191,1),Lists!$A$5:$A$9,Lists!$B$5:$B$9))</f>
        <v/>
      </c>
      <c r="P191" s="14" t="str">
        <f aca="false">IF(OR(B191="",C191=""),"",ROUND(MOD(C191-B191,1)*1440,0))</f>
        <v/>
      </c>
      <c r="Q191" s="14" t="str">
        <f aca="false">IF(A191="","",COUNTIF($A$7:A191,A191))</f>
        <v/>
      </c>
      <c r="R191" s="15" t="str">
        <f aca="false">IF(OR(G191="",H191="",J191=""),"",ABS(G191-H191)*J191*IF(K191="",1,K191))</f>
        <v/>
      </c>
      <c r="S191" s="15" t="str">
        <f aca="false">IF(OR(G191="",I191="",J191=""),"",(I191-G191)*J191*IF(K191="",1,K191)*IF(E191="Short",-1,1)-N(L191))</f>
        <v/>
      </c>
      <c r="T191" s="16" t="str">
        <f aca="false">IF(OR(S191="",N(R191)=0),"",S191/R191)</f>
        <v/>
      </c>
      <c r="U191" s="15" t="str">
        <f aca="false">IF(S191="","",SUMIFS($S$7:S191,$A$7:A191,A191))</f>
        <v/>
      </c>
      <c r="V191" s="14" t="str">
        <f aca="false">IF(S191="","",IF(AND($C$4&gt;0,U191-S191&lt;=-$C$4),"After loss limit",IF(AND($C$4&gt;0,U191&lt;=-$C$4),"Hit loss limit",IF(AND($C$5&gt;0,Q191&gt;$C$5),"Over trade cap","OK"))))</f>
        <v/>
      </c>
    </row>
    <row r="192" customFormat="false" ht="15" hidden="false" customHeight="false" outlineLevel="0" collapsed="false">
      <c r="A192" s="9"/>
      <c r="B192" s="10"/>
      <c r="C192" s="10"/>
      <c r="D192" s="11"/>
      <c r="E192" s="33"/>
      <c r="F192" s="33"/>
      <c r="G192" s="12"/>
      <c r="H192" s="12"/>
      <c r="I192" s="12"/>
      <c r="J192" s="11"/>
      <c r="K192" s="11"/>
      <c r="L192" s="13"/>
      <c r="M192" s="33"/>
      <c r="N192" s="11"/>
      <c r="O192" s="14" t="str">
        <f aca="false">IF(OR(A192="",B192=""),"",LOOKUP(MOD(B192,1),Lists!$A$5:$A$9,Lists!$B$5:$B$9))</f>
        <v/>
      </c>
      <c r="P192" s="14" t="str">
        <f aca="false">IF(OR(B192="",C192=""),"",ROUND(MOD(C192-B192,1)*1440,0))</f>
        <v/>
      </c>
      <c r="Q192" s="14" t="str">
        <f aca="false">IF(A192="","",COUNTIF($A$7:A192,A192))</f>
        <v/>
      </c>
      <c r="R192" s="15" t="str">
        <f aca="false">IF(OR(G192="",H192="",J192=""),"",ABS(G192-H192)*J192*IF(K192="",1,K192))</f>
        <v/>
      </c>
      <c r="S192" s="15" t="str">
        <f aca="false">IF(OR(G192="",I192="",J192=""),"",(I192-G192)*J192*IF(K192="",1,K192)*IF(E192="Short",-1,1)-N(L192))</f>
        <v/>
      </c>
      <c r="T192" s="16" t="str">
        <f aca="false">IF(OR(S192="",N(R192)=0),"",S192/R192)</f>
        <v/>
      </c>
      <c r="U192" s="15" t="str">
        <f aca="false">IF(S192="","",SUMIFS($S$7:S192,$A$7:A192,A192))</f>
        <v/>
      </c>
      <c r="V192" s="14" t="str">
        <f aca="false">IF(S192="","",IF(AND($C$4&gt;0,U192-S192&lt;=-$C$4),"After loss limit",IF(AND($C$4&gt;0,U192&lt;=-$C$4),"Hit loss limit",IF(AND($C$5&gt;0,Q192&gt;$C$5),"Over trade cap","OK"))))</f>
        <v/>
      </c>
    </row>
    <row r="193" customFormat="false" ht="15" hidden="false" customHeight="false" outlineLevel="0" collapsed="false">
      <c r="A193" s="9"/>
      <c r="B193" s="10"/>
      <c r="C193" s="10"/>
      <c r="D193" s="11"/>
      <c r="E193" s="33"/>
      <c r="F193" s="33"/>
      <c r="G193" s="12"/>
      <c r="H193" s="12"/>
      <c r="I193" s="12"/>
      <c r="J193" s="11"/>
      <c r="K193" s="11"/>
      <c r="L193" s="13"/>
      <c r="M193" s="33"/>
      <c r="N193" s="11"/>
      <c r="O193" s="14" t="str">
        <f aca="false">IF(OR(A193="",B193=""),"",LOOKUP(MOD(B193,1),Lists!$A$5:$A$9,Lists!$B$5:$B$9))</f>
        <v/>
      </c>
      <c r="P193" s="14" t="str">
        <f aca="false">IF(OR(B193="",C193=""),"",ROUND(MOD(C193-B193,1)*1440,0))</f>
        <v/>
      </c>
      <c r="Q193" s="14" t="str">
        <f aca="false">IF(A193="","",COUNTIF($A$7:A193,A193))</f>
        <v/>
      </c>
      <c r="R193" s="15" t="str">
        <f aca="false">IF(OR(G193="",H193="",J193=""),"",ABS(G193-H193)*J193*IF(K193="",1,K193))</f>
        <v/>
      </c>
      <c r="S193" s="15" t="str">
        <f aca="false">IF(OR(G193="",I193="",J193=""),"",(I193-G193)*J193*IF(K193="",1,K193)*IF(E193="Short",-1,1)-N(L193))</f>
        <v/>
      </c>
      <c r="T193" s="16" t="str">
        <f aca="false">IF(OR(S193="",N(R193)=0),"",S193/R193)</f>
        <v/>
      </c>
      <c r="U193" s="15" t="str">
        <f aca="false">IF(S193="","",SUMIFS($S$7:S193,$A$7:A193,A193))</f>
        <v/>
      </c>
      <c r="V193" s="14" t="str">
        <f aca="false">IF(S193="","",IF(AND($C$4&gt;0,U193-S193&lt;=-$C$4),"After loss limit",IF(AND($C$4&gt;0,U193&lt;=-$C$4),"Hit loss limit",IF(AND($C$5&gt;0,Q193&gt;$C$5),"Over trade cap","OK"))))</f>
        <v/>
      </c>
    </row>
    <row r="194" customFormat="false" ht="15" hidden="false" customHeight="false" outlineLevel="0" collapsed="false">
      <c r="A194" s="9"/>
      <c r="B194" s="10"/>
      <c r="C194" s="10"/>
      <c r="D194" s="11"/>
      <c r="E194" s="33"/>
      <c r="F194" s="33"/>
      <c r="G194" s="12"/>
      <c r="H194" s="12"/>
      <c r="I194" s="12"/>
      <c r="J194" s="11"/>
      <c r="K194" s="11"/>
      <c r="L194" s="13"/>
      <c r="M194" s="33"/>
      <c r="N194" s="11"/>
      <c r="O194" s="14" t="str">
        <f aca="false">IF(OR(A194="",B194=""),"",LOOKUP(MOD(B194,1),Lists!$A$5:$A$9,Lists!$B$5:$B$9))</f>
        <v/>
      </c>
      <c r="P194" s="14" t="str">
        <f aca="false">IF(OR(B194="",C194=""),"",ROUND(MOD(C194-B194,1)*1440,0))</f>
        <v/>
      </c>
      <c r="Q194" s="14" t="str">
        <f aca="false">IF(A194="","",COUNTIF($A$7:A194,A194))</f>
        <v/>
      </c>
      <c r="R194" s="15" t="str">
        <f aca="false">IF(OR(G194="",H194="",J194=""),"",ABS(G194-H194)*J194*IF(K194="",1,K194))</f>
        <v/>
      </c>
      <c r="S194" s="15" t="str">
        <f aca="false">IF(OR(G194="",I194="",J194=""),"",(I194-G194)*J194*IF(K194="",1,K194)*IF(E194="Short",-1,1)-N(L194))</f>
        <v/>
      </c>
      <c r="T194" s="16" t="str">
        <f aca="false">IF(OR(S194="",N(R194)=0),"",S194/R194)</f>
        <v/>
      </c>
      <c r="U194" s="15" t="str">
        <f aca="false">IF(S194="","",SUMIFS($S$7:S194,$A$7:A194,A194))</f>
        <v/>
      </c>
      <c r="V194" s="14" t="str">
        <f aca="false">IF(S194="","",IF(AND($C$4&gt;0,U194-S194&lt;=-$C$4),"After loss limit",IF(AND($C$4&gt;0,U194&lt;=-$C$4),"Hit loss limit",IF(AND($C$5&gt;0,Q194&gt;$C$5),"Over trade cap","OK"))))</f>
        <v/>
      </c>
    </row>
    <row r="195" customFormat="false" ht="15" hidden="false" customHeight="false" outlineLevel="0" collapsed="false">
      <c r="A195" s="9"/>
      <c r="B195" s="10"/>
      <c r="C195" s="10"/>
      <c r="D195" s="11"/>
      <c r="E195" s="33"/>
      <c r="F195" s="33"/>
      <c r="G195" s="12"/>
      <c r="H195" s="12"/>
      <c r="I195" s="12"/>
      <c r="J195" s="11"/>
      <c r="K195" s="11"/>
      <c r="L195" s="13"/>
      <c r="M195" s="33"/>
      <c r="N195" s="11"/>
      <c r="O195" s="14" t="str">
        <f aca="false">IF(OR(A195="",B195=""),"",LOOKUP(MOD(B195,1),Lists!$A$5:$A$9,Lists!$B$5:$B$9))</f>
        <v/>
      </c>
      <c r="P195" s="14" t="str">
        <f aca="false">IF(OR(B195="",C195=""),"",ROUND(MOD(C195-B195,1)*1440,0))</f>
        <v/>
      </c>
      <c r="Q195" s="14" t="str">
        <f aca="false">IF(A195="","",COUNTIF($A$7:A195,A195))</f>
        <v/>
      </c>
      <c r="R195" s="15" t="str">
        <f aca="false">IF(OR(G195="",H195="",J195=""),"",ABS(G195-H195)*J195*IF(K195="",1,K195))</f>
        <v/>
      </c>
      <c r="S195" s="15" t="str">
        <f aca="false">IF(OR(G195="",I195="",J195=""),"",(I195-G195)*J195*IF(K195="",1,K195)*IF(E195="Short",-1,1)-N(L195))</f>
        <v/>
      </c>
      <c r="T195" s="16" t="str">
        <f aca="false">IF(OR(S195="",N(R195)=0),"",S195/R195)</f>
        <v/>
      </c>
      <c r="U195" s="15" t="str">
        <f aca="false">IF(S195="","",SUMIFS($S$7:S195,$A$7:A195,A195))</f>
        <v/>
      </c>
      <c r="V195" s="14" t="str">
        <f aca="false">IF(S195="","",IF(AND($C$4&gt;0,U195-S195&lt;=-$C$4),"After loss limit",IF(AND($C$4&gt;0,U195&lt;=-$C$4),"Hit loss limit",IF(AND($C$5&gt;0,Q195&gt;$C$5),"Over trade cap","OK"))))</f>
        <v/>
      </c>
    </row>
    <row r="196" customFormat="false" ht="15" hidden="false" customHeight="false" outlineLevel="0" collapsed="false">
      <c r="A196" s="9"/>
      <c r="B196" s="10"/>
      <c r="C196" s="10"/>
      <c r="D196" s="11"/>
      <c r="E196" s="33"/>
      <c r="F196" s="33"/>
      <c r="G196" s="12"/>
      <c r="H196" s="12"/>
      <c r="I196" s="12"/>
      <c r="J196" s="11"/>
      <c r="K196" s="11"/>
      <c r="L196" s="13"/>
      <c r="M196" s="33"/>
      <c r="N196" s="11"/>
      <c r="O196" s="14" t="str">
        <f aca="false">IF(OR(A196="",B196=""),"",LOOKUP(MOD(B196,1),Lists!$A$5:$A$9,Lists!$B$5:$B$9))</f>
        <v/>
      </c>
      <c r="P196" s="14" t="str">
        <f aca="false">IF(OR(B196="",C196=""),"",ROUND(MOD(C196-B196,1)*1440,0))</f>
        <v/>
      </c>
      <c r="Q196" s="14" t="str">
        <f aca="false">IF(A196="","",COUNTIF($A$7:A196,A196))</f>
        <v/>
      </c>
      <c r="R196" s="15" t="str">
        <f aca="false">IF(OR(G196="",H196="",J196=""),"",ABS(G196-H196)*J196*IF(K196="",1,K196))</f>
        <v/>
      </c>
      <c r="S196" s="15" t="str">
        <f aca="false">IF(OR(G196="",I196="",J196=""),"",(I196-G196)*J196*IF(K196="",1,K196)*IF(E196="Short",-1,1)-N(L196))</f>
        <v/>
      </c>
      <c r="T196" s="16" t="str">
        <f aca="false">IF(OR(S196="",N(R196)=0),"",S196/R196)</f>
        <v/>
      </c>
      <c r="U196" s="15" t="str">
        <f aca="false">IF(S196="","",SUMIFS($S$7:S196,$A$7:A196,A196))</f>
        <v/>
      </c>
      <c r="V196" s="14" t="str">
        <f aca="false">IF(S196="","",IF(AND($C$4&gt;0,U196-S196&lt;=-$C$4),"After loss limit",IF(AND($C$4&gt;0,U196&lt;=-$C$4),"Hit loss limit",IF(AND($C$5&gt;0,Q196&gt;$C$5),"Over trade cap","OK"))))</f>
        <v/>
      </c>
    </row>
    <row r="197" customFormat="false" ht="15" hidden="false" customHeight="false" outlineLevel="0" collapsed="false">
      <c r="A197" s="9"/>
      <c r="B197" s="10"/>
      <c r="C197" s="10"/>
      <c r="D197" s="11"/>
      <c r="E197" s="33"/>
      <c r="F197" s="33"/>
      <c r="G197" s="12"/>
      <c r="H197" s="12"/>
      <c r="I197" s="12"/>
      <c r="J197" s="11"/>
      <c r="K197" s="11"/>
      <c r="L197" s="13"/>
      <c r="M197" s="33"/>
      <c r="N197" s="11"/>
      <c r="O197" s="14" t="str">
        <f aca="false">IF(OR(A197="",B197=""),"",LOOKUP(MOD(B197,1),Lists!$A$5:$A$9,Lists!$B$5:$B$9))</f>
        <v/>
      </c>
      <c r="P197" s="14" t="str">
        <f aca="false">IF(OR(B197="",C197=""),"",ROUND(MOD(C197-B197,1)*1440,0))</f>
        <v/>
      </c>
      <c r="Q197" s="14" t="str">
        <f aca="false">IF(A197="","",COUNTIF($A$7:A197,A197))</f>
        <v/>
      </c>
      <c r="R197" s="15" t="str">
        <f aca="false">IF(OR(G197="",H197="",J197=""),"",ABS(G197-H197)*J197*IF(K197="",1,K197))</f>
        <v/>
      </c>
      <c r="S197" s="15" t="str">
        <f aca="false">IF(OR(G197="",I197="",J197=""),"",(I197-G197)*J197*IF(K197="",1,K197)*IF(E197="Short",-1,1)-N(L197))</f>
        <v/>
      </c>
      <c r="T197" s="16" t="str">
        <f aca="false">IF(OR(S197="",N(R197)=0),"",S197/R197)</f>
        <v/>
      </c>
      <c r="U197" s="15" t="str">
        <f aca="false">IF(S197="","",SUMIFS($S$7:S197,$A$7:A197,A197))</f>
        <v/>
      </c>
      <c r="V197" s="14" t="str">
        <f aca="false">IF(S197="","",IF(AND($C$4&gt;0,U197-S197&lt;=-$C$4),"After loss limit",IF(AND($C$4&gt;0,U197&lt;=-$C$4),"Hit loss limit",IF(AND($C$5&gt;0,Q197&gt;$C$5),"Over trade cap","OK"))))</f>
        <v/>
      </c>
    </row>
    <row r="198" customFormat="false" ht="15" hidden="false" customHeight="false" outlineLevel="0" collapsed="false">
      <c r="A198" s="9"/>
      <c r="B198" s="10"/>
      <c r="C198" s="10"/>
      <c r="D198" s="11"/>
      <c r="E198" s="33"/>
      <c r="F198" s="33"/>
      <c r="G198" s="12"/>
      <c r="H198" s="12"/>
      <c r="I198" s="12"/>
      <c r="J198" s="11"/>
      <c r="K198" s="11"/>
      <c r="L198" s="13"/>
      <c r="M198" s="33"/>
      <c r="N198" s="11"/>
      <c r="O198" s="14" t="str">
        <f aca="false">IF(OR(A198="",B198=""),"",LOOKUP(MOD(B198,1),Lists!$A$5:$A$9,Lists!$B$5:$B$9))</f>
        <v/>
      </c>
      <c r="P198" s="14" t="str">
        <f aca="false">IF(OR(B198="",C198=""),"",ROUND(MOD(C198-B198,1)*1440,0))</f>
        <v/>
      </c>
      <c r="Q198" s="14" t="str">
        <f aca="false">IF(A198="","",COUNTIF($A$7:A198,A198))</f>
        <v/>
      </c>
      <c r="R198" s="15" t="str">
        <f aca="false">IF(OR(G198="",H198="",J198=""),"",ABS(G198-H198)*J198*IF(K198="",1,K198))</f>
        <v/>
      </c>
      <c r="S198" s="15" t="str">
        <f aca="false">IF(OR(G198="",I198="",J198=""),"",(I198-G198)*J198*IF(K198="",1,K198)*IF(E198="Short",-1,1)-N(L198))</f>
        <v/>
      </c>
      <c r="T198" s="16" t="str">
        <f aca="false">IF(OR(S198="",N(R198)=0),"",S198/R198)</f>
        <v/>
      </c>
      <c r="U198" s="15" t="str">
        <f aca="false">IF(S198="","",SUMIFS($S$7:S198,$A$7:A198,A198))</f>
        <v/>
      </c>
      <c r="V198" s="14" t="str">
        <f aca="false">IF(S198="","",IF(AND($C$4&gt;0,U198-S198&lt;=-$C$4),"After loss limit",IF(AND($C$4&gt;0,U198&lt;=-$C$4),"Hit loss limit",IF(AND($C$5&gt;0,Q198&gt;$C$5),"Over trade cap","OK"))))</f>
        <v/>
      </c>
    </row>
    <row r="199" customFormat="false" ht="15" hidden="false" customHeight="false" outlineLevel="0" collapsed="false">
      <c r="A199" s="9"/>
      <c r="B199" s="10"/>
      <c r="C199" s="10"/>
      <c r="D199" s="11"/>
      <c r="E199" s="33"/>
      <c r="F199" s="33"/>
      <c r="G199" s="12"/>
      <c r="H199" s="12"/>
      <c r="I199" s="12"/>
      <c r="J199" s="11"/>
      <c r="K199" s="11"/>
      <c r="L199" s="13"/>
      <c r="M199" s="33"/>
      <c r="N199" s="11"/>
      <c r="O199" s="14" t="str">
        <f aca="false">IF(OR(A199="",B199=""),"",LOOKUP(MOD(B199,1),Lists!$A$5:$A$9,Lists!$B$5:$B$9))</f>
        <v/>
      </c>
      <c r="P199" s="14" t="str">
        <f aca="false">IF(OR(B199="",C199=""),"",ROUND(MOD(C199-B199,1)*1440,0))</f>
        <v/>
      </c>
      <c r="Q199" s="14" t="str">
        <f aca="false">IF(A199="","",COUNTIF($A$7:A199,A199))</f>
        <v/>
      </c>
      <c r="R199" s="15" t="str">
        <f aca="false">IF(OR(G199="",H199="",J199=""),"",ABS(G199-H199)*J199*IF(K199="",1,K199))</f>
        <v/>
      </c>
      <c r="S199" s="15" t="str">
        <f aca="false">IF(OR(G199="",I199="",J199=""),"",(I199-G199)*J199*IF(K199="",1,K199)*IF(E199="Short",-1,1)-N(L199))</f>
        <v/>
      </c>
      <c r="T199" s="16" t="str">
        <f aca="false">IF(OR(S199="",N(R199)=0),"",S199/R199)</f>
        <v/>
      </c>
      <c r="U199" s="15" t="str">
        <f aca="false">IF(S199="","",SUMIFS($S$7:S199,$A$7:A199,A199))</f>
        <v/>
      </c>
      <c r="V199" s="14" t="str">
        <f aca="false">IF(S199="","",IF(AND($C$4&gt;0,U199-S199&lt;=-$C$4),"After loss limit",IF(AND($C$4&gt;0,U199&lt;=-$C$4),"Hit loss limit",IF(AND($C$5&gt;0,Q199&gt;$C$5),"Over trade cap","OK"))))</f>
        <v/>
      </c>
    </row>
    <row r="200" customFormat="false" ht="15" hidden="false" customHeight="false" outlineLevel="0" collapsed="false">
      <c r="A200" s="9"/>
      <c r="B200" s="10"/>
      <c r="C200" s="10"/>
      <c r="D200" s="11"/>
      <c r="E200" s="33"/>
      <c r="F200" s="33"/>
      <c r="G200" s="12"/>
      <c r="H200" s="12"/>
      <c r="I200" s="12"/>
      <c r="J200" s="11"/>
      <c r="K200" s="11"/>
      <c r="L200" s="13"/>
      <c r="M200" s="33"/>
      <c r="N200" s="11"/>
      <c r="O200" s="14" t="str">
        <f aca="false">IF(OR(A200="",B200=""),"",LOOKUP(MOD(B200,1),Lists!$A$5:$A$9,Lists!$B$5:$B$9))</f>
        <v/>
      </c>
      <c r="P200" s="14" t="str">
        <f aca="false">IF(OR(B200="",C200=""),"",ROUND(MOD(C200-B200,1)*1440,0))</f>
        <v/>
      </c>
      <c r="Q200" s="14" t="str">
        <f aca="false">IF(A200="","",COUNTIF($A$7:A200,A200))</f>
        <v/>
      </c>
      <c r="R200" s="15" t="str">
        <f aca="false">IF(OR(G200="",H200="",J200=""),"",ABS(G200-H200)*J200*IF(K200="",1,K200))</f>
        <v/>
      </c>
      <c r="S200" s="15" t="str">
        <f aca="false">IF(OR(G200="",I200="",J200=""),"",(I200-G200)*J200*IF(K200="",1,K200)*IF(E200="Short",-1,1)-N(L200))</f>
        <v/>
      </c>
      <c r="T200" s="16" t="str">
        <f aca="false">IF(OR(S200="",N(R200)=0),"",S200/R200)</f>
        <v/>
      </c>
      <c r="U200" s="15" t="str">
        <f aca="false">IF(S200="","",SUMIFS($S$7:S200,$A$7:A200,A200))</f>
        <v/>
      </c>
      <c r="V200" s="14" t="str">
        <f aca="false">IF(S200="","",IF(AND($C$4&gt;0,U200-S200&lt;=-$C$4),"After loss limit",IF(AND($C$4&gt;0,U200&lt;=-$C$4),"Hit loss limit",IF(AND($C$5&gt;0,Q200&gt;$C$5),"Over trade cap","OK"))))</f>
        <v/>
      </c>
    </row>
    <row r="201" customFormat="false" ht="15" hidden="false" customHeight="false" outlineLevel="0" collapsed="false">
      <c r="A201" s="9"/>
      <c r="B201" s="10"/>
      <c r="C201" s="10"/>
      <c r="D201" s="11"/>
      <c r="E201" s="33"/>
      <c r="F201" s="33"/>
      <c r="G201" s="12"/>
      <c r="H201" s="12"/>
      <c r="I201" s="12"/>
      <c r="J201" s="11"/>
      <c r="K201" s="11"/>
      <c r="L201" s="13"/>
      <c r="M201" s="33"/>
      <c r="N201" s="11"/>
      <c r="O201" s="14" t="str">
        <f aca="false">IF(OR(A201="",B201=""),"",LOOKUP(MOD(B201,1),Lists!$A$5:$A$9,Lists!$B$5:$B$9))</f>
        <v/>
      </c>
      <c r="P201" s="14" t="str">
        <f aca="false">IF(OR(B201="",C201=""),"",ROUND(MOD(C201-B201,1)*1440,0))</f>
        <v/>
      </c>
      <c r="Q201" s="14" t="str">
        <f aca="false">IF(A201="","",COUNTIF($A$7:A201,A201))</f>
        <v/>
      </c>
      <c r="R201" s="15" t="str">
        <f aca="false">IF(OR(G201="",H201="",J201=""),"",ABS(G201-H201)*J201*IF(K201="",1,K201))</f>
        <v/>
      </c>
      <c r="S201" s="15" t="str">
        <f aca="false">IF(OR(G201="",I201="",J201=""),"",(I201-G201)*J201*IF(K201="",1,K201)*IF(E201="Short",-1,1)-N(L201))</f>
        <v/>
      </c>
      <c r="T201" s="16" t="str">
        <f aca="false">IF(OR(S201="",N(R201)=0),"",S201/R201)</f>
        <v/>
      </c>
      <c r="U201" s="15" t="str">
        <f aca="false">IF(S201="","",SUMIFS($S$7:S201,$A$7:A201,A201))</f>
        <v/>
      </c>
      <c r="V201" s="14" t="str">
        <f aca="false">IF(S201="","",IF(AND($C$4&gt;0,U201-S201&lt;=-$C$4),"After loss limit",IF(AND($C$4&gt;0,U201&lt;=-$C$4),"Hit loss limit",IF(AND($C$5&gt;0,Q201&gt;$C$5),"Over trade cap","OK"))))</f>
        <v/>
      </c>
    </row>
    <row r="202" customFormat="false" ht="15" hidden="false" customHeight="false" outlineLevel="0" collapsed="false">
      <c r="A202" s="9"/>
      <c r="B202" s="10"/>
      <c r="C202" s="10"/>
      <c r="D202" s="11"/>
      <c r="E202" s="33"/>
      <c r="F202" s="33"/>
      <c r="G202" s="12"/>
      <c r="H202" s="12"/>
      <c r="I202" s="12"/>
      <c r="J202" s="11"/>
      <c r="K202" s="11"/>
      <c r="L202" s="13"/>
      <c r="M202" s="33"/>
      <c r="N202" s="11"/>
      <c r="O202" s="14" t="str">
        <f aca="false">IF(OR(A202="",B202=""),"",LOOKUP(MOD(B202,1),Lists!$A$5:$A$9,Lists!$B$5:$B$9))</f>
        <v/>
      </c>
      <c r="P202" s="14" t="str">
        <f aca="false">IF(OR(B202="",C202=""),"",ROUND(MOD(C202-B202,1)*1440,0))</f>
        <v/>
      </c>
      <c r="Q202" s="14" t="str">
        <f aca="false">IF(A202="","",COUNTIF($A$7:A202,A202))</f>
        <v/>
      </c>
      <c r="R202" s="15" t="str">
        <f aca="false">IF(OR(G202="",H202="",J202=""),"",ABS(G202-H202)*J202*IF(K202="",1,K202))</f>
        <v/>
      </c>
      <c r="S202" s="15" t="str">
        <f aca="false">IF(OR(G202="",I202="",J202=""),"",(I202-G202)*J202*IF(K202="",1,K202)*IF(E202="Short",-1,1)-N(L202))</f>
        <v/>
      </c>
      <c r="T202" s="16" t="str">
        <f aca="false">IF(OR(S202="",N(R202)=0),"",S202/R202)</f>
        <v/>
      </c>
      <c r="U202" s="15" t="str">
        <f aca="false">IF(S202="","",SUMIFS($S$7:S202,$A$7:A202,A202))</f>
        <v/>
      </c>
      <c r="V202" s="14" t="str">
        <f aca="false">IF(S202="","",IF(AND($C$4&gt;0,U202-S202&lt;=-$C$4),"After loss limit",IF(AND($C$4&gt;0,U202&lt;=-$C$4),"Hit loss limit",IF(AND($C$5&gt;0,Q202&gt;$C$5),"Over trade cap","OK"))))</f>
        <v/>
      </c>
    </row>
    <row r="203" customFormat="false" ht="15" hidden="false" customHeight="false" outlineLevel="0" collapsed="false">
      <c r="A203" s="9"/>
      <c r="B203" s="10"/>
      <c r="C203" s="10"/>
      <c r="D203" s="11"/>
      <c r="E203" s="33"/>
      <c r="F203" s="33"/>
      <c r="G203" s="12"/>
      <c r="H203" s="12"/>
      <c r="I203" s="12"/>
      <c r="J203" s="11"/>
      <c r="K203" s="11"/>
      <c r="L203" s="13"/>
      <c r="M203" s="33"/>
      <c r="N203" s="11"/>
      <c r="O203" s="14" t="str">
        <f aca="false">IF(OR(A203="",B203=""),"",LOOKUP(MOD(B203,1),Lists!$A$5:$A$9,Lists!$B$5:$B$9))</f>
        <v/>
      </c>
      <c r="P203" s="14" t="str">
        <f aca="false">IF(OR(B203="",C203=""),"",ROUND(MOD(C203-B203,1)*1440,0))</f>
        <v/>
      </c>
      <c r="Q203" s="14" t="str">
        <f aca="false">IF(A203="","",COUNTIF($A$7:A203,A203))</f>
        <v/>
      </c>
      <c r="R203" s="15" t="str">
        <f aca="false">IF(OR(G203="",H203="",J203=""),"",ABS(G203-H203)*J203*IF(K203="",1,K203))</f>
        <v/>
      </c>
      <c r="S203" s="15" t="str">
        <f aca="false">IF(OR(G203="",I203="",J203=""),"",(I203-G203)*J203*IF(K203="",1,K203)*IF(E203="Short",-1,1)-N(L203))</f>
        <v/>
      </c>
      <c r="T203" s="16" t="str">
        <f aca="false">IF(OR(S203="",N(R203)=0),"",S203/R203)</f>
        <v/>
      </c>
      <c r="U203" s="15" t="str">
        <f aca="false">IF(S203="","",SUMIFS($S$7:S203,$A$7:A203,A203))</f>
        <v/>
      </c>
      <c r="V203" s="14" t="str">
        <f aca="false">IF(S203="","",IF(AND($C$4&gt;0,U203-S203&lt;=-$C$4),"After loss limit",IF(AND($C$4&gt;0,U203&lt;=-$C$4),"Hit loss limit",IF(AND($C$5&gt;0,Q203&gt;$C$5),"Over trade cap","OK"))))</f>
        <v/>
      </c>
    </row>
    <row r="204" customFormat="false" ht="15" hidden="false" customHeight="false" outlineLevel="0" collapsed="false">
      <c r="A204" s="9"/>
      <c r="B204" s="10"/>
      <c r="C204" s="10"/>
      <c r="D204" s="11"/>
      <c r="E204" s="33"/>
      <c r="F204" s="33"/>
      <c r="G204" s="12"/>
      <c r="H204" s="12"/>
      <c r="I204" s="12"/>
      <c r="J204" s="11"/>
      <c r="K204" s="11"/>
      <c r="L204" s="13"/>
      <c r="M204" s="33"/>
      <c r="N204" s="11"/>
      <c r="O204" s="14" t="str">
        <f aca="false">IF(OR(A204="",B204=""),"",LOOKUP(MOD(B204,1),Lists!$A$5:$A$9,Lists!$B$5:$B$9))</f>
        <v/>
      </c>
      <c r="P204" s="14" t="str">
        <f aca="false">IF(OR(B204="",C204=""),"",ROUND(MOD(C204-B204,1)*1440,0))</f>
        <v/>
      </c>
      <c r="Q204" s="14" t="str">
        <f aca="false">IF(A204="","",COUNTIF($A$7:A204,A204))</f>
        <v/>
      </c>
      <c r="R204" s="15" t="str">
        <f aca="false">IF(OR(G204="",H204="",J204=""),"",ABS(G204-H204)*J204*IF(K204="",1,K204))</f>
        <v/>
      </c>
      <c r="S204" s="15" t="str">
        <f aca="false">IF(OR(G204="",I204="",J204=""),"",(I204-G204)*J204*IF(K204="",1,K204)*IF(E204="Short",-1,1)-N(L204))</f>
        <v/>
      </c>
      <c r="T204" s="16" t="str">
        <f aca="false">IF(OR(S204="",N(R204)=0),"",S204/R204)</f>
        <v/>
      </c>
      <c r="U204" s="15" t="str">
        <f aca="false">IF(S204="","",SUMIFS($S$7:S204,$A$7:A204,A204))</f>
        <v/>
      </c>
      <c r="V204" s="14" t="str">
        <f aca="false">IF(S204="","",IF(AND($C$4&gt;0,U204-S204&lt;=-$C$4),"After loss limit",IF(AND($C$4&gt;0,U204&lt;=-$C$4),"Hit loss limit",IF(AND($C$5&gt;0,Q204&gt;$C$5),"Over trade cap","OK"))))</f>
        <v/>
      </c>
    </row>
    <row r="205" customFormat="false" ht="15" hidden="false" customHeight="false" outlineLevel="0" collapsed="false">
      <c r="A205" s="9"/>
      <c r="B205" s="10"/>
      <c r="C205" s="10"/>
      <c r="D205" s="11"/>
      <c r="E205" s="33"/>
      <c r="F205" s="33"/>
      <c r="G205" s="12"/>
      <c r="H205" s="12"/>
      <c r="I205" s="12"/>
      <c r="J205" s="11"/>
      <c r="K205" s="11"/>
      <c r="L205" s="13"/>
      <c r="M205" s="33"/>
      <c r="N205" s="11"/>
      <c r="O205" s="14" t="str">
        <f aca="false">IF(OR(A205="",B205=""),"",LOOKUP(MOD(B205,1),Lists!$A$5:$A$9,Lists!$B$5:$B$9))</f>
        <v/>
      </c>
      <c r="P205" s="14" t="str">
        <f aca="false">IF(OR(B205="",C205=""),"",ROUND(MOD(C205-B205,1)*1440,0))</f>
        <v/>
      </c>
      <c r="Q205" s="14" t="str">
        <f aca="false">IF(A205="","",COUNTIF($A$7:A205,A205))</f>
        <v/>
      </c>
      <c r="R205" s="15" t="str">
        <f aca="false">IF(OR(G205="",H205="",J205=""),"",ABS(G205-H205)*J205*IF(K205="",1,K205))</f>
        <v/>
      </c>
      <c r="S205" s="15" t="str">
        <f aca="false">IF(OR(G205="",I205="",J205=""),"",(I205-G205)*J205*IF(K205="",1,K205)*IF(E205="Short",-1,1)-N(L205))</f>
        <v/>
      </c>
      <c r="T205" s="16" t="str">
        <f aca="false">IF(OR(S205="",N(R205)=0),"",S205/R205)</f>
        <v/>
      </c>
      <c r="U205" s="15" t="str">
        <f aca="false">IF(S205="","",SUMIFS($S$7:S205,$A$7:A205,A205))</f>
        <v/>
      </c>
      <c r="V205" s="14" t="str">
        <f aca="false">IF(S205="","",IF(AND($C$4&gt;0,U205-S205&lt;=-$C$4),"After loss limit",IF(AND($C$4&gt;0,U205&lt;=-$C$4),"Hit loss limit",IF(AND($C$5&gt;0,Q205&gt;$C$5),"Over trade cap","OK"))))</f>
        <v/>
      </c>
    </row>
    <row r="206" customFormat="false" ht="15" hidden="false" customHeight="false" outlineLevel="0" collapsed="false">
      <c r="A206" s="9"/>
      <c r="B206" s="10"/>
      <c r="C206" s="10"/>
      <c r="D206" s="11"/>
      <c r="E206" s="33"/>
      <c r="F206" s="33"/>
      <c r="G206" s="12"/>
      <c r="H206" s="12"/>
      <c r="I206" s="12"/>
      <c r="J206" s="11"/>
      <c r="K206" s="11"/>
      <c r="L206" s="13"/>
      <c r="M206" s="33"/>
      <c r="N206" s="11"/>
      <c r="O206" s="14" t="str">
        <f aca="false">IF(OR(A206="",B206=""),"",LOOKUP(MOD(B206,1),Lists!$A$5:$A$9,Lists!$B$5:$B$9))</f>
        <v/>
      </c>
      <c r="P206" s="14" t="str">
        <f aca="false">IF(OR(B206="",C206=""),"",ROUND(MOD(C206-B206,1)*1440,0))</f>
        <v/>
      </c>
      <c r="Q206" s="14" t="str">
        <f aca="false">IF(A206="","",COUNTIF($A$7:A206,A206))</f>
        <v/>
      </c>
      <c r="R206" s="15" t="str">
        <f aca="false">IF(OR(G206="",H206="",J206=""),"",ABS(G206-H206)*J206*IF(K206="",1,K206))</f>
        <v/>
      </c>
      <c r="S206" s="15" t="str">
        <f aca="false">IF(OR(G206="",I206="",J206=""),"",(I206-G206)*J206*IF(K206="",1,K206)*IF(E206="Short",-1,1)-N(L206))</f>
        <v/>
      </c>
      <c r="T206" s="16" t="str">
        <f aca="false">IF(OR(S206="",N(R206)=0),"",S206/R206)</f>
        <v/>
      </c>
      <c r="U206" s="15" t="str">
        <f aca="false">IF(S206="","",SUMIFS($S$7:S206,$A$7:A206,A206))</f>
        <v/>
      </c>
      <c r="V206" s="14" t="str">
        <f aca="false">IF(S206="","",IF(AND($C$4&gt;0,U206-S206&lt;=-$C$4),"After loss limit",IF(AND($C$4&gt;0,U206&lt;=-$C$4),"Hit loss limit",IF(AND($C$5&gt;0,Q206&gt;$C$5),"Over trade cap","OK"))))</f>
        <v/>
      </c>
    </row>
    <row r="207" customFormat="false" ht="15" hidden="false" customHeight="false" outlineLevel="0" collapsed="false">
      <c r="A207" s="9"/>
      <c r="B207" s="10"/>
      <c r="C207" s="10"/>
      <c r="D207" s="11"/>
      <c r="E207" s="33"/>
      <c r="F207" s="33"/>
      <c r="G207" s="12"/>
      <c r="H207" s="12"/>
      <c r="I207" s="12"/>
      <c r="J207" s="11"/>
      <c r="K207" s="11"/>
      <c r="L207" s="13"/>
      <c r="M207" s="33"/>
      <c r="N207" s="11"/>
      <c r="O207" s="14" t="str">
        <f aca="false">IF(OR(A207="",B207=""),"",LOOKUP(MOD(B207,1),Lists!$A$5:$A$9,Lists!$B$5:$B$9))</f>
        <v/>
      </c>
      <c r="P207" s="14" t="str">
        <f aca="false">IF(OR(B207="",C207=""),"",ROUND(MOD(C207-B207,1)*1440,0))</f>
        <v/>
      </c>
      <c r="Q207" s="14" t="str">
        <f aca="false">IF(A207="","",COUNTIF($A$7:A207,A207))</f>
        <v/>
      </c>
      <c r="R207" s="15" t="str">
        <f aca="false">IF(OR(G207="",H207="",J207=""),"",ABS(G207-H207)*J207*IF(K207="",1,K207))</f>
        <v/>
      </c>
      <c r="S207" s="15" t="str">
        <f aca="false">IF(OR(G207="",I207="",J207=""),"",(I207-G207)*J207*IF(K207="",1,K207)*IF(E207="Short",-1,1)-N(L207))</f>
        <v/>
      </c>
      <c r="T207" s="16" t="str">
        <f aca="false">IF(OR(S207="",N(R207)=0),"",S207/R207)</f>
        <v/>
      </c>
      <c r="U207" s="15" t="str">
        <f aca="false">IF(S207="","",SUMIFS($S$7:S207,$A$7:A207,A207))</f>
        <v/>
      </c>
      <c r="V207" s="14" t="str">
        <f aca="false">IF(S207="","",IF(AND($C$4&gt;0,U207-S207&lt;=-$C$4),"After loss limit",IF(AND($C$4&gt;0,U207&lt;=-$C$4),"Hit loss limit",IF(AND($C$5&gt;0,Q207&gt;$C$5),"Over trade cap","OK"))))</f>
        <v/>
      </c>
    </row>
    <row r="208" customFormat="false" ht="15" hidden="false" customHeight="false" outlineLevel="0" collapsed="false">
      <c r="A208" s="9"/>
      <c r="B208" s="10"/>
      <c r="C208" s="10"/>
      <c r="D208" s="11"/>
      <c r="E208" s="33"/>
      <c r="F208" s="33"/>
      <c r="G208" s="12"/>
      <c r="H208" s="12"/>
      <c r="I208" s="12"/>
      <c r="J208" s="11"/>
      <c r="K208" s="11"/>
      <c r="L208" s="13"/>
      <c r="M208" s="33"/>
      <c r="N208" s="11"/>
      <c r="O208" s="14" t="str">
        <f aca="false">IF(OR(A208="",B208=""),"",LOOKUP(MOD(B208,1),Lists!$A$5:$A$9,Lists!$B$5:$B$9))</f>
        <v/>
      </c>
      <c r="P208" s="14" t="str">
        <f aca="false">IF(OR(B208="",C208=""),"",ROUND(MOD(C208-B208,1)*1440,0))</f>
        <v/>
      </c>
      <c r="Q208" s="14" t="str">
        <f aca="false">IF(A208="","",COUNTIF($A$7:A208,A208))</f>
        <v/>
      </c>
      <c r="R208" s="15" t="str">
        <f aca="false">IF(OR(G208="",H208="",J208=""),"",ABS(G208-H208)*J208*IF(K208="",1,K208))</f>
        <v/>
      </c>
      <c r="S208" s="15" t="str">
        <f aca="false">IF(OR(G208="",I208="",J208=""),"",(I208-G208)*J208*IF(K208="",1,K208)*IF(E208="Short",-1,1)-N(L208))</f>
        <v/>
      </c>
      <c r="T208" s="16" t="str">
        <f aca="false">IF(OR(S208="",N(R208)=0),"",S208/R208)</f>
        <v/>
      </c>
      <c r="U208" s="15" t="str">
        <f aca="false">IF(S208="","",SUMIFS($S$7:S208,$A$7:A208,A208))</f>
        <v/>
      </c>
      <c r="V208" s="14" t="str">
        <f aca="false">IF(S208="","",IF(AND($C$4&gt;0,U208-S208&lt;=-$C$4),"After loss limit",IF(AND($C$4&gt;0,U208&lt;=-$C$4),"Hit loss limit",IF(AND($C$5&gt;0,Q208&gt;$C$5),"Over trade cap","OK"))))</f>
        <v/>
      </c>
    </row>
    <row r="209" customFormat="false" ht="15" hidden="false" customHeight="false" outlineLevel="0" collapsed="false">
      <c r="A209" s="9"/>
      <c r="B209" s="10"/>
      <c r="C209" s="10"/>
      <c r="D209" s="11"/>
      <c r="E209" s="33"/>
      <c r="F209" s="33"/>
      <c r="G209" s="12"/>
      <c r="H209" s="12"/>
      <c r="I209" s="12"/>
      <c r="J209" s="11"/>
      <c r="K209" s="11"/>
      <c r="L209" s="13"/>
      <c r="M209" s="33"/>
      <c r="N209" s="11"/>
      <c r="O209" s="14" t="str">
        <f aca="false">IF(OR(A209="",B209=""),"",LOOKUP(MOD(B209,1),Lists!$A$5:$A$9,Lists!$B$5:$B$9))</f>
        <v/>
      </c>
      <c r="P209" s="14" t="str">
        <f aca="false">IF(OR(B209="",C209=""),"",ROUND(MOD(C209-B209,1)*1440,0))</f>
        <v/>
      </c>
      <c r="Q209" s="14" t="str">
        <f aca="false">IF(A209="","",COUNTIF($A$7:A209,A209))</f>
        <v/>
      </c>
      <c r="R209" s="15" t="str">
        <f aca="false">IF(OR(G209="",H209="",J209=""),"",ABS(G209-H209)*J209*IF(K209="",1,K209))</f>
        <v/>
      </c>
      <c r="S209" s="15" t="str">
        <f aca="false">IF(OR(G209="",I209="",J209=""),"",(I209-G209)*J209*IF(K209="",1,K209)*IF(E209="Short",-1,1)-N(L209))</f>
        <v/>
      </c>
      <c r="T209" s="16" t="str">
        <f aca="false">IF(OR(S209="",N(R209)=0),"",S209/R209)</f>
        <v/>
      </c>
      <c r="U209" s="15" t="str">
        <f aca="false">IF(S209="","",SUMIFS($S$7:S209,$A$7:A209,A209))</f>
        <v/>
      </c>
      <c r="V209" s="14" t="str">
        <f aca="false">IF(S209="","",IF(AND($C$4&gt;0,U209-S209&lt;=-$C$4),"After loss limit",IF(AND($C$4&gt;0,U209&lt;=-$C$4),"Hit loss limit",IF(AND($C$5&gt;0,Q209&gt;$C$5),"Over trade cap","OK"))))</f>
        <v/>
      </c>
    </row>
    <row r="210" customFormat="false" ht="15" hidden="false" customHeight="false" outlineLevel="0" collapsed="false">
      <c r="A210" s="9"/>
      <c r="B210" s="10"/>
      <c r="C210" s="10"/>
      <c r="D210" s="11"/>
      <c r="E210" s="33"/>
      <c r="F210" s="33"/>
      <c r="G210" s="12"/>
      <c r="H210" s="12"/>
      <c r="I210" s="12"/>
      <c r="J210" s="11"/>
      <c r="K210" s="11"/>
      <c r="L210" s="13"/>
      <c r="M210" s="33"/>
      <c r="N210" s="11"/>
      <c r="O210" s="14" t="str">
        <f aca="false">IF(OR(A210="",B210=""),"",LOOKUP(MOD(B210,1),Lists!$A$5:$A$9,Lists!$B$5:$B$9))</f>
        <v/>
      </c>
      <c r="P210" s="14" t="str">
        <f aca="false">IF(OR(B210="",C210=""),"",ROUND(MOD(C210-B210,1)*1440,0))</f>
        <v/>
      </c>
      <c r="Q210" s="14" t="str">
        <f aca="false">IF(A210="","",COUNTIF($A$7:A210,A210))</f>
        <v/>
      </c>
      <c r="R210" s="15" t="str">
        <f aca="false">IF(OR(G210="",H210="",J210=""),"",ABS(G210-H210)*J210*IF(K210="",1,K210))</f>
        <v/>
      </c>
      <c r="S210" s="15" t="str">
        <f aca="false">IF(OR(G210="",I210="",J210=""),"",(I210-G210)*J210*IF(K210="",1,K210)*IF(E210="Short",-1,1)-N(L210))</f>
        <v/>
      </c>
      <c r="T210" s="16" t="str">
        <f aca="false">IF(OR(S210="",N(R210)=0),"",S210/R210)</f>
        <v/>
      </c>
      <c r="U210" s="15" t="str">
        <f aca="false">IF(S210="","",SUMIFS($S$7:S210,$A$7:A210,A210))</f>
        <v/>
      </c>
      <c r="V210" s="14" t="str">
        <f aca="false">IF(S210="","",IF(AND($C$4&gt;0,U210-S210&lt;=-$C$4),"After loss limit",IF(AND($C$4&gt;0,U210&lt;=-$C$4),"Hit loss limit",IF(AND($C$5&gt;0,Q210&gt;$C$5),"Over trade cap","OK"))))</f>
        <v/>
      </c>
    </row>
    <row r="211" customFormat="false" ht="15" hidden="false" customHeight="false" outlineLevel="0" collapsed="false">
      <c r="A211" s="9"/>
      <c r="B211" s="10"/>
      <c r="C211" s="10"/>
      <c r="D211" s="11"/>
      <c r="E211" s="33"/>
      <c r="F211" s="33"/>
      <c r="G211" s="12"/>
      <c r="H211" s="12"/>
      <c r="I211" s="12"/>
      <c r="J211" s="11"/>
      <c r="K211" s="11"/>
      <c r="L211" s="13"/>
      <c r="M211" s="33"/>
      <c r="N211" s="11"/>
      <c r="O211" s="14" t="str">
        <f aca="false">IF(OR(A211="",B211=""),"",LOOKUP(MOD(B211,1),Lists!$A$5:$A$9,Lists!$B$5:$B$9))</f>
        <v/>
      </c>
      <c r="P211" s="14" t="str">
        <f aca="false">IF(OR(B211="",C211=""),"",ROUND(MOD(C211-B211,1)*1440,0))</f>
        <v/>
      </c>
      <c r="Q211" s="14" t="str">
        <f aca="false">IF(A211="","",COUNTIF($A$7:A211,A211))</f>
        <v/>
      </c>
      <c r="R211" s="15" t="str">
        <f aca="false">IF(OR(G211="",H211="",J211=""),"",ABS(G211-H211)*J211*IF(K211="",1,K211))</f>
        <v/>
      </c>
      <c r="S211" s="15" t="str">
        <f aca="false">IF(OR(G211="",I211="",J211=""),"",(I211-G211)*J211*IF(K211="",1,K211)*IF(E211="Short",-1,1)-N(L211))</f>
        <v/>
      </c>
      <c r="T211" s="16" t="str">
        <f aca="false">IF(OR(S211="",N(R211)=0),"",S211/R211)</f>
        <v/>
      </c>
      <c r="U211" s="15" t="str">
        <f aca="false">IF(S211="","",SUMIFS($S$7:S211,$A$7:A211,A211))</f>
        <v/>
      </c>
      <c r="V211" s="14" t="str">
        <f aca="false">IF(S211="","",IF(AND($C$4&gt;0,U211-S211&lt;=-$C$4),"After loss limit",IF(AND($C$4&gt;0,U211&lt;=-$C$4),"Hit loss limit",IF(AND($C$5&gt;0,Q211&gt;$C$5),"Over trade cap","OK"))))</f>
        <v/>
      </c>
    </row>
    <row r="212" customFormat="false" ht="15" hidden="false" customHeight="false" outlineLevel="0" collapsed="false">
      <c r="A212" s="9"/>
      <c r="B212" s="10"/>
      <c r="C212" s="10"/>
      <c r="D212" s="11"/>
      <c r="E212" s="33"/>
      <c r="F212" s="33"/>
      <c r="G212" s="12"/>
      <c r="H212" s="12"/>
      <c r="I212" s="12"/>
      <c r="J212" s="11"/>
      <c r="K212" s="11"/>
      <c r="L212" s="13"/>
      <c r="M212" s="33"/>
      <c r="N212" s="11"/>
      <c r="O212" s="14" t="str">
        <f aca="false">IF(OR(A212="",B212=""),"",LOOKUP(MOD(B212,1),Lists!$A$5:$A$9,Lists!$B$5:$B$9))</f>
        <v/>
      </c>
      <c r="P212" s="14" t="str">
        <f aca="false">IF(OR(B212="",C212=""),"",ROUND(MOD(C212-B212,1)*1440,0))</f>
        <v/>
      </c>
      <c r="Q212" s="14" t="str">
        <f aca="false">IF(A212="","",COUNTIF($A$7:A212,A212))</f>
        <v/>
      </c>
      <c r="R212" s="15" t="str">
        <f aca="false">IF(OR(G212="",H212="",J212=""),"",ABS(G212-H212)*J212*IF(K212="",1,K212))</f>
        <v/>
      </c>
      <c r="S212" s="15" t="str">
        <f aca="false">IF(OR(G212="",I212="",J212=""),"",(I212-G212)*J212*IF(K212="",1,K212)*IF(E212="Short",-1,1)-N(L212))</f>
        <v/>
      </c>
      <c r="T212" s="16" t="str">
        <f aca="false">IF(OR(S212="",N(R212)=0),"",S212/R212)</f>
        <v/>
      </c>
      <c r="U212" s="15" t="str">
        <f aca="false">IF(S212="","",SUMIFS($S$7:S212,$A$7:A212,A212))</f>
        <v/>
      </c>
      <c r="V212" s="14" t="str">
        <f aca="false">IF(S212="","",IF(AND($C$4&gt;0,U212-S212&lt;=-$C$4),"After loss limit",IF(AND($C$4&gt;0,U212&lt;=-$C$4),"Hit loss limit",IF(AND($C$5&gt;0,Q212&gt;$C$5),"Over trade cap","OK"))))</f>
        <v/>
      </c>
    </row>
    <row r="213" customFormat="false" ht="15" hidden="false" customHeight="false" outlineLevel="0" collapsed="false">
      <c r="A213" s="9"/>
      <c r="B213" s="10"/>
      <c r="C213" s="10"/>
      <c r="D213" s="11"/>
      <c r="E213" s="33"/>
      <c r="F213" s="33"/>
      <c r="G213" s="12"/>
      <c r="H213" s="12"/>
      <c r="I213" s="12"/>
      <c r="J213" s="11"/>
      <c r="K213" s="11"/>
      <c r="L213" s="13"/>
      <c r="M213" s="33"/>
      <c r="N213" s="11"/>
      <c r="O213" s="14" t="str">
        <f aca="false">IF(OR(A213="",B213=""),"",LOOKUP(MOD(B213,1),Lists!$A$5:$A$9,Lists!$B$5:$B$9))</f>
        <v/>
      </c>
      <c r="P213" s="14" t="str">
        <f aca="false">IF(OR(B213="",C213=""),"",ROUND(MOD(C213-B213,1)*1440,0))</f>
        <v/>
      </c>
      <c r="Q213" s="14" t="str">
        <f aca="false">IF(A213="","",COUNTIF($A$7:A213,A213))</f>
        <v/>
      </c>
      <c r="R213" s="15" t="str">
        <f aca="false">IF(OR(G213="",H213="",J213=""),"",ABS(G213-H213)*J213*IF(K213="",1,K213))</f>
        <v/>
      </c>
      <c r="S213" s="15" t="str">
        <f aca="false">IF(OR(G213="",I213="",J213=""),"",(I213-G213)*J213*IF(K213="",1,K213)*IF(E213="Short",-1,1)-N(L213))</f>
        <v/>
      </c>
      <c r="T213" s="16" t="str">
        <f aca="false">IF(OR(S213="",N(R213)=0),"",S213/R213)</f>
        <v/>
      </c>
      <c r="U213" s="15" t="str">
        <f aca="false">IF(S213="","",SUMIFS($S$7:S213,$A$7:A213,A213))</f>
        <v/>
      </c>
      <c r="V213" s="14" t="str">
        <f aca="false">IF(S213="","",IF(AND($C$4&gt;0,U213-S213&lt;=-$C$4),"After loss limit",IF(AND($C$4&gt;0,U213&lt;=-$C$4),"Hit loss limit",IF(AND($C$5&gt;0,Q213&gt;$C$5),"Over trade cap","OK"))))</f>
        <v/>
      </c>
    </row>
    <row r="214" customFormat="false" ht="15" hidden="false" customHeight="false" outlineLevel="0" collapsed="false">
      <c r="A214" s="9"/>
      <c r="B214" s="10"/>
      <c r="C214" s="10"/>
      <c r="D214" s="11"/>
      <c r="E214" s="33"/>
      <c r="F214" s="33"/>
      <c r="G214" s="12"/>
      <c r="H214" s="12"/>
      <c r="I214" s="12"/>
      <c r="J214" s="11"/>
      <c r="K214" s="11"/>
      <c r="L214" s="13"/>
      <c r="M214" s="33"/>
      <c r="N214" s="11"/>
      <c r="O214" s="14" t="str">
        <f aca="false">IF(OR(A214="",B214=""),"",LOOKUP(MOD(B214,1),Lists!$A$5:$A$9,Lists!$B$5:$B$9))</f>
        <v/>
      </c>
      <c r="P214" s="14" t="str">
        <f aca="false">IF(OR(B214="",C214=""),"",ROUND(MOD(C214-B214,1)*1440,0))</f>
        <v/>
      </c>
      <c r="Q214" s="14" t="str">
        <f aca="false">IF(A214="","",COUNTIF($A$7:A214,A214))</f>
        <v/>
      </c>
      <c r="R214" s="15" t="str">
        <f aca="false">IF(OR(G214="",H214="",J214=""),"",ABS(G214-H214)*J214*IF(K214="",1,K214))</f>
        <v/>
      </c>
      <c r="S214" s="15" t="str">
        <f aca="false">IF(OR(G214="",I214="",J214=""),"",(I214-G214)*J214*IF(K214="",1,K214)*IF(E214="Short",-1,1)-N(L214))</f>
        <v/>
      </c>
      <c r="T214" s="16" t="str">
        <f aca="false">IF(OR(S214="",N(R214)=0),"",S214/R214)</f>
        <v/>
      </c>
      <c r="U214" s="15" t="str">
        <f aca="false">IF(S214="","",SUMIFS($S$7:S214,$A$7:A214,A214))</f>
        <v/>
      </c>
      <c r="V214" s="14" t="str">
        <f aca="false">IF(S214="","",IF(AND($C$4&gt;0,U214-S214&lt;=-$C$4),"After loss limit",IF(AND($C$4&gt;0,U214&lt;=-$C$4),"Hit loss limit",IF(AND($C$5&gt;0,Q214&gt;$C$5),"Over trade cap","OK"))))</f>
        <v/>
      </c>
    </row>
    <row r="215" customFormat="false" ht="15" hidden="false" customHeight="false" outlineLevel="0" collapsed="false">
      <c r="A215" s="9"/>
      <c r="B215" s="10"/>
      <c r="C215" s="10"/>
      <c r="D215" s="11"/>
      <c r="E215" s="33"/>
      <c r="F215" s="33"/>
      <c r="G215" s="12"/>
      <c r="H215" s="12"/>
      <c r="I215" s="12"/>
      <c r="J215" s="11"/>
      <c r="K215" s="11"/>
      <c r="L215" s="13"/>
      <c r="M215" s="33"/>
      <c r="N215" s="11"/>
      <c r="O215" s="14" t="str">
        <f aca="false">IF(OR(A215="",B215=""),"",LOOKUP(MOD(B215,1),Lists!$A$5:$A$9,Lists!$B$5:$B$9))</f>
        <v/>
      </c>
      <c r="P215" s="14" t="str">
        <f aca="false">IF(OR(B215="",C215=""),"",ROUND(MOD(C215-B215,1)*1440,0))</f>
        <v/>
      </c>
      <c r="Q215" s="14" t="str">
        <f aca="false">IF(A215="","",COUNTIF($A$7:A215,A215))</f>
        <v/>
      </c>
      <c r="R215" s="15" t="str">
        <f aca="false">IF(OR(G215="",H215="",J215=""),"",ABS(G215-H215)*J215*IF(K215="",1,K215))</f>
        <v/>
      </c>
      <c r="S215" s="15" t="str">
        <f aca="false">IF(OR(G215="",I215="",J215=""),"",(I215-G215)*J215*IF(K215="",1,K215)*IF(E215="Short",-1,1)-N(L215))</f>
        <v/>
      </c>
      <c r="T215" s="16" t="str">
        <f aca="false">IF(OR(S215="",N(R215)=0),"",S215/R215)</f>
        <v/>
      </c>
      <c r="U215" s="15" t="str">
        <f aca="false">IF(S215="","",SUMIFS($S$7:S215,$A$7:A215,A215))</f>
        <v/>
      </c>
      <c r="V215" s="14" t="str">
        <f aca="false">IF(S215="","",IF(AND($C$4&gt;0,U215-S215&lt;=-$C$4),"After loss limit",IF(AND($C$4&gt;0,U215&lt;=-$C$4),"Hit loss limit",IF(AND($C$5&gt;0,Q215&gt;$C$5),"Over trade cap","OK"))))</f>
        <v/>
      </c>
    </row>
    <row r="216" customFormat="false" ht="15" hidden="false" customHeight="false" outlineLevel="0" collapsed="false">
      <c r="A216" s="9"/>
      <c r="B216" s="10"/>
      <c r="C216" s="10"/>
      <c r="D216" s="11"/>
      <c r="E216" s="33"/>
      <c r="F216" s="33"/>
      <c r="G216" s="12"/>
      <c r="H216" s="12"/>
      <c r="I216" s="12"/>
      <c r="J216" s="11"/>
      <c r="K216" s="11"/>
      <c r="L216" s="13"/>
      <c r="M216" s="33"/>
      <c r="N216" s="11"/>
      <c r="O216" s="14" t="str">
        <f aca="false">IF(OR(A216="",B216=""),"",LOOKUP(MOD(B216,1),Lists!$A$5:$A$9,Lists!$B$5:$B$9))</f>
        <v/>
      </c>
      <c r="P216" s="14" t="str">
        <f aca="false">IF(OR(B216="",C216=""),"",ROUND(MOD(C216-B216,1)*1440,0))</f>
        <v/>
      </c>
      <c r="Q216" s="14" t="str">
        <f aca="false">IF(A216="","",COUNTIF($A$7:A216,A216))</f>
        <v/>
      </c>
      <c r="R216" s="15" t="str">
        <f aca="false">IF(OR(G216="",H216="",J216=""),"",ABS(G216-H216)*J216*IF(K216="",1,K216))</f>
        <v/>
      </c>
      <c r="S216" s="15" t="str">
        <f aca="false">IF(OR(G216="",I216="",J216=""),"",(I216-G216)*J216*IF(K216="",1,K216)*IF(E216="Short",-1,1)-N(L216))</f>
        <v/>
      </c>
      <c r="T216" s="16" t="str">
        <f aca="false">IF(OR(S216="",N(R216)=0),"",S216/R216)</f>
        <v/>
      </c>
      <c r="U216" s="15" t="str">
        <f aca="false">IF(S216="","",SUMIFS($S$7:S216,$A$7:A216,A216))</f>
        <v/>
      </c>
      <c r="V216" s="14" t="str">
        <f aca="false">IF(S216="","",IF(AND($C$4&gt;0,U216-S216&lt;=-$C$4),"After loss limit",IF(AND($C$4&gt;0,U216&lt;=-$C$4),"Hit loss limit",IF(AND($C$5&gt;0,Q216&gt;$C$5),"Over trade cap","OK"))))</f>
        <v/>
      </c>
    </row>
    <row r="217" customFormat="false" ht="15" hidden="false" customHeight="false" outlineLevel="0" collapsed="false">
      <c r="A217" s="9"/>
      <c r="B217" s="10"/>
      <c r="C217" s="10"/>
      <c r="D217" s="11"/>
      <c r="E217" s="33"/>
      <c r="F217" s="33"/>
      <c r="G217" s="12"/>
      <c r="H217" s="12"/>
      <c r="I217" s="12"/>
      <c r="J217" s="11"/>
      <c r="K217" s="11"/>
      <c r="L217" s="13"/>
      <c r="M217" s="33"/>
      <c r="N217" s="11"/>
      <c r="O217" s="14" t="str">
        <f aca="false">IF(OR(A217="",B217=""),"",LOOKUP(MOD(B217,1),Lists!$A$5:$A$9,Lists!$B$5:$B$9))</f>
        <v/>
      </c>
      <c r="P217" s="14" t="str">
        <f aca="false">IF(OR(B217="",C217=""),"",ROUND(MOD(C217-B217,1)*1440,0))</f>
        <v/>
      </c>
      <c r="Q217" s="14" t="str">
        <f aca="false">IF(A217="","",COUNTIF($A$7:A217,A217))</f>
        <v/>
      </c>
      <c r="R217" s="15" t="str">
        <f aca="false">IF(OR(G217="",H217="",J217=""),"",ABS(G217-H217)*J217*IF(K217="",1,K217))</f>
        <v/>
      </c>
      <c r="S217" s="15" t="str">
        <f aca="false">IF(OR(G217="",I217="",J217=""),"",(I217-G217)*J217*IF(K217="",1,K217)*IF(E217="Short",-1,1)-N(L217))</f>
        <v/>
      </c>
      <c r="T217" s="16" t="str">
        <f aca="false">IF(OR(S217="",N(R217)=0),"",S217/R217)</f>
        <v/>
      </c>
      <c r="U217" s="15" t="str">
        <f aca="false">IF(S217="","",SUMIFS($S$7:S217,$A$7:A217,A217))</f>
        <v/>
      </c>
      <c r="V217" s="14" t="str">
        <f aca="false">IF(S217="","",IF(AND($C$4&gt;0,U217-S217&lt;=-$C$4),"After loss limit",IF(AND($C$4&gt;0,U217&lt;=-$C$4),"Hit loss limit",IF(AND($C$5&gt;0,Q217&gt;$C$5),"Over trade cap","OK"))))</f>
        <v/>
      </c>
    </row>
    <row r="218" customFormat="false" ht="15" hidden="false" customHeight="false" outlineLevel="0" collapsed="false">
      <c r="A218" s="9"/>
      <c r="B218" s="10"/>
      <c r="C218" s="10"/>
      <c r="D218" s="11"/>
      <c r="E218" s="33"/>
      <c r="F218" s="33"/>
      <c r="G218" s="12"/>
      <c r="H218" s="12"/>
      <c r="I218" s="12"/>
      <c r="J218" s="11"/>
      <c r="K218" s="11"/>
      <c r="L218" s="13"/>
      <c r="M218" s="33"/>
      <c r="N218" s="11"/>
      <c r="O218" s="14" t="str">
        <f aca="false">IF(OR(A218="",B218=""),"",LOOKUP(MOD(B218,1),Lists!$A$5:$A$9,Lists!$B$5:$B$9))</f>
        <v/>
      </c>
      <c r="P218" s="14" t="str">
        <f aca="false">IF(OR(B218="",C218=""),"",ROUND(MOD(C218-B218,1)*1440,0))</f>
        <v/>
      </c>
      <c r="Q218" s="14" t="str">
        <f aca="false">IF(A218="","",COUNTIF($A$7:A218,A218))</f>
        <v/>
      </c>
      <c r="R218" s="15" t="str">
        <f aca="false">IF(OR(G218="",H218="",J218=""),"",ABS(G218-H218)*J218*IF(K218="",1,K218))</f>
        <v/>
      </c>
      <c r="S218" s="15" t="str">
        <f aca="false">IF(OR(G218="",I218="",J218=""),"",(I218-G218)*J218*IF(K218="",1,K218)*IF(E218="Short",-1,1)-N(L218))</f>
        <v/>
      </c>
      <c r="T218" s="16" t="str">
        <f aca="false">IF(OR(S218="",N(R218)=0),"",S218/R218)</f>
        <v/>
      </c>
      <c r="U218" s="15" t="str">
        <f aca="false">IF(S218="","",SUMIFS($S$7:S218,$A$7:A218,A218))</f>
        <v/>
      </c>
      <c r="V218" s="14" t="str">
        <f aca="false">IF(S218="","",IF(AND($C$4&gt;0,U218-S218&lt;=-$C$4),"After loss limit",IF(AND($C$4&gt;0,U218&lt;=-$C$4),"Hit loss limit",IF(AND($C$5&gt;0,Q218&gt;$C$5),"Over trade cap","OK"))))</f>
        <v/>
      </c>
    </row>
    <row r="219" customFormat="false" ht="15" hidden="false" customHeight="false" outlineLevel="0" collapsed="false">
      <c r="A219" s="9"/>
      <c r="B219" s="10"/>
      <c r="C219" s="10"/>
      <c r="D219" s="11"/>
      <c r="E219" s="33"/>
      <c r="F219" s="33"/>
      <c r="G219" s="12"/>
      <c r="H219" s="12"/>
      <c r="I219" s="12"/>
      <c r="J219" s="11"/>
      <c r="K219" s="11"/>
      <c r="L219" s="13"/>
      <c r="M219" s="33"/>
      <c r="N219" s="11"/>
      <c r="O219" s="14" t="str">
        <f aca="false">IF(OR(A219="",B219=""),"",LOOKUP(MOD(B219,1),Lists!$A$5:$A$9,Lists!$B$5:$B$9))</f>
        <v/>
      </c>
      <c r="P219" s="14" t="str">
        <f aca="false">IF(OR(B219="",C219=""),"",ROUND(MOD(C219-B219,1)*1440,0))</f>
        <v/>
      </c>
      <c r="Q219" s="14" t="str">
        <f aca="false">IF(A219="","",COUNTIF($A$7:A219,A219))</f>
        <v/>
      </c>
      <c r="R219" s="15" t="str">
        <f aca="false">IF(OR(G219="",H219="",J219=""),"",ABS(G219-H219)*J219*IF(K219="",1,K219))</f>
        <v/>
      </c>
      <c r="S219" s="15" t="str">
        <f aca="false">IF(OR(G219="",I219="",J219=""),"",(I219-G219)*J219*IF(K219="",1,K219)*IF(E219="Short",-1,1)-N(L219))</f>
        <v/>
      </c>
      <c r="T219" s="16" t="str">
        <f aca="false">IF(OR(S219="",N(R219)=0),"",S219/R219)</f>
        <v/>
      </c>
      <c r="U219" s="15" t="str">
        <f aca="false">IF(S219="","",SUMIFS($S$7:S219,$A$7:A219,A219))</f>
        <v/>
      </c>
      <c r="V219" s="14" t="str">
        <f aca="false">IF(S219="","",IF(AND($C$4&gt;0,U219-S219&lt;=-$C$4),"After loss limit",IF(AND($C$4&gt;0,U219&lt;=-$C$4),"Hit loss limit",IF(AND($C$5&gt;0,Q219&gt;$C$5),"Over trade cap","OK"))))</f>
        <v/>
      </c>
    </row>
    <row r="220" customFormat="false" ht="15" hidden="false" customHeight="false" outlineLevel="0" collapsed="false">
      <c r="A220" s="9"/>
      <c r="B220" s="10"/>
      <c r="C220" s="10"/>
      <c r="D220" s="11"/>
      <c r="E220" s="33"/>
      <c r="F220" s="33"/>
      <c r="G220" s="12"/>
      <c r="H220" s="12"/>
      <c r="I220" s="12"/>
      <c r="J220" s="11"/>
      <c r="K220" s="11"/>
      <c r="L220" s="13"/>
      <c r="M220" s="33"/>
      <c r="N220" s="11"/>
      <c r="O220" s="14" t="str">
        <f aca="false">IF(OR(A220="",B220=""),"",LOOKUP(MOD(B220,1),Lists!$A$5:$A$9,Lists!$B$5:$B$9))</f>
        <v/>
      </c>
      <c r="P220" s="14" t="str">
        <f aca="false">IF(OR(B220="",C220=""),"",ROUND(MOD(C220-B220,1)*1440,0))</f>
        <v/>
      </c>
      <c r="Q220" s="14" t="str">
        <f aca="false">IF(A220="","",COUNTIF($A$7:A220,A220))</f>
        <v/>
      </c>
      <c r="R220" s="15" t="str">
        <f aca="false">IF(OR(G220="",H220="",J220=""),"",ABS(G220-H220)*J220*IF(K220="",1,K220))</f>
        <v/>
      </c>
      <c r="S220" s="15" t="str">
        <f aca="false">IF(OR(G220="",I220="",J220=""),"",(I220-G220)*J220*IF(K220="",1,K220)*IF(E220="Short",-1,1)-N(L220))</f>
        <v/>
      </c>
      <c r="T220" s="16" t="str">
        <f aca="false">IF(OR(S220="",N(R220)=0),"",S220/R220)</f>
        <v/>
      </c>
      <c r="U220" s="15" t="str">
        <f aca="false">IF(S220="","",SUMIFS($S$7:S220,$A$7:A220,A220))</f>
        <v/>
      </c>
      <c r="V220" s="14" t="str">
        <f aca="false">IF(S220="","",IF(AND($C$4&gt;0,U220-S220&lt;=-$C$4),"After loss limit",IF(AND($C$4&gt;0,U220&lt;=-$C$4),"Hit loss limit",IF(AND($C$5&gt;0,Q220&gt;$C$5),"Over trade cap","OK"))))</f>
        <v/>
      </c>
    </row>
    <row r="221" customFormat="false" ht="15" hidden="false" customHeight="false" outlineLevel="0" collapsed="false">
      <c r="A221" s="9"/>
      <c r="B221" s="10"/>
      <c r="C221" s="10"/>
      <c r="D221" s="11"/>
      <c r="E221" s="33"/>
      <c r="F221" s="33"/>
      <c r="G221" s="12"/>
      <c r="H221" s="12"/>
      <c r="I221" s="12"/>
      <c r="J221" s="11"/>
      <c r="K221" s="11"/>
      <c r="L221" s="13"/>
      <c r="M221" s="33"/>
      <c r="N221" s="11"/>
      <c r="O221" s="14" t="str">
        <f aca="false">IF(OR(A221="",B221=""),"",LOOKUP(MOD(B221,1),Lists!$A$5:$A$9,Lists!$B$5:$B$9))</f>
        <v/>
      </c>
      <c r="P221" s="14" t="str">
        <f aca="false">IF(OR(B221="",C221=""),"",ROUND(MOD(C221-B221,1)*1440,0))</f>
        <v/>
      </c>
      <c r="Q221" s="14" t="str">
        <f aca="false">IF(A221="","",COUNTIF($A$7:A221,A221))</f>
        <v/>
      </c>
      <c r="R221" s="15" t="str">
        <f aca="false">IF(OR(G221="",H221="",J221=""),"",ABS(G221-H221)*J221*IF(K221="",1,K221))</f>
        <v/>
      </c>
      <c r="S221" s="15" t="str">
        <f aca="false">IF(OR(G221="",I221="",J221=""),"",(I221-G221)*J221*IF(K221="",1,K221)*IF(E221="Short",-1,1)-N(L221))</f>
        <v/>
      </c>
      <c r="T221" s="16" t="str">
        <f aca="false">IF(OR(S221="",N(R221)=0),"",S221/R221)</f>
        <v/>
      </c>
      <c r="U221" s="15" t="str">
        <f aca="false">IF(S221="","",SUMIFS($S$7:S221,$A$7:A221,A221))</f>
        <v/>
      </c>
      <c r="V221" s="14" t="str">
        <f aca="false">IF(S221="","",IF(AND($C$4&gt;0,U221-S221&lt;=-$C$4),"After loss limit",IF(AND($C$4&gt;0,U221&lt;=-$C$4),"Hit loss limit",IF(AND($C$5&gt;0,Q221&gt;$C$5),"Over trade cap","OK"))))</f>
        <v/>
      </c>
    </row>
    <row r="222" customFormat="false" ht="15" hidden="false" customHeight="false" outlineLevel="0" collapsed="false">
      <c r="A222" s="9"/>
      <c r="B222" s="10"/>
      <c r="C222" s="10"/>
      <c r="D222" s="11"/>
      <c r="E222" s="33"/>
      <c r="F222" s="33"/>
      <c r="G222" s="12"/>
      <c r="H222" s="12"/>
      <c r="I222" s="12"/>
      <c r="J222" s="11"/>
      <c r="K222" s="11"/>
      <c r="L222" s="13"/>
      <c r="M222" s="33"/>
      <c r="N222" s="11"/>
      <c r="O222" s="14" t="str">
        <f aca="false">IF(OR(A222="",B222=""),"",LOOKUP(MOD(B222,1),Lists!$A$5:$A$9,Lists!$B$5:$B$9))</f>
        <v/>
      </c>
      <c r="P222" s="14" t="str">
        <f aca="false">IF(OR(B222="",C222=""),"",ROUND(MOD(C222-B222,1)*1440,0))</f>
        <v/>
      </c>
      <c r="Q222" s="14" t="str">
        <f aca="false">IF(A222="","",COUNTIF($A$7:A222,A222))</f>
        <v/>
      </c>
      <c r="R222" s="15" t="str">
        <f aca="false">IF(OR(G222="",H222="",J222=""),"",ABS(G222-H222)*J222*IF(K222="",1,K222))</f>
        <v/>
      </c>
      <c r="S222" s="15" t="str">
        <f aca="false">IF(OR(G222="",I222="",J222=""),"",(I222-G222)*J222*IF(K222="",1,K222)*IF(E222="Short",-1,1)-N(L222))</f>
        <v/>
      </c>
      <c r="T222" s="16" t="str">
        <f aca="false">IF(OR(S222="",N(R222)=0),"",S222/R222)</f>
        <v/>
      </c>
      <c r="U222" s="15" t="str">
        <f aca="false">IF(S222="","",SUMIFS($S$7:S222,$A$7:A222,A222))</f>
        <v/>
      </c>
      <c r="V222" s="14" t="str">
        <f aca="false">IF(S222="","",IF(AND($C$4&gt;0,U222-S222&lt;=-$C$4),"After loss limit",IF(AND($C$4&gt;0,U222&lt;=-$C$4),"Hit loss limit",IF(AND($C$5&gt;0,Q222&gt;$C$5),"Over trade cap","OK"))))</f>
        <v/>
      </c>
    </row>
    <row r="223" customFormat="false" ht="15" hidden="false" customHeight="false" outlineLevel="0" collapsed="false">
      <c r="A223" s="9"/>
      <c r="B223" s="10"/>
      <c r="C223" s="10"/>
      <c r="D223" s="11"/>
      <c r="E223" s="33"/>
      <c r="F223" s="33"/>
      <c r="G223" s="12"/>
      <c r="H223" s="12"/>
      <c r="I223" s="12"/>
      <c r="J223" s="11"/>
      <c r="K223" s="11"/>
      <c r="L223" s="13"/>
      <c r="M223" s="33"/>
      <c r="N223" s="11"/>
      <c r="O223" s="14" t="str">
        <f aca="false">IF(OR(A223="",B223=""),"",LOOKUP(MOD(B223,1),Lists!$A$5:$A$9,Lists!$B$5:$B$9))</f>
        <v/>
      </c>
      <c r="P223" s="14" t="str">
        <f aca="false">IF(OR(B223="",C223=""),"",ROUND(MOD(C223-B223,1)*1440,0))</f>
        <v/>
      </c>
      <c r="Q223" s="14" t="str">
        <f aca="false">IF(A223="","",COUNTIF($A$7:A223,A223))</f>
        <v/>
      </c>
      <c r="R223" s="15" t="str">
        <f aca="false">IF(OR(G223="",H223="",J223=""),"",ABS(G223-H223)*J223*IF(K223="",1,K223))</f>
        <v/>
      </c>
      <c r="S223" s="15" t="str">
        <f aca="false">IF(OR(G223="",I223="",J223=""),"",(I223-G223)*J223*IF(K223="",1,K223)*IF(E223="Short",-1,1)-N(L223))</f>
        <v/>
      </c>
      <c r="T223" s="16" t="str">
        <f aca="false">IF(OR(S223="",N(R223)=0),"",S223/R223)</f>
        <v/>
      </c>
      <c r="U223" s="15" t="str">
        <f aca="false">IF(S223="","",SUMIFS($S$7:S223,$A$7:A223,A223))</f>
        <v/>
      </c>
      <c r="V223" s="14" t="str">
        <f aca="false">IF(S223="","",IF(AND($C$4&gt;0,U223-S223&lt;=-$C$4),"After loss limit",IF(AND($C$4&gt;0,U223&lt;=-$C$4),"Hit loss limit",IF(AND($C$5&gt;0,Q223&gt;$C$5),"Over trade cap","OK"))))</f>
        <v/>
      </c>
    </row>
    <row r="224" customFormat="false" ht="15" hidden="false" customHeight="false" outlineLevel="0" collapsed="false">
      <c r="A224" s="9"/>
      <c r="B224" s="10"/>
      <c r="C224" s="10"/>
      <c r="D224" s="11"/>
      <c r="E224" s="33"/>
      <c r="F224" s="33"/>
      <c r="G224" s="12"/>
      <c r="H224" s="12"/>
      <c r="I224" s="12"/>
      <c r="J224" s="11"/>
      <c r="K224" s="11"/>
      <c r="L224" s="13"/>
      <c r="M224" s="33"/>
      <c r="N224" s="11"/>
      <c r="O224" s="14" t="str">
        <f aca="false">IF(OR(A224="",B224=""),"",LOOKUP(MOD(B224,1),Lists!$A$5:$A$9,Lists!$B$5:$B$9))</f>
        <v/>
      </c>
      <c r="P224" s="14" t="str">
        <f aca="false">IF(OR(B224="",C224=""),"",ROUND(MOD(C224-B224,1)*1440,0))</f>
        <v/>
      </c>
      <c r="Q224" s="14" t="str">
        <f aca="false">IF(A224="","",COUNTIF($A$7:A224,A224))</f>
        <v/>
      </c>
      <c r="R224" s="15" t="str">
        <f aca="false">IF(OR(G224="",H224="",J224=""),"",ABS(G224-H224)*J224*IF(K224="",1,K224))</f>
        <v/>
      </c>
      <c r="S224" s="15" t="str">
        <f aca="false">IF(OR(G224="",I224="",J224=""),"",(I224-G224)*J224*IF(K224="",1,K224)*IF(E224="Short",-1,1)-N(L224))</f>
        <v/>
      </c>
      <c r="T224" s="16" t="str">
        <f aca="false">IF(OR(S224="",N(R224)=0),"",S224/R224)</f>
        <v/>
      </c>
      <c r="U224" s="15" t="str">
        <f aca="false">IF(S224="","",SUMIFS($S$7:S224,$A$7:A224,A224))</f>
        <v/>
      </c>
      <c r="V224" s="14" t="str">
        <f aca="false">IF(S224="","",IF(AND($C$4&gt;0,U224-S224&lt;=-$C$4),"After loss limit",IF(AND($C$4&gt;0,U224&lt;=-$C$4),"Hit loss limit",IF(AND($C$5&gt;0,Q224&gt;$C$5),"Over trade cap","OK"))))</f>
        <v/>
      </c>
    </row>
    <row r="225" customFormat="false" ht="15" hidden="false" customHeight="false" outlineLevel="0" collapsed="false">
      <c r="A225" s="9"/>
      <c r="B225" s="10"/>
      <c r="C225" s="10"/>
      <c r="D225" s="11"/>
      <c r="E225" s="33"/>
      <c r="F225" s="33"/>
      <c r="G225" s="12"/>
      <c r="H225" s="12"/>
      <c r="I225" s="12"/>
      <c r="J225" s="11"/>
      <c r="K225" s="11"/>
      <c r="L225" s="13"/>
      <c r="M225" s="33"/>
      <c r="N225" s="11"/>
      <c r="O225" s="14" t="str">
        <f aca="false">IF(OR(A225="",B225=""),"",LOOKUP(MOD(B225,1),Lists!$A$5:$A$9,Lists!$B$5:$B$9))</f>
        <v/>
      </c>
      <c r="P225" s="14" t="str">
        <f aca="false">IF(OR(B225="",C225=""),"",ROUND(MOD(C225-B225,1)*1440,0))</f>
        <v/>
      </c>
      <c r="Q225" s="14" t="str">
        <f aca="false">IF(A225="","",COUNTIF($A$7:A225,A225))</f>
        <v/>
      </c>
      <c r="R225" s="15" t="str">
        <f aca="false">IF(OR(G225="",H225="",J225=""),"",ABS(G225-H225)*J225*IF(K225="",1,K225))</f>
        <v/>
      </c>
      <c r="S225" s="15" t="str">
        <f aca="false">IF(OR(G225="",I225="",J225=""),"",(I225-G225)*J225*IF(K225="",1,K225)*IF(E225="Short",-1,1)-N(L225))</f>
        <v/>
      </c>
      <c r="T225" s="16" t="str">
        <f aca="false">IF(OR(S225="",N(R225)=0),"",S225/R225)</f>
        <v/>
      </c>
      <c r="U225" s="15" t="str">
        <f aca="false">IF(S225="","",SUMIFS($S$7:S225,$A$7:A225,A225))</f>
        <v/>
      </c>
      <c r="V225" s="14" t="str">
        <f aca="false">IF(S225="","",IF(AND($C$4&gt;0,U225-S225&lt;=-$C$4),"After loss limit",IF(AND($C$4&gt;0,U225&lt;=-$C$4),"Hit loss limit",IF(AND($C$5&gt;0,Q225&gt;$C$5),"Over trade cap","OK"))))</f>
        <v/>
      </c>
    </row>
    <row r="226" customFormat="false" ht="15" hidden="false" customHeight="false" outlineLevel="0" collapsed="false">
      <c r="A226" s="9"/>
      <c r="B226" s="10"/>
      <c r="C226" s="10"/>
      <c r="D226" s="11"/>
      <c r="E226" s="33"/>
      <c r="F226" s="33"/>
      <c r="G226" s="12"/>
      <c r="H226" s="12"/>
      <c r="I226" s="12"/>
      <c r="J226" s="11"/>
      <c r="K226" s="11"/>
      <c r="L226" s="13"/>
      <c r="M226" s="33"/>
      <c r="N226" s="11"/>
      <c r="O226" s="14" t="str">
        <f aca="false">IF(OR(A226="",B226=""),"",LOOKUP(MOD(B226,1),Lists!$A$5:$A$9,Lists!$B$5:$B$9))</f>
        <v/>
      </c>
      <c r="P226" s="14" t="str">
        <f aca="false">IF(OR(B226="",C226=""),"",ROUND(MOD(C226-B226,1)*1440,0))</f>
        <v/>
      </c>
      <c r="Q226" s="14" t="str">
        <f aca="false">IF(A226="","",COUNTIF($A$7:A226,A226))</f>
        <v/>
      </c>
      <c r="R226" s="15" t="str">
        <f aca="false">IF(OR(G226="",H226="",J226=""),"",ABS(G226-H226)*J226*IF(K226="",1,K226))</f>
        <v/>
      </c>
      <c r="S226" s="15" t="str">
        <f aca="false">IF(OR(G226="",I226="",J226=""),"",(I226-G226)*J226*IF(K226="",1,K226)*IF(E226="Short",-1,1)-N(L226))</f>
        <v/>
      </c>
      <c r="T226" s="16" t="str">
        <f aca="false">IF(OR(S226="",N(R226)=0),"",S226/R226)</f>
        <v/>
      </c>
      <c r="U226" s="15" t="str">
        <f aca="false">IF(S226="","",SUMIFS($S$7:S226,$A$7:A226,A226))</f>
        <v/>
      </c>
      <c r="V226" s="14" t="str">
        <f aca="false">IF(S226="","",IF(AND($C$4&gt;0,U226-S226&lt;=-$C$4),"After loss limit",IF(AND($C$4&gt;0,U226&lt;=-$C$4),"Hit loss limit",IF(AND($C$5&gt;0,Q226&gt;$C$5),"Over trade cap","OK"))))</f>
        <v/>
      </c>
    </row>
    <row r="227" customFormat="false" ht="15" hidden="false" customHeight="false" outlineLevel="0" collapsed="false">
      <c r="A227" s="9"/>
      <c r="B227" s="10"/>
      <c r="C227" s="10"/>
      <c r="D227" s="11"/>
      <c r="E227" s="33"/>
      <c r="F227" s="33"/>
      <c r="G227" s="12"/>
      <c r="H227" s="12"/>
      <c r="I227" s="12"/>
      <c r="J227" s="11"/>
      <c r="K227" s="11"/>
      <c r="L227" s="13"/>
      <c r="M227" s="33"/>
      <c r="N227" s="11"/>
      <c r="O227" s="14" t="str">
        <f aca="false">IF(OR(A227="",B227=""),"",LOOKUP(MOD(B227,1),Lists!$A$5:$A$9,Lists!$B$5:$B$9))</f>
        <v/>
      </c>
      <c r="P227" s="14" t="str">
        <f aca="false">IF(OR(B227="",C227=""),"",ROUND(MOD(C227-B227,1)*1440,0))</f>
        <v/>
      </c>
      <c r="Q227" s="14" t="str">
        <f aca="false">IF(A227="","",COUNTIF($A$7:A227,A227))</f>
        <v/>
      </c>
      <c r="R227" s="15" t="str">
        <f aca="false">IF(OR(G227="",H227="",J227=""),"",ABS(G227-H227)*J227*IF(K227="",1,K227))</f>
        <v/>
      </c>
      <c r="S227" s="15" t="str">
        <f aca="false">IF(OR(G227="",I227="",J227=""),"",(I227-G227)*J227*IF(K227="",1,K227)*IF(E227="Short",-1,1)-N(L227))</f>
        <v/>
      </c>
      <c r="T227" s="16" t="str">
        <f aca="false">IF(OR(S227="",N(R227)=0),"",S227/R227)</f>
        <v/>
      </c>
      <c r="U227" s="15" t="str">
        <f aca="false">IF(S227="","",SUMIFS($S$7:S227,$A$7:A227,A227))</f>
        <v/>
      </c>
      <c r="V227" s="14" t="str">
        <f aca="false">IF(S227="","",IF(AND($C$4&gt;0,U227-S227&lt;=-$C$4),"After loss limit",IF(AND($C$4&gt;0,U227&lt;=-$C$4),"Hit loss limit",IF(AND($C$5&gt;0,Q227&gt;$C$5),"Over trade cap","OK"))))</f>
        <v/>
      </c>
    </row>
    <row r="228" customFormat="false" ht="15" hidden="false" customHeight="false" outlineLevel="0" collapsed="false">
      <c r="A228" s="9"/>
      <c r="B228" s="10"/>
      <c r="C228" s="10"/>
      <c r="D228" s="11"/>
      <c r="E228" s="33"/>
      <c r="F228" s="33"/>
      <c r="G228" s="12"/>
      <c r="H228" s="12"/>
      <c r="I228" s="12"/>
      <c r="J228" s="11"/>
      <c r="K228" s="11"/>
      <c r="L228" s="13"/>
      <c r="M228" s="33"/>
      <c r="N228" s="11"/>
      <c r="O228" s="14" t="str">
        <f aca="false">IF(OR(A228="",B228=""),"",LOOKUP(MOD(B228,1),Lists!$A$5:$A$9,Lists!$B$5:$B$9))</f>
        <v/>
      </c>
      <c r="P228" s="14" t="str">
        <f aca="false">IF(OR(B228="",C228=""),"",ROUND(MOD(C228-B228,1)*1440,0))</f>
        <v/>
      </c>
      <c r="Q228" s="14" t="str">
        <f aca="false">IF(A228="","",COUNTIF($A$7:A228,A228))</f>
        <v/>
      </c>
      <c r="R228" s="15" t="str">
        <f aca="false">IF(OR(G228="",H228="",J228=""),"",ABS(G228-H228)*J228*IF(K228="",1,K228))</f>
        <v/>
      </c>
      <c r="S228" s="15" t="str">
        <f aca="false">IF(OR(G228="",I228="",J228=""),"",(I228-G228)*J228*IF(K228="",1,K228)*IF(E228="Short",-1,1)-N(L228))</f>
        <v/>
      </c>
      <c r="T228" s="16" t="str">
        <f aca="false">IF(OR(S228="",N(R228)=0),"",S228/R228)</f>
        <v/>
      </c>
      <c r="U228" s="15" t="str">
        <f aca="false">IF(S228="","",SUMIFS($S$7:S228,$A$7:A228,A228))</f>
        <v/>
      </c>
      <c r="V228" s="14" t="str">
        <f aca="false">IF(S228="","",IF(AND($C$4&gt;0,U228-S228&lt;=-$C$4),"After loss limit",IF(AND($C$4&gt;0,U228&lt;=-$C$4),"Hit loss limit",IF(AND($C$5&gt;0,Q228&gt;$C$5),"Over trade cap","OK"))))</f>
        <v/>
      </c>
    </row>
    <row r="229" customFormat="false" ht="15" hidden="false" customHeight="false" outlineLevel="0" collapsed="false">
      <c r="A229" s="9"/>
      <c r="B229" s="10"/>
      <c r="C229" s="10"/>
      <c r="D229" s="11"/>
      <c r="E229" s="33"/>
      <c r="F229" s="33"/>
      <c r="G229" s="12"/>
      <c r="H229" s="12"/>
      <c r="I229" s="12"/>
      <c r="J229" s="11"/>
      <c r="K229" s="11"/>
      <c r="L229" s="13"/>
      <c r="M229" s="33"/>
      <c r="N229" s="11"/>
      <c r="O229" s="14" t="str">
        <f aca="false">IF(OR(A229="",B229=""),"",LOOKUP(MOD(B229,1),Lists!$A$5:$A$9,Lists!$B$5:$B$9))</f>
        <v/>
      </c>
      <c r="P229" s="14" t="str">
        <f aca="false">IF(OR(B229="",C229=""),"",ROUND(MOD(C229-B229,1)*1440,0))</f>
        <v/>
      </c>
      <c r="Q229" s="14" t="str">
        <f aca="false">IF(A229="","",COUNTIF($A$7:A229,A229))</f>
        <v/>
      </c>
      <c r="R229" s="15" t="str">
        <f aca="false">IF(OR(G229="",H229="",J229=""),"",ABS(G229-H229)*J229*IF(K229="",1,K229))</f>
        <v/>
      </c>
      <c r="S229" s="15" t="str">
        <f aca="false">IF(OR(G229="",I229="",J229=""),"",(I229-G229)*J229*IF(K229="",1,K229)*IF(E229="Short",-1,1)-N(L229))</f>
        <v/>
      </c>
      <c r="T229" s="16" t="str">
        <f aca="false">IF(OR(S229="",N(R229)=0),"",S229/R229)</f>
        <v/>
      </c>
      <c r="U229" s="15" t="str">
        <f aca="false">IF(S229="","",SUMIFS($S$7:S229,$A$7:A229,A229))</f>
        <v/>
      </c>
      <c r="V229" s="14" t="str">
        <f aca="false">IF(S229="","",IF(AND($C$4&gt;0,U229-S229&lt;=-$C$4),"After loss limit",IF(AND($C$4&gt;0,U229&lt;=-$C$4),"Hit loss limit",IF(AND($C$5&gt;0,Q229&gt;$C$5),"Over trade cap","OK"))))</f>
        <v/>
      </c>
    </row>
    <row r="230" customFormat="false" ht="15" hidden="false" customHeight="false" outlineLevel="0" collapsed="false">
      <c r="A230" s="9"/>
      <c r="B230" s="10"/>
      <c r="C230" s="10"/>
      <c r="D230" s="11"/>
      <c r="E230" s="33"/>
      <c r="F230" s="33"/>
      <c r="G230" s="12"/>
      <c r="H230" s="12"/>
      <c r="I230" s="12"/>
      <c r="J230" s="11"/>
      <c r="K230" s="11"/>
      <c r="L230" s="13"/>
      <c r="M230" s="33"/>
      <c r="N230" s="11"/>
      <c r="O230" s="14" t="str">
        <f aca="false">IF(OR(A230="",B230=""),"",LOOKUP(MOD(B230,1),Lists!$A$5:$A$9,Lists!$B$5:$B$9))</f>
        <v/>
      </c>
      <c r="P230" s="14" t="str">
        <f aca="false">IF(OR(B230="",C230=""),"",ROUND(MOD(C230-B230,1)*1440,0))</f>
        <v/>
      </c>
      <c r="Q230" s="14" t="str">
        <f aca="false">IF(A230="","",COUNTIF($A$7:A230,A230))</f>
        <v/>
      </c>
      <c r="R230" s="15" t="str">
        <f aca="false">IF(OR(G230="",H230="",J230=""),"",ABS(G230-H230)*J230*IF(K230="",1,K230))</f>
        <v/>
      </c>
      <c r="S230" s="15" t="str">
        <f aca="false">IF(OR(G230="",I230="",J230=""),"",(I230-G230)*J230*IF(K230="",1,K230)*IF(E230="Short",-1,1)-N(L230))</f>
        <v/>
      </c>
      <c r="T230" s="16" t="str">
        <f aca="false">IF(OR(S230="",N(R230)=0),"",S230/R230)</f>
        <v/>
      </c>
      <c r="U230" s="15" t="str">
        <f aca="false">IF(S230="","",SUMIFS($S$7:S230,$A$7:A230,A230))</f>
        <v/>
      </c>
      <c r="V230" s="14" t="str">
        <f aca="false">IF(S230="","",IF(AND($C$4&gt;0,U230-S230&lt;=-$C$4),"After loss limit",IF(AND($C$4&gt;0,U230&lt;=-$C$4),"Hit loss limit",IF(AND($C$5&gt;0,Q230&gt;$C$5),"Over trade cap","OK"))))</f>
        <v/>
      </c>
    </row>
    <row r="231" customFormat="false" ht="15" hidden="false" customHeight="false" outlineLevel="0" collapsed="false">
      <c r="A231" s="9"/>
      <c r="B231" s="10"/>
      <c r="C231" s="10"/>
      <c r="D231" s="11"/>
      <c r="E231" s="33"/>
      <c r="F231" s="33"/>
      <c r="G231" s="12"/>
      <c r="H231" s="12"/>
      <c r="I231" s="12"/>
      <c r="J231" s="11"/>
      <c r="K231" s="11"/>
      <c r="L231" s="13"/>
      <c r="M231" s="33"/>
      <c r="N231" s="11"/>
      <c r="O231" s="14" t="str">
        <f aca="false">IF(OR(A231="",B231=""),"",LOOKUP(MOD(B231,1),Lists!$A$5:$A$9,Lists!$B$5:$B$9))</f>
        <v/>
      </c>
      <c r="P231" s="14" t="str">
        <f aca="false">IF(OR(B231="",C231=""),"",ROUND(MOD(C231-B231,1)*1440,0))</f>
        <v/>
      </c>
      <c r="Q231" s="14" t="str">
        <f aca="false">IF(A231="","",COUNTIF($A$7:A231,A231))</f>
        <v/>
      </c>
      <c r="R231" s="15" t="str">
        <f aca="false">IF(OR(G231="",H231="",J231=""),"",ABS(G231-H231)*J231*IF(K231="",1,K231))</f>
        <v/>
      </c>
      <c r="S231" s="15" t="str">
        <f aca="false">IF(OR(G231="",I231="",J231=""),"",(I231-G231)*J231*IF(K231="",1,K231)*IF(E231="Short",-1,1)-N(L231))</f>
        <v/>
      </c>
      <c r="T231" s="16" t="str">
        <f aca="false">IF(OR(S231="",N(R231)=0),"",S231/R231)</f>
        <v/>
      </c>
      <c r="U231" s="15" t="str">
        <f aca="false">IF(S231="","",SUMIFS($S$7:S231,$A$7:A231,A231))</f>
        <v/>
      </c>
      <c r="V231" s="14" t="str">
        <f aca="false">IF(S231="","",IF(AND($C$4&gt;0,U231-S231&lt;=-$C$4),"After loss limit",IF(AND($C$4&gt;0,U231&lt;=-$C$4),"Hit loss limit",IF(AND($C$5&gt;0,Q231&gt;$C$5),"Over trade cap","OK"))))</f>
        <v/>
      </c>
    </row>
    <row r="232" customFormat="false" ht="15" hidden="false" customHeight="false" outlineLevel="0" collapsed="false">
      <c r="A232" s="9"/>
      <c r="B232" s="10"/>
      <c r="C232" s="10"/>
      <c r="D232" s="11"/>
      <c r="E232" s="33"/>
      <c r="F232" s="33"/>
      <c r="G232" s="12"/>
      <c r="H232" s="12"/>
      <c r="I232" s="12"/>
      <c r="J232" s="11"/>
      <c r="K232" s="11"/>
      <c r="L232" s="13"/>
      <c r="M232" s="33"/>
      <c r="N232" s="11"/>
      <c r="O232" s="14" t="str">
        <f aca="false">IF(OR(A232="",B232=""),"",LOOKUP(MOD(B232,1),Lists!$A$5:$A$9,Lists!$B$5:$B$9))</f>
        <v/>
      </c>
      <c r="P232" s="14" t="str">
        <f aca="false">IF(OR(B232="",C232=""),"",ROUND(MOD(C232-B232,1)*1440,0))</f>
        <v/>
      </c>
      <c r="Q232" s="14" t="str">
        <f aca="false">IF(A232="","",COUNTIF($A$7:A232,A232))</f>
        <v/>
      </c>
      <c r="R232" s="15" t="str">
        <f aca="false">IF(OR(G232="",H232="",J232=""),"",ABS(G232-H232)*J232*IF(K232="",1,K232))</f>
        <v/>
      </c>
      <c r="S232" s="15" t="str">
        <f aca="false">IF(OR(G232="",I232="",J232=""),"",(I232-G232)*J232*IF(K232="",1,K232)*IF(E232="Short",-1,1)-N(L232))</f>
        <v/>
      </c>
      <c r="T232" s="16" t="str">
        <f aca="false">IF(OR(S232="",N(R232)=0),"",S232/R232)</f>
        <v/>
      </c>
      <c r="U232" s="15" t="str">
        <f aca="false">IF(S232="","",SUMIFS($S$7:S232,$A$7:A232,A232))</f>
        <v/>
      </c>
      <c r="V232" s="14" t="str">
        <f aca="false">IF(S232="","",IF(AND($C$4&gt;0,U232-S232&lt;=-$C$4),"After loss limit",IF(AND($C$4&gt;0,U232&lt;=-$C$4),"Hit loss limit",IF(AND($C$5&gt;0,Q232&gt;$C$5),"Over trade cap","OK"))))</f>
        <v/>
      </c>
    </row>
    <row r="233" customFormat="false" ht="15" hidden="false" customHeight="false" outlineLevel="0" collapsed="false">
      <c r="A233" s="9"/>
      <c r="B233" s="10"/>
      <c r="C233" s="10"/>
      <c r="D233" s="11"/>
      <c r="E233" s="33"/>
      <c r="F233" s="33"/>
      <c r="G233" s="12"/>
      <c r="H233" s="12"/>
      <c r="I233" s="12"/>
      <c r="J233" s="11"/>
      <c r="K233" s="11"/>
      <c r="L233" s="13"/>
      <c r="M233" s="33"/>
      <c r="N233" s="11"/>
      <c r="O233" s="14" t="str">
        <f aca="false">IF(OR(A233="",B233=""),"",LOOKUP(MOD(B233,1),Lists!$A$5:$A$9,Lists!$B$5:$B$9))</f>
        <v/>
      </c>
      <c r="P233" s="14" t="str">
        <f aca="false">IF(OR(B233="",C233=""),"",ROUND(MOD(C233-B233,1)*1440,0))</f>
        <v/>
      </c>
      <c r="Q233" s="14" t="str">
        <f aca="false">IF(A233="","",COUNTIF($A$7:A233,A233))</f>
        <v/>
      </c>
      <c r="R233" s="15" t="str">
        <f aca="false">IF(OR(G233="",H233="",J233=""),"",ABS(G233-H233)*J233*IF(K233="",1,K233))</f>
        <v/>
      </c>
      <c r="S233" s="15" t="str">
        <f aca="false">IF(OR(G233="",I233="",J233=""),"",(I233-G233)*J233*IF(K233="",1,K233)*IF(E233="Short",-1,1)-N(L233))</f>
        <v/>
      </c>
      <c r="T233" s="16" t="str">
        <f aca="false">IF(OR(S233="",N(R233)=0),"",S233/R233)</f>
        <v/>
      </c>
      <c r="U233" s="15" t="str">
        <f aca="false">IF(S233="","",SUMIFS($S$7:S233,$A$7:A233,A233))</f>
        <v/>
      </c>
      <c r="V233" s="14" t="str">
        <f aca="false">IF(S233="","",IF(AND($C$4&gt;0,U233-S233&lt;=-$C$4),"After loss limit",IF(AND($C$4&gt;0,U233&lt;=-$C$4),"Hit loss limit",IF(AND($C$5&gt;0,Q233&gt;$C$5),"Over trade cap","OK"))))</f>
        <v/>
      </c>
    </row>
    <row r="234" customFormat="false" ht="15" hidden="false" customHeight="false" outlineLevel="0" collapsed="false">
      <c r="A234" s="9"/>
      <c r="B234" s="10"/>
      <c r="C234" s="10"/>
      <c r="D234" s="11"/>
      <c r="E234" s="33"/>
      <c r="F234" s="33"/>
      <c r="G234" s="12"/>
      <c r="H234" s="12"/>
      <c r="I234" s="12"/>
      <c r="J234" s="11"/>
      <c r="K234" s="11"/>
      <c r="L234" s="13"/>
      <c r="M234" s="33"/>
      <c r="N234" s="11"/>
      <c r="O234" s="14" t="str">
        <f aca="false">IF(OR(A234="",B234=""),"",LOOKUP(MOD(B234,1),Lists!$A$5:$A$9,Lists!$B$5:$B$9))</f>
        <v/>
      </c>
      <c r="P234" s="14" t="str">
        <f aca="false">IF(OR(B234="",C234=""),"",ROUND(MOD(C234-B234,1)*1440,0))</f>
        <v/>
      </c>
      <c r="Q234" s="14" t="str">
        <f aca="false">IF(A234="","",COUNTIF($A$7:A234,A234))</f>
        <v/>
      </c>
      <c r="R234" s="15" t="str">
        <f aca="false">IF(OR(G234="",H234="",J234=""),"",ABS(G234-H234)*J234*IF(K234="",1,K234))</f>
        <v/>
      </c>
      <c r="S234" s="15" t="str">
        <f aca="false">IF(OR(G234="",I234="",J234=""),"",(I234-G234)*J234*IF(K234="",1,K234)*IF(E234="Short",-1,1)-N(L234))</f>
        <v/>
      </c>
      <c r="T234" s="16" t="str">
        <f aca="false">IF(OR(S234="",N(R234)=0),"",S234/R234)</f>
        <v/>
      </c>
      <c r="U234" s="15" t="str">
        <f aca="false">IF(S234="","",SUMIFS($S$7:S234,$A$7:A234,A234))</f>
        <v/>
      </c>
      <c r="V234" s="14" t="str">
        <f aca="false">IF(S234="","",IF(AND($C$4&gt;0,U234-S234&lt;=-$C$4),"After loss limit",IF(AND($C$4&gt;0,U234&lt;=-$C$4),"Hit loss limit",IF(AND($C$5&gt;0,Q234&gt;$C$5),"Over trade cap","OK"))))</f>
        <v/>
      </c>
    </row>
    <row r="235" customFormat="false" ht="15" hidden="false" customHeight="false" outlineLevel="0" collapsed="false">
      <c r="A235" s="9"/>
      <c r="B235" s="10"/>
      <c r="C235" s="10"/>
      <c r="D235" s="11"/>
      <c r="E235" s="33"/>
      <c r="F235" s="33"/>
      <c r="G235" s="12"/>
      <c r="H235" s="12"/>
      <c r="I235" s="12"/>
      <c r="J235" s="11"/>
      <c r="K235" s="11"/>
      <c r="L235" s="13"/>
      <c r="M235" s="33"/>
      <c r="N235" s="11"/>
      <c r="O235" s="14" t="str">
        <f aca="false">IF(OR(A235="",B235=""),"",LOOKUP(MOD(B235,1),Lists!$A$5:$A$9,Lists!$B$5:$B$9))</f>
        <v/>
      </c>
      <c r="P235" s="14" t="str">
        <f aca="false">IF(OR(B235="",C235=""),"",ROUND(MOD(C235-B235,1)*1440,0))</f>
        <v/>
      </c>
      <c r="Q235" s="14" t="str">
        <f aca="false">IF(A235="","",COUNTIF($A$7:A235,A235))</f>
        <v/>
      </c>
      <c r="R235" s="15" t="str">
        <f aca="false">IF(OR(G235="",H235="",J235=""),"",ABS(G235-H235)*J235*IF(K235="",1,K235))</f>
        <v/>
      </c>
      <c r="S235" s="15" t="str">
        <f aca="false">IF(OR(G235="",I235="",J235=""),"",(I235-G235)*J235*IF(K235="",1,K235)*IF(E235="Short",-1,1)-N(L235))</f>
        <v/>
      </c>
      <c r="T235" s="16" t="str">
        <f aca="false">IF(OR(S235="",N(R235)=0),"",S235/R235)</f>
        <v/>
      </c>
      <c r="U235" s="15" t="str">
        <f aca="false">IF(S235="","",SUMIFS($S$7:S235,$A$7:A235,A235))</f>
        <v/>
      </c>
      <c r="V235" s="14" t="str">
        <f aca="false">IF(S235="","",IF(AND($C$4&gt;0,U235-S235&lt;=-$C$4),"After loss limit",IF(AND($C$4&gt;0,U235&lt;=-$C$4),"Hit loss limit",IF(AND($C$5&gt;0,Q235&gt;$C$5),"Over trade cap","OK"))))</f>
        <v/>
      </c>
    </row>
    <row r="236" customFormat="false" ht="15" hidden="false" customHeight="false" outlineLevel="0" collapsed="false">
      <c r="A236" s="9"/>
      <c r="B236" s="10"/>
      <c r="C236" s="10"/>
      <c r="D236" s="11"/>
      <c r="E236" s="33"/>
      <c r="F236" s="33"/>
      <c r="G236" s="12"/>
      <c r="H236" s="12"/>
      <c r="I236" s="12"/>
      <c r="J236" s="11"/>
      <c r="K236" s="11"/>
      <c r="L236" s="13"/>
      <c r="M236" s="33"/>
      <c r="N236" s="11"/>
      <c r="O236" s="14" t="str">
        <f aca="false">IF(OR(A236="",B236=""),"",LOOKUP(MOD(B236,1),Lists!$A$5:$A$9,Lists!$B$5:$B$9))</f>
        <v/>
      </c>
      <c r="P236" s="14" t="str">
        <f aca="false">IF(OR(B236="",C236=""),"",ROUND(MOD(C236-B236,1)*1440,0))</f>
        <v/>
      </c>
      <c r="Q236" s="14" t="str">
        <f aca="false">IF(A236="","",COUNTIF($A$7:A236,A236))</f>
        <v/>
      </c>
      <c r="R236" s="15" t="str">
        <f aca="false">IF(OR(G236="",H236="",J236=""),"",ABS(G236-H236)*J236*IF(K236="",1,K236))</f>
        <v/>
      </c>
      <c r="S236" s="15" t="str">
        <f aca="false">IF(OR(G236="",I236="",J236=""),"",(I236-G236)*J236*IF(K236="",1,K236)*IF(E236="Short",-1,1)-N(L236))</f>
        <v/>
      </c>
      <c r="T236" s="16" t="str">
        <f aca="false">IF(OR(S236="",N(R236)=0),"",S236/R236)</f>
        <v/>
      </c>
      <c r="U236" s="15" t="str">
        <f aca="false">IF(S236="","",SUMIFS($S$7:S236,$A$7:A236,A236))</f>
        <v/>
      </c>
      <c r="V236" s="14" t="str">
        <f aca="false">IF(S236="","",IF(AND($C$4&gt;0,U236-S236&lt;=-$C$4),"After loss limit",IF(AND($C$4&gt;0,U236&lt;=-$C$4),"Hit loss limit",IF(AND($C$5&gt;0,Q236&gt;$C$5),"Over trade cap","OK"))))</f>
        <v/>
      </c>
    </row>
    <row r="237" customFormat="false" ht="15" hidden="false" customHeight="false" outlineLevel="0" collapsed="false">
      <c r="A237" s="9"/>
      <c r="B237" s="10"/>
      <c r="C237" s="10"/>
      <c r="D237" s="11"/>
      <c r="E237" s="33"/>
      <c r="F237" s="33"/>
      <c r="G237" s="12"/>
      <c r="H237" s="12"/>
      <c r="I237" s="12"/>
      <c r="J237" s="11"/>
      <c r="K237" s="11"/>
      <c r="L237" s="13"/>
      <c r="M237" s="33"/>
      <c r="N237" s="11"/>
      <c r="O237" s="14" t="str">
        <f aca="false">IF(OR(A237="",B237=""),"",LOOKUP(MOD(B237,1),Lists!$A$5:$A$9,Lists!$B$5:$B$9))</f>
        <v/>
      </c>
      <c r="P237" s="14" t="str">
        <f aca="false">IF(OR(B237="",C237=""),"",ROUND(MOD(C237-B237,1)*1440,0))</f>
        <v/>
      </c>
      <c r="Q237" s="14" t="str">
        <f aca="false">IF(A237="","",COUNTIF($A$7:A237,A237))</f>
        <v/>
      </c>
      <c r="R237" s="15" t="str">
        <f aca="false">IF(OR(G237="",H237="",J237=""),"",ABS(G237-H237)*J237*IF(K237="",1,K237))</f>
        <v/>
      </c>
      <c r="S237" s="15" t="str">
        <f aca="false">IF(OR(G237="",I237="",J237=""),"",(I237-G237)*J237*IF(K237="",1,K237)*IF(E237="Short",-1,1)-N(L237))</f>
        <v/>
      </c>
      <c r="T237" s="16" t="str">
        <f aca="false">IF(OR(S237="",N(R237)=0),"",S237/R237)</f>
        <v/>
      </c>
      <c r="U237" s="15" t="str">
        <f aca="false">IF(S237="","",SUMIFS($S$7:S237,$A$7:A237,A237))</f>
        <v/>
      </c>
      <c r="V237" s="14" t="str">
        <f aca="false">IF(S237="","",IF(AND($C$4&gt;0,U237-S237&lt;=-$C$4),"After loss limit",IF(AND($C$4&gt;0,U237&lt;=-$C$4),"Hit loss limit",IF(AND($C$5&gt;0,Q237&gt;$C$5),"Over trade cap","OK"))))</f>
        <v/>
      </c>
    </row>
    <row r="238" customFormat="false" ht="15" hidden="false" customHeight="false" outlineLevel="0" collapsed="false">
      <c r="A238" s="9"/>
      <c r="B238" s="10"/>
      <c r="C238" s="10"/>
      <c r="D238" s="11"/>
      <c r="E238" s="33"/>
      <c r="F238" s="33"/>
      <c r="G238" s="12"/>
      <c r="H238" s="12"/>
      <c r="I238" s="12"/>
      <c r="J238" s="11"/>
      <c r="K238" s="11"/>
      <c r="L238" s="13"/>
      <c r="M238" s="33"/>
      <c r="N238" s="11"/>
      <c r="O238" s="14" t="str">
        <f aca="false">IF(OR(A238="",B238=""),"",LOOKUP(MOD(B238,1),Lists!$A$5:$A$9,Lists!$B$5:$B$9))</f>
        <v/>
      </c>
      <c r="P238" s="14" t="str">
        <f aca="false">IF(OR(B238="",C238=""),"",ROUND(MOD(C238-B238,1)*1440,0))</f>
        <v/>
      </c>
      <c r="Q238" s="14" t="str">
        <f aca="false">IF(A238="","",COUNTIF($A$7:A238,A238))</f>
        <v/>
      </c>
      <c r="R238" s="15" t="str">
        <f aca="false">IF(OR(G238="",H238="",J238=""),"",ABS(G238-H238)*J238*IF(K238="",1,K238))</f>
        <v/>
      </c>
      <c r="S238" s="15" t="str">
        <f aca="false">IF(OR(G238="",I238="",J238=""),"",(I238-G238)*J238*IF(K238="",1,K238)*IF(E238="Short",-1,1)-N(L238))</f>
        <v/>
      </c>
      <c r="T238" s="16" t="str">
        <f aca="false">IF(OR(S238="",N(R238)=0),"",S238/R238)</f>
        <v/>
      </c>
      <c r="U238" s="15" t="str">
        <f aca="false">IF(S238="","",SUMIFS($S$7:S238,$A$7:A238,A238))</f>
        <v/>
      </c>
      <c r="V238" s="14" t="str">
        <f aca="false">IF(S238="","",IF(AND($C$4&gt;0,U238-S238&lt;=-$C$4),"After loss limit",IF(AND($C$4&gt;0,U238&lt;=-$C$4),"Hit loss limit",IF(AND($C$5&gt;0,Q238&gt;$C$5),"Over trade cap","OK"))))</f>
        <v/>
      </c>
    </row>
    <row r="239" customFormat="false" ht="15" hidden="false" customHeight="false" outlineLevel="0" collapsed="false">
      <c r="A239" s="9"/>
      <c r="B239" s="10"/>
      <c r="C239" s="10"/>
      <c r="D239" s="11"/>
      <c r="E239" s="33"/>
      <c r="F239" s="33"/>
      <c r="G239" s="12"/>
      <c r="H239" s="12"/>
      <c r="I239" s="12"/>
      <c r="J239" s="11"/>
      <c r="K239" s="11"/>
      <c r="L239" s="13"/>
      <c r="M239" s="33"/>
      <c r="N239" s="11"/>
      <c r="O239" s="14" t="str">
        <f aca="false">IF(OR(A239="",B239=""),"",LOOKUP(MOD(B239,1),Lists!$A$5:$A$9,Lists!$B$5:$B$9))</f>
        <v/>
      </c>
      <c r="P239" s="14" t="str">
        <f aca="false">IF(OR(B239="",C239=""),"",ROUND(MOD(C239-B239,1)*1440,0))</f>
        <v/>
      </c>
      <c r="Q239" s="14" t="str">
        <f aca="false">IF(A239="","",COUNTIF($A$7:A239,A239))</f>
        <v/>
      </c>
      <c r="R239" s="15" t="str">
        <f aca="false">IF(OR(G239="",H239="",J239=""),"",ABS(G239-H239)*J239*IF(K239="",1,K239))</f>
        <v/>
      </c>
      <c r="S239" s="15" t="str">
        <f aca="false">IF(OR(G239="",I239="",J239=""),"",(I239-G239)*J239*IF(K239="",1,K239)*IF(E239="Short",-1,1)-N(L239))</f>
        <v/>
      </c>
      <c r="T239" s="16" t="str">
        <f aca="false">IF(OR(S239="",N(R239)=0),"",S239/R239)</f>
        <v/>
      </c>
      <c r="U239" s="15" t="str">
        <f aca="false">IF(S239="","",SUMIFS($S$7:S239,$A$7:A239,A239))</f>
        <v/>
      </c>
      <c r="V239" s="14" t="str">
        <f aca="false">IF(S239="","",IF(AND($C$4&gt;0,U239-S239&lt;=-$C$4),"After loss limit",IF(AND($C$4&gt;0,U239&lt;=-$C$4),"Hit loss limit",IF(AND($C$5&gt;0,Q239&gt;$C$5),"Over trade cap","OK"))))</f>
        <v/>
      </c>
    </row>
    <row r="240" customFormat="false" ht="15" hidden="false" customHeight="false" outlineLevel="0" collapsed="false">
      <c r="A240" s="9"/>
      <c r="B240" s="10"/>
      <c r="C240" s="10"/>
      <c r="D240" s="11"/>
      <c r="E240" s="33"/>
      <c r="F240" s="33"/>
      <c r="G240" s="12"/>
      <c r="H240" s="12"/>
      <c r="I240" s="12"/>
      <c r="J240" s="11"/>
      <c r="K240" s="11"/>
      <c r="L240" s="13"/>
      <c r="M240" s="33"/>
      <c r="N240" s="11"/>
      <c r="O240" s="14" t="str">
        <f aca="false">IF(OR(A240="",B240=""),"",LOOKUP(MOD(B240,1),Lists!$A$5:$A$9,Lists!$B$5:$B$9))</f>
        <v/>
      </c>
      <c r="P240" s="14" t="str">
        <f aca="false">IF(OR(B240="",C240=""),"",ROUND(MOD(C240-B240,1)*1440,0))</f>
        <v/>
      </c>
      <c r="Q240" s="14" t="str">
        <f aca="false">IF(A240="","",COUNTIF($A$7:A240,A240))</f>
        <v/>
      </c>
      <c r="R240" s="15" t="str">
        <f aca="false">IF(OR(G240="",H240="",J240=""),"",ABS(G240-H240)*J240*IF(K240="",1,K240))</f>
        <v/>
      </c>
      <c r="S240" s="15" t="str">
        <f aca="false">IF(OR(G240="",I240="",J240=""),"",(I240-G240)*J240*IF(K240="",1,K240)*IF(E240="Short",-1,1)-N(L240))</f>
        <v/>
      </c>
      <c r="T240" s="16" t="str">
        <f aca="false">IF(OR(S240="",N(R240)=0),"",S240/R240)</f>
        <v/>
      </c>
      <c r="U240" s="15" t="str">
        <f aca="false">IF(S240="","",SUMIFS($S$7:S240,$A$7:A240,A240))</f>
        <v/>
      </c>
      <c r="V240" s="14" t="str">
        <f aca="false">IF(S240="","",IF(AND($C$4&gt;0,U240-S240&lt;=-$C$4),"After loss limit",IF(AND($C$4&gt;0,U240&lt;=-$C$4),"Hit loss limit",IF(AND($C$5&gt;0,Q240&gt;$C$5),"Over trade cap","OK"))))</f>
        <v/>
      </c>
    </row>
    <row r="241" customFormat="false" ht="15" hidden="false" customHeight="false" outlineLevel="0" collapsed="false">
      <c r="A241" s="9"/>
      <c r="B241" s="10"/>
      <c r="C241" s="10"/>
      <c r="D241" s="11"/>
      <c r="E241" s="33"/>
      <c r="F241" s="33"/>
      <c r="G241" s="12"/>
      <c r="H241" s="12"/>
      <c r="I241" s="12"/>
      <c r="J241" s="11"/>
      <c r="K241" s="11"/>
      <c r="L241" s="13"/>
      <c r="M241" s="33"/>
      <c r="N241" s="11"/>
      <c r="O241" s="14" t="str">
        <f aca="false">IF(OR(A241="",B241=""),"",LOOKUP(MOD(B241,1),Lists!$A$5:$A$9,Lists!$B$5:$B$9))</f>
        <v/>
      </c>
      <c r="P241" s="14" t="str">
        <f aca="false">IF(OR(B241="",C241=""),"",ROUND(MOD(C241-B241,1)*1440,0))</f>
        <v/>
      </c>
      <c r="Q241" s="14" t="str">
        <f aca="false">IF(A241="","",COUNTIF($A$7:A241,A241))</f>
        <v/>
      </c>
      <c r="R241" s="15" t="str">
        <f aca="false">IF(OR(G241="",H241="",J241=""),"",ABS(G241-H241)*J241*IF(K241="",1,K241))</f>
        <v/>
      </c>
      <c r="S241" s="15" t="str">
        <f aca="false">IF(OR(G241="",I241="",J241=""),"",(I241-G241)*J241*IF(K241="",1,K241)*IF(E241="Short",-1,1)-N(L241))</f>
        <v/>
      </c>
      <c r="T241" s="16" t="str">
        <f aca="false">IF(OR(S241="",N(R241)=0),"",S241/R241)</f>
        <v/>
      </c>
      <c r="U241" s="15" t="str">
        <f aca="false">IF(S241="","",SUMIFS($S$7:S241,$A$7:A241,A241))</f>
        <v/>
      </c>
      <c r="V241" s="14" t="str">
        <f aca="false">IF(S241="","",IF(AND($C$4&gt;0,U241-S241&lt;=-$C$4),"After loss limit",IF(AND($C$4&gt;0,U241&lt;=-$C$4),"Hit loss limit",IF(AND($C$5&gt;0,Q241&gt;$C$5),"Over trade cap","OK"))))</f>
        <v/>
      </c>
    </row>
    <row r="242" customFormat="false" ht="15" hidden="false" customHeight="false" outlineLevel="0" collapsed="false">
      <c r="A242" s="9"/>
      <c r="B242" s="10"/>
      <c r="C242" s="10"/>
      <c r="D242" s="11"/>
      <c r="E242" s="33"/>
      <c r="F242" s="33"/>
      <c r="G242" s="12"/>
      <c r="H242" s="12"/>
      <c r="I242" s="12"/>
      <c r="J242" s="11"/>
      <c r="K242" s="11"/>
      <c r="L242" s="13"/>
      <c r="M242" s="33"/>
      <c r="N242" s="11"/>
      <c r="O242" s="14" t="str">
        <f aca="false">IF(OR(A242="",B242=""),"",LOOKUP(MOD(B242,1),Lists!$A$5:$A$9,Lists!$B$5:$B$9))</f>
        <v/>
      </c>
      <c r="P242" s="14" t="str">
        <f aca="false">IF(OR(B242="",C242=""),"",ROUND(MOD(C242-B242,1)*1440,0))</f>
        <v/>
      </c>
      <c r="Q242" s="14" t="str">
        <f aca="false">IF(A242="","",COUNTIF($A$7:A242,A242))</f>
        <v/>
      </c>
      <c r="R242" s="15" t="str">
        <f aca="false">IF(OR(G242="",H242="",J242=""),"",ABS(G242-H242)*J242*IF(K242="",1,K242))</f>
        <v/>
      </c>
      <c r="S242" s="15" t="str">
        <f aca="false">IF(OR(G242="",I242="",J242=""),"",(I242-G242)*J242*IF(K242="",1,K242)*IF(E242="Short",-1,1)-N(L242))</f>
        <v/>
      </c>
      <c r="T242" s="16" t="str">
        <f aca="false">IF(OR(S242="",N(R242)=0),"",S242/R242)</f>
        <v/>
      </c>
      <c r="U242" s="15" t="str">
        <f aca="false">IF(S242="","",SUMIFS($S$7:S242,$A$7:A242,A242))</f>
        <v/>
      </c>
      <c r="V242" s="14" t="str">
        <f aca="false">IF(S242="","",IF(AND($C$4&gt;0,U242-S242&lt;=-$C$4),"After loss limit",IF(AND($C$4&gt;0,U242&lt;=-$C$4),"Hit loss limit",IF(AND($C$5&gt;0,Q242&gt;$C$5),"Over trade cap","OK"))))</f>
        <v/>
      </c>
    </row>
    <row r="243" customFormat="false" ht="15" hidden="false" customHeight="false" outlineLevel="0" collapsed="false">
      <c r="A243" s="9"/>
      <c r="B243" s="10"/>
      <c r="C243" s="10"/>
      <c r="D243" s="11"/>
      <c r="E243" s="33"/>
      <c r="F243" s="33"/>
      <c r="G243" s="12"/>
      <c r="H243" s="12"/>
      <c r="I243" s="12"/>
      <c r="J243" s="11"/>
      <c r="K243" s="11"/>
      <c r="L243" s="13"/>
      <c r="M243" s="33"/>
      <c r="N243" s="11"/>
      <c r="O243" s="14" t="str">
        <f aca="false">IF(OR(A243="",B243=""),"",LOOKUP(MOD(B243,1),Lists!$A$5:$A$9,Lists!$B$5:$B$9))</f>
        <v/>
      </c>
      <c r="P243" s="14" t="str">
        <f aca="false">IF(OR(B243="",C243=""),"",ROUND(MOD(C243-B243,1)*1440,0))</f>
        <v/>
      </c>
      <c r="Q243" s="14" t="str">
        <f aca="false">IF(A243="","",COUNTIF($A$7:A243,A243))</f>
        <v/>
      </c>
      <c r="R243" s="15" t="str">
        <f aca="false">IF(OR(G243="",H243="",J243=""),"",ABS(G243-H243)*J243*IF(K243="",1,K243))</f>
        <v/>
      </c>
      <c r="S243" s="15" t="str">
        <f aca="false">IF(OR(G243="",I243="",J243=""),"",(I243-G243)*J243*IF(K243="",1,K243)*IF(E243="Short",-1,1)-N(L243))</f>
        <v/>
      </c>
      <c r="T243" s="16" t="str">
        <f aca="false">IF(OR(S243="",N(R243)=0),"",S243/R243)</f>
        <v/>
      </c>
      <c r="U243" s="15" t="str">
        <f aca="false">IF(S243="","",SUMIFS($S$7:S243,$A$7:A243,A243))</f>
        <v/>
      </c>
      <c r="V243" s="14" t="str">
        <f aca="false">IF(S243="","",IF(AND($C$4&gt;0,U243-S243&lt;=-$C$4),"After loss limit",IF(AND($C$4&gt;0,U243&lt;=-$C$4),"Hit loss limit",IF(AND($C$5&gt;0,Q243&gt;$C$5),"Over trade cap","OK"))))</f>
        <v/>
      </c>
    </row>
    <row r="244" customFormat="false" ht="15" hidden="false" customHeight="false" outlineLevel="0" collapsed="false">
      <c r="A244" s="9"/>
      <c r="B244" s="10"/>
      <c r="C244" s="10"/>
      <c r="D244" s="11"/>
      <c r="E244" s="33"/>
      <c r="F244" s="33"/>
      <c r="G244" s="12"/>
      <c r="H244" s="12"/>
      <c r="I244" s="12"/>
      <c r="J244" s="11"/>
      <c r="K244" s="11"/>
      <c r="L244" s="13"/>
      <c r="M244" s="33"/>
      <c r="N244" s="11"/>
      <c r="O244" s="14" t="str">
        <f aca="false">IF(OR(A244="",B244=""),"",LOOKUP(MOD(B244,1),Lists!$A$5:$A$9,Lists!$B$5:$B$9))</f>
        <v/>
      </c>
      <c r="P244" s="14" t="str">
        <f aca="false">IF(OR(B244="",C244=""),"",ROUND(MOD(C244-B244,1)*1440,0))</f>
        <v/>
      </c>
      <c r="Q244" s="14" t="str">
        <f aca="false">IF(A244="","",COUNTIF($A$7:A244,A244))</f>
        <v/>
      </c>
      <c r="R244" s="15" t="str">
        <f aca="false">IF(OR(G244="",H244="",J244=""),"",ABS(G244-H244)*J244*IF(K244="",1,K244))</f>
        <v/>
      </c>
      <c r="S244" s="15" t="str">
        <f aca="false">IF(OR(G244="",I244="",J244=""),"",(I244-G244)*J244*IF(K244="",1,K244)*IF(E244="Short",-1,1)-N(L244))</f>
        <v/>
      </c>
      <c r="T244" s="16" t="str">
        <f aca="false">IF(OR(S244="",N(R244)=0),"",S244/R244)</f>
        <v/>
      </c>
      <c r="U244" s="15" t="str">
        <f aca="false">IF(S244="","",SUMIFS($S$7:S244,$A$7:A244,A244))</f>
        <v/>
      </c>
      <c r="V244" s="14" t="str">
        <f aca="false">IF(S244="","",IF(AND($C$4&gt;0,U244-S244&lt;=-$C$4),"After loss limit",IF(AND($C$4&gt;0,U244&lt;=-$C$4),"Hit loss limit",IF(AND($C$5&gt;0,Q244&gt;$C$5),"Over trade cap","OK"))))</f>
        <v/>
      </c>
    </row>
    <row r="245" customFormat="false" ht="15" hidden="false" customHeight="false" outlineLevel="0" collapsed="false">
      <c r="A245" s="9"/>
      <c r="B245" s="10"/>
      <c r="C245" s="10"/>
      <c r="D245" s="11"/>
      <c r="E245" s="33"/>
      <c r="F245" s="33"/>
      <c r="G245" s="12"/>
      <c r="H245" s="12"/>
      <c r="I245" s="12"/>
      <c r="J245" s="11"/>
      <c r="K245" s="11"/>
      <c r="L245" s="13"/>
      <c r="M245" s="33"/>
      <c r="N245" s="11"/>
      <c r="O245" s="14" t="str">
        <f aca="false">IF(OR(A245="",B245=""),"",LOOKUP(MOD(B245,1),Lists!$A$5:$A$9,Lists!$B$5:$B$9))</f>
        <v/>
      </c>
      <c r="P245" s="14" t="str">
        <f aca="false">IF(OR(B245="",C245=""),"",ROUND(MOD(C245-B245,1)*1440,0))</f>
        <v/>
      </c>
      <c r="Q245" s="14" t="str">
        <f aca="false">IF(A245="","",COUNTIF($A$7:A245,A245))</f>
        <v/>
      </c>
      <c r="R245" s="15" t="str">
        <f aca="false">IF(OR(G245="",H245="",J245=""),"",ABS(G245-H245)*J245*IF(K245="",1,K245))</f>
        <v/>
      </c>
      <c r="S245" s="15" t="str">
        <f aca="false">IF(OR(G245="",I245="",J245=""),"",(I245-G245)*J245*IF(K245="",1,K245)*IF(E245="Short",-1,1)-N(L245))</f>
        <v/>
      </c>
      <c r="T245" s="16" t="str">
        <f aca="false">IF(OR(S245="",N(R245)=0),"",S245/R245)</f>
        <v/>
      </c>
      <c r="U245" s="15" t="str">
        <f aca="false">IF(S245="","",SUMIFS($S$7:S245,$A$7:A245,A245))</f>
        <v/>
      </c>
      <c r="V245" s="14" t="str">
        <f aca="false">IF(S245="","",IF(AND($C$4&gt;0,U245-S245&lt;=-$C$4),"After loss limit",IF(AND($C$4&gt;0,U245&lt;=-$C$4),"Hit loss limit",IF(AND($C$5&gt;0,Q245&gt;$C$5),"Over trade cap","OK"))))</f>
        <v/>
      </c>
    </row>
    <row r="246" customFormat="false" ht="15" hidden="false" customHeight="false" outlineLevel="0" collapsed="false">
      <c r="A246" s="9"/>
      <c r="B246" s="10"/>
      <c r="C246" s="10"/>
      <c r="D246" s="11"/>
      <c r="E246" s="33"/>
      <c r="F246" s="33"/>
      <c r="G246" s="12"/>
      <c r="H246" s="12"/>
      <c r="I246" s="12"/>
      <c r="J246" s="11"/>
      <c r="K246" s="11"/>
      <c r="L246" s="13"/>
      <c r="M246" s="33"/>
      <c r="N246" s="11"/>
      <c r="O246" s="14" t="str">
        <f aca="false">IF(OR(A246="",B246=""),"",LOOKUP(MOD(B246,1),Lists!$A$5:$A$9,Lists!$B$5:$B$9))</f>
        <v/>
      </c>
      <c r="P246" s="14" t="str">
        <f aca="false">IF(OR(B246="",C246=""),"",ROUND(MOD(C246-B246,1)*1440,0))</f>
        <v/>
      </c>
      <c r="Q246" s="14" t="str">
        <f aca="false">IF(A246="","",COUNTIF($A$7:A246,A246))</f>
        <v/>
      </c>
      <c r="R246" s="15" t="str">
        <f aca="false">IF(OR(G246="",H246="",J246=""),"",ABS(G246-H246)*J246*IF(K246="",1,K246))</f>
        <v/>
      </c>
      <c r="S246" s="15" t="str">
        <f aca="false">IF(OR(G246="",I246="",J246=""),"",(I246-G246)*J246*IF(K246="",1,K246)*IF(E246="Short",-1,1)-N(L246))</f>
        <v/>
      </c>
      <c r="T246" s="16" t="str">
        <f aca="false">IF(OR(S246="",N(R246)=0),"",S246/R246)</f>
        <v/>
      </c>
      <c r="U246" s="15" t="str">
        <f aca="false">IF(S246="","",SUMIFS($S$7:S246,$A$7:A246,A246))</f>
        <v/>
      </c>
      <c r="V246" s="14" t="str">
        <f aca="false">IF(S246="","",IF(AND($C$4&gt;0,U246-S246&lt;=-$C$4),"After loss limit",IF(AND($C$4&gt;0,U246&lt;=-$C$4),"Hit loss limit",IF(AND($C$5&gt;0,Q246&gt;$C$5),"Over trade cap","OK"))))</f>
        <v/>
      </c>
    </row>
    <row r="247" customFormat="false" ht="15" hidden="false" customHeight="false" outlineLevel="0" collapsed="false">
      <c r="A247" s="9"/>
      <c r="B247" s="10"/>
      <c r="C247" s="10"/>
      <c r="D247" s="11"/>
      <c r="E247" s="33"/>
      <c r="F247" s="33"/>
      <c r="G247" s="12"/>
      <c r="H247" s="12"/>
      <c r="I247" s="12"/>
      <c r="J247" s="11"/>
      <c r="K247" s="11"/>
      <c r="L247" s="13"/>
      <c r="M247" s="33"/>
      <c r="N247" s="11"/>
      <c r="O247" s="14" t="str">
        <f aca="false">IF(OR(A247="",B247=""),"",LOOKUP(MOD(B247,1),Lists!$A$5:$A$9,Lists!$B$5:$B$9))</f>
        <v/>
      </c>
      <c r="P247" s="14" t="str">
        <f aca="false">IF(OR(B247="",C247=""),"",ROUND(MOD(C247-B247,1)*1440,0))</f>
        <v/>
      </c>
      <c r="Q247" s="14" t="str">
        <f aca="false">IF(A247="","",COUNTIF($A$7:A247,A247))</f>
        <v/>
      </c>
      <c r="R247" s="15" t="str">
        <f aca="false">IF(OR(G247="",H247="",J247=""),"",ABS(G247-H247)*J247*IF(K247="",1,K247))</f>
        <v/>
      </c>
      <c r="S247" s="15" t="str">
        <f aca="false">IF(OR(G247="",I247="",J247=""),"",(I247-G247)*J247*IF(K247="",1,K247)*IF(E247="Short",-1,1)-N(L247))</f>
        <v/>
      </c>
      <c r="T247" s="16" t="str">
        <f aca="false">IF(OR(S247="",N(R247)=0),"",S247/R247)</f>
        <v/>
      </c>
      <c r="U247" s="15" t="str">
        <f aca="false">IF(S247="","",SUMIFS($S$7:S247,$A$7:A247,A247))</f>
        <v/>
      </c>
      <c r="V247" s="14" t="str">
        <f aca="false">IF(S247="","",IF(AND($C$4&gt;0,U247-S247&lt;=-$C$4),"After loss limit",IF(AND($C$4&gt;0,U247&lt;=-$C$4),"Hit loss limit",IF(AND($C$5&gt;0,Q247&gt;$C$5),"Over trade cap","OK"))))</f>
        <v/>
      </c>
    </row>
    <row r="248" customFormat="false" ht="15" hidden="false" customHeight="false" outlineLevel="0" collapsed="false">
      <c r="A248" s="9"/>
      <c r="B248" s="10"/>
      <c r="C248" s="10"/>
      <c r="D248" s="11"/>
      <c r="E248" s="33"/>
      <c r="F248" s="33"/>
      <c r="G248" s="12"/>
      <c r="H248" s="12"/>
      <c r="I248" s="12"/>
      <c r="J248" s="11"/>
      <c r="K248" s="11"/>
      <c r="L248" s="13"/>
      <c r="M248" s="33"/>
      <c r="N248" s="11"/>
      <c r="O248" s="14" t="str">
        <f aca="false">IF(OR(A248="",B248=""),"",LOOKUP(MOD(B248,1),Lists!$A$5:$A$9,Lists!$B$5:$B$9))</f>
        <v/>
      </c>
      <c r="P248" s="14" t="str">
        <f aca="false">IF(OR(B248="",C248=""),"",ROUND(MOD(C248-B248,1)*1440,0))</f>
        <v/>
      </c>
      <c r="Q248" s="14" t="str">
        <f aca="false">IF(A248="","",COUNTIF($A$7:A248,A248))</f>
        <v/>
      </c>
      <c r="R248" s="15" t="str">
        <f aca="false">IF(OR(G248="",H248="",J248=""),"",ABS(G248-H248)*J248*IF(K248="",1,K248))</f>
        <v/>
      </c>
      <c r="S248" s="15" t="str">
        <f aca="false">IF(OR(G248="",I248="",J248=""),"",(I248-G248)*J248*IF(K248="",1,K248)*IF(E248="Short",-1,1)-N(L248))</f>
        <v/>
      </c>
      <c r="T248" s="16" t="str">
        <f aca="false">IF(OR(S248="",N(R248)=0),"",S248/R248)</f>
        <v/>
      </c>
      <c r="U248" s="15" t="str">
        <f aca="false">IF(S248="","",SUMIFS($S$7:S248,$A$7:A248,A248))</f>
        <v/>
      </c>
      <c r="V248" s="14" t="str">
        <f aca="false">IF(S248="","",IF(AND($C$4&gt;0,U248-S248&lt;=-$C$4),"After loss limit",IF(AND($C$4&gt;0,U248&lt;=-$C$4),"Hit loss limit",IF(AND($C$5&gt;0,Q248&gt;$C$5),"Over trade cap","OK"))))</f>
        <v/>
      </c>
    </row>
    <row r="249" customFormat="false" ht="15" hidden="false" customHeight="false" outlineLevel="0" collapsed="false">
      <c r="A249" s="9"/>
      <c r="B249" s="10"/>
      <c r="C249" s="10"/>
      <c r="D249" s="11"/>
      <c r="E249" s="33"/>
      <c r="F249" s="33"/>
      <c r="G249" s="12"/>
      <c r="H249" s="12"/>
      <c r="I249" s="12"/>
      <c r="J249" s="11"/>
      <c r="K249" s="11"/>
      <c r="L249" s="13"/>
      <c r="M249" s="33"/>
      <c r="N249" s="11"/>
      <c r="O249" s="14" t="str">
        <f aca="false">IF(OR(A249="",B249=""),"",LOOKUP(MOD(B249,1),Lists!$A$5:$A$9,Lists!$B$5:$B$9))</f>
        <v/>
      </c>
      <c r="P249" s="14" t="str">
        <f aca="false">IF(OR(B249="",C249=""),"",ROUND(MOD(C249-B249,1)*1440,0))</f>
        <v/>
      </c>
      <c r="Q249" s="14" t="str">
        <f aca="false">IF(A249="","",COUNTIF($A$7:A249,A249))</f>
        <v/>
      </c>
      <c r="R249" s="15" t="str">
        <f aca="false">IF(OR(G249="",H249="",J249=""),"",ABS(G249-H249)*J249*IF(K249="",1,K249))</f>
        <v/>
      </c>
      <c r="S249" s="15" t="str">
        <f aca="false">IF(OR(G249="",I249="",J249=""),"",(I249-G249)*J249*IF(K249="",1,K249)*IF(E249="Short",-1,1)-N(L249))</f>
        <v/>
      </c>
      <c r="T249" s="16" t="str">
        <f aca="false">IF(OR(S249="",N(R249)=0),"",S249/R249)</f>
        <v/>
      </c>
      <c r="U249" s="15" t="str">
        <f aca="false">IF(S249="","",SUMIFS($S$7:S249,$A$7:A249,A249))</f>
        <v/>
      </c>
      <c r="V249" s="14" t="str">
        <f aca="false">IF(S249="","",IF(AND($C$4&gt;0,U249-S249&lt;=-$C$4),"After loss limit",IF(AND($C$4&gt;0,U249&lt;=-$C$4),"Hit loss limit",IF(AND($C$5&gt;0,Q249&gt;$C$5),"Over trade cap","OK"))))</f>
        <v/>
      </c>
    </row>
    <row r="250" customFormat="false" ht="15" hidden="false" customHeight="false" outlineLevel="0" collapsed="false">
      <c r="A250" s="9"/>
      <c r="B250" s="10"/>
      <c r="C250" s="10"/>
      <c r="D250" s="11"/>
      <c r="E250" s="33"/>
      <c r="F250" s="33"/>
      <c r="G250" s="12"/>
      <c r="H250" s="12"/>
      <c r="I250" s="12"/>
      <c r="J250" s="11"/>
      <c r="K250" s="11"/>
      <c r="L250" s="13"/>
      <c r="M250" s="33"/>
      <c r="N250" s="11"/>
      <c r="O250" s="14" t="str">
        <f aca="false">IF(OR(A250="",B250=""),"",LOOKUP(MOD(B250,1),Lists!$A$5:$A$9,Lists!$B$5:$B$9))</f>
        <v/>
      </c>
      <c r="P250" s="14" t="str">
        <f aca="false">IF(OR(B250="",C250=""),"",ROUND(MOD(C250-B250,1)*1440,0))</f>
        <v/>
      </c>
      <c r="Q250" s="14" t="str">
        <f aca="false">IF(A250="","",COUNTIF($A$7:A250,A250))</f>
        <v/>
      </c>
      <c r="R250" s="15" t="str">
        <f aca="false">IF(OR(G250="",H250="",J250=""),"",ABS(G250-H250)*J250*IF(K250="",1,K250))</f>
        <v/>
      </c>
      <c r="S250" s="15" t="str">
        <f aca="false">IF(OR(G250="",I250="",J250=""),"",(I250-G250)*J250*IF(K250="",1,K250)*IF(E250="Short",-1,1)-N(L250))</f>
        <v/>
      </c>
      <c r="T250" s="16" t="str">
        <f aca="false">IF(OR(S250="",N(R250)=0),"",S250/R250)</f>
        <v/>
      </c>
      <c r="U250" s="15" t="str">
        <f aca="false">IF(S250="","",SUMIFS($S$7:S250,$A$7:A250,A250))</f>
        <v/>
      </c>
      <c r="V250" s="14" t="str">
        <f aca="false">IF(S250="","",IF(AND($C$4&gt;0,U250-S250&lt;=-$C$4),"After loss limit",IF(AND($C$4&gt;0,U250&lt;=-$C$4),"Hit loss limit",IF(AND($C$5&gt;0,Q250&gt;$C$5),"Over trade cap","OK"))))</f>
        <v/>
      </c>
    </row>
    <row r="251" customFormat="false" ht="15" hidden="false" customHeight="false" outlineLevel="0" collapsed="false">
      <c r="A251" s="9"/>
      <c r="B251" s="10"/>
      <c r="C251" s="10"/>
      <c r="D251" s="11"/>
      <c r="E251" s="33"/>
      <c r="F251" s="33"/>
      <c r="G251" s="12"/>
      <c r="H251" s="12"/>
      <c r="I251" s="12"/>
      <c r="J251" s="11"/>
      <c r="K251" s="11"/>
      <c r="L251" s="13"/>
      <c r="M251" s="33"/>
      <c r="N251" s="11"/>
      <c r="O251" s="14" t="str">
        <f aca="false">IF(OR(A251="",B251=""),"",LOOKUP(MOD(B251,1),Lists!$A$5:$A$9,Lists!$B$5:$B$9))</f>
        <v/>
      </c>
      <c r="P251" s="14" t="str">
        <f aca="false">IF(OR(B251="",C251=""),"",ROUND(MOD(C251-B251,1)*1440,0))</f>
        <v/>
      </c>
      <c r="Q251" s="14" t="str">
        <f aca="false">IF(A251="","",COUNTIF($A$7:A251,A251))</f>
        <v/>
      </c>
      <c r="R251" s="15" t="str">
        <f aca="false">IF(OR(G251="",H251="",J251=""),"",ABS(G251-H251)*J251*IF(K251="",1,K251))</f>
        <v/>
      </c>
      <c r="S251" s="15" t="str">
        <f aca="false">IF(OR(G251="",I251="",J251=""),"",(I251-G251)*J251*IF(K251="",1,K251)*IF(E251="Short",-1,1)-N(L251))</f>
        <v/>
      </c>
      <c r="T251" s="16" t="str">
        <f aca="false">IF(OR(S251="",N(R251)=0),"",S251/R251)</f>
        <v/>
      </c>
      <c r="U251" s="15" t="str">
        <f aca="false">IF(S251="","",SUMIFS($S$7:S251,$A$7:A251,A251))</f>
        <v/>
      </c>
      <c r="V251" s="14" t="str">
        <f aca="false">IF(S251="","",IF(AND($C$4&gt;0,U251-S251&lt;=-$C$4),"After loss limit",IF(AND($C$4&gt;0,U251&lt;=-$C$4),"Hit loss limit",IF(AND($C$5&gt;0,Q251&gt;$C$5),"Over trade cap","OK"))))</f>
        <v/>
      </c>
    </row>
    <row r="252" customFormat="false" ht="15" hidden="false" customHeight="false" outlineLevel="0" collapsed="false">
      <c r="A252" s="9"/>
      <c r="B252" s="10"/>
      <c r="C252" s="10"/>
      <c r="D252" s="11"/>
      <c r="E252" s="33"/>
      <c r="F252" s="33"/>
      <c r="G252" s="12"/>
      <c r="H252" s="12"/>
      <c r="I252" s="12"/>
      <c r="J252" s="11"/>
      <c r="K252" s="11"/>
      <c r="L252" s="13"/>
      <c r="M252" s="33"/>
      <c r="N252" s="11"/>
      <c r="O252" s="14" t="str">
        <f aca="false">IF(OR(A252="",B252=""),"",LOOKUP(MOD(B252,1),Lists!$A$5:$A$9,Lists!$B$5:$B$9))</f>
        <v/>
      </c>
      <c r="P252" s="14" t="str">
        <f aca="false">IF(OR(B252="",C252=""),"",ROUND(MOD(C252-B252,1)*1440,0))</f>
        <v/>
      </c>
      <c r="Q252" s="14" t="str">
        <f aca="false">IF(A252="","",COUNTIF($A$7:A252,A252))</f>
        <v/>
      </c>
      <c r="R252" s="15" t="str">
        <f aca="false">IF(OR(G252="",H252="",J252=""),"",ABS(G252-H252)*J252*IF(K252="",1,K252))</f>
        <v/>
      </c>
      <c r="S252" s="15" t="str">
        <f aca="false">IF(OR(G252="",I252="",J252=""),"",(I252-G252)*J252*IF(K252="",1,K252)*IF(E252="Short",-1,1)-N(L252))</f>
        <v/>
      </c>
      <c r="T252" s="16" t="str">
        <f aca="false">IF(OR(S252="",N(R252)=0),"",S252/R252)</f>
        <v/>
      </c>
      <c r="U252" s="15" t="str">
        <f aca="false">IF(S252="","",SUMIFS($S$7:S252,$A$7:A252,A252))</f>
        <v/>
      </c>
      <c r="V252" s="14" t="str">
        <f aca="false">IF(S252="","",IF(AND($C$4&gt;0,U252-S252&lt;=-$C$4),"After loss limit",IF(AND($C$4&gt;0,U252&lt;=-$C$4),"Hit loss limit",IF(AND($C$5&gt;0,Q252&gt;$C$5),"Over trade cap","OK"))))</f>
        <v/>
      </c>
    </row>
    <row r="253" customFormat="false" ht="15" hidden="false" customHeight="false" outlineLevel="0" collapsed="false">
      <c r="A253" s="9"/>
      <c r="B253" s="10"/>
      <c r="C253" s="10"/>
      <c r="D253" s="11"/>
      <c r="E253" s="33"/>
      <c r="F253" s="33"/>
      <c r="G253" s="12"/>
      <c r="H253" s="12"/>
      <c r="I253" s="12"/>
      <c r="J253" s="11"/>
      <c r="K253" s="11"/>
      <c r="L253" s="13"/>
      <c r="M253" s="33"/>
      <c r="N253" s="11"/>
      <c r="O253" s="14" t="str">
        <f aca="false">IF(OR(A253="",B253=""),"",LOOKUP(MOD(B253,1),Lists!$A$5:$A$9,Lists!$B$5:$B$9))</f>
        <v/>
      </c>
      <c r="P253" s="14" t="str">
        <f aca="false">IF(OR(B253="",C253=""),"",ROUND(MOD(C253-B253,1)*1440,0))</f>
        <v/>
      </c>
      <c r="Q253" s="14" t="str">
        <f aca="false">IF(A253="","",COUNTIF($A$7:A253,A253))</f>
        <v/>
      </c>
      <c r="R253" s="15" t="str">
        <f aca="false">IF(OR(G253="",H253="",J253=""),"",ABS(G253-H253)*J253*IF(K253="",1,K253))</f>
        <v/>
      </c>
      <c r="S253" s="15" t="str">
        <f aca="false">IF(OR(G253="",I253="",J253=""),"",(I253-G253)*J253*IF(K253="",1,K253)*IF(E253="Short",-1,1)-N(L253))</f>
        <v/>
      </c>
      <c r="T253" s="16" t="str">
        <f aca="false">IF(OR(S253="",N(R253)=0),"",S253/R253)</f>
        <v/>
      </c>
      <c r="U253" s="15" t="str">
        <f aca="false">IF(S253="","",SUMIFS($S$7:S253,$A$7:A253,A253))</f>
        <v/>
      </c>
      <c r="V253" s="14" t="str">
        <f aca="false">IF(S253="","",IF(AND($C$4&gt;0,U253-S253&lt;=-$C$4),"After loss limit",IF(AND($C$4&gt;0,U253&lt;=-$C$4),"Hit loss limit",IF(AND($C$5&gt;0,Q253&gt;$C$5),"Over trade cap","OK"))))</f>
        <v/>
      </c>
    </row>
    <row r="254" customFormat="false" ht="15" hidden="false" customHeight="false" outlineLevel="0" collapsed="false">
      <c r="A254" s="9"/>
      <c r="B254" s="10"/>
      <c r="C254" s="10"/>
      <c r="D254" s="11"/>
      <c r="E254" s="33"/>
      <c r="F254" s="33"/>
      <c r="G254" s="12"/>
      <c r="H254" s="12"/>
      <c r="I254" s="12"/>
      <c r="J254" s="11"/>
      <c r="K254" s="11"/>
      <c r="L254" s="13"/>
      <c r="M254" s="33"/>
      <c r="N254" s="11"/>
      <c r="O254" s="14" t="str">
        <f aca="false">IF(OR(A254="",B254=""),"",LOOKUP(MOD(B254,1),Lists!$A$5:$A$9,Lists!$B$5:$B$9))</f>
        <v/>
      </c>
      <c r="P254" s="14" t="str">
        <f aca="false">IF(OR(B254="",C254=""),"",ROUND(MOD(C254-B254,1)*1440,0))</f>
        <v/>
      </c>
      <c r="Q254" s="14" t="str">
        <f aca="false">IF(A254="","",COUNTIF($A$7:A254,A254))</f>
        <v/>
      </c>
      <c r="R254" s="15" t="str">
        <f aca="false">IF(OR(G254="",H254="",J254=""),"",ABS(G254-H254)*J254*IF(K254="",1,K254))</f>
        <v/>
      </c>
      <c r="S254" s="15" t="str">
        <f aca="false">IF(OR(G254="",I254="",J254=""),"",(I254-G254)*J254*IF(K254="",1,K254)*IF(E254="Short",-1,1)-N(L254))</f>
        <v/>
      </c>
      <c r="T254" s="16" t="str">
        <f aca="false">IF(OR(S254="",N(R254)=0),"",S254/R254)</f>
        <v/>
      </c>
      <c r="U254" s="15" t="str">
        <f aca="false">IF(S254="","",SUMIFS($S$7:S254,$A$7:A254,A254))</f>
        <v/>
      </c>
      <c r="V254" s="14" t="str">
        <f aca="false">IF(S254="","",IF(AND($C$4&gt;0,U254-S254&lt;=-$C$4),"After loss limit",IF(AND($C$4&gt;0,U254&lt;=-$C$4),"Hit loss limit",IF(AND($C$5&gt;0,Q254&gt;$C$5),"Over trade cap","OK"))))</f>
        <v/>
      </c>
    </row>
    <row r="255" customFormat="false" ht="15" hidden="false" customHeight="false" outlineLevel="0" collapsed="false">
      <c r="A255" s="9"/>
      <c r="B255" s="10"/>
      <c r="C255" s="10"/>
      <c r="D255" s="11"/>
      <c r="E255" s="33"/>
      <c r="F255" s="33"/>
      <c r="G255" s="12"/>
      <c r="H255" s="12"/>
      <c r="I255" s="12"/>
      <c r="J255" s="11"/>
      <c r="K255" s="11"/>
      <c r="L255" s="13"/>
      <c r="M255" s="33"/>
      <c r="N255" s="11"/>
      <c r="O255" s="14" t="str">
        <f aca="false">IF(OR(A255="",B255=""),"",LOOKUP(MOD(B255,1),Lists!$A$5:$A$9,Lists!$B$5:$B$9))</f>
        <v/>
      </c>
      <c r="P255" s="14" t="str">
        <f aca="false">IF(OR(B255="",C255=""),"",ROUND(MOD(C255-B255,1)*1440,0))</f>
        <v/>
      </c>
      <c r="Q255" s="14" t="str">
        <f aca="false">IF(A255="","",COUNTIF($A$7:A255,A255))</f>
        <v/>
      </c>
      <c r="R255" s="15" t="str">
        <f aca="false">IF(OR(G255="",H255="",J255=""),"",ABS(G255-H255)*J255*IF(K255="",1,K255))</f>
        <v/>
      </c>
      <c r="S255" s="15" t="str">
        <f aca="false">IF(OR(G255="",I255="",J255=""),"",(I255-G255)*J255*IF(K255="",1,K255)*IF(E255="Short",-1,1)-N(L255))</f>
        <v/>
      </c>
      <c r="T255" s="16" t="str">
        <f aca="false">IF(OR(S255="",N(R255)=0),"",S255/R255)</f>
        <v/>
      </c>
      <c r="U255" s="15" t="str">
        <f aca="false">IF(S255="","",SUMIFS($S$7:S255,$A$7:A255,A255))</f>
        <v/>
      </c>
      <c r="V255" s="14" t="str">
        <f aca="false">IF(S255="","",IF(AND($C$4&gt;0,U255-S255&lt;=-$C$4),"After loss limit",IF(AND($C$4&gt;0,U255&lt;=-$C$4),"Hit loss limit",IF(AND($C$5&gt;0,Q255&gt;$C$5),"Over trade cap","OK"))))</f>
        <v/>
      </c>
    </row>
    <row r="256" customFormat="false" ht="15" hidden="false" customHeight="false" outlineLevel="0" collapsed="false">
      <c r="A256" s="9"/>
      <c r="B256" s="10"/>
      <c r="C256" s="10"/>
      <c r="D256" s="11"/>
      <c r="E256" s="33"/>
      <c r="F256" s="33"/>
      <c r="G256" s="12"/>
      <c r="H256" s="12"/>
      <c r="I256" s="12"/>
      <c r="J256" s="11"/>
      <c r="K256" s="11"/>
      <c r="L256" s="13"/>
      <c r="M256" s="33"/>
      <c r="N256" s="11"/>
      <c r="O256" s="14" t="str">
        <f aca="false">IF(OR(A256="",B256=""),"",LOOKUP(MOD(B256,1),Lists!$A$5:$A$9,Lists!$B$5:$B$9))</f>
        <v/>
      </c>
      <c r="P256" s="14" t="str">
        <f aca="false">IF(OR(B256="",C256=""),"",ROUND(MOD(C256-B256,1)*1440,0))</f>
        <v/>
      </c>
      <c r="Q256" s="14" t="str">
        <f aca="false">IF(A256="","",COUNTIF($A$7:A256,A256))</f>
        <v/>
      </c>
      <c r="R256" s="15" t="str">
        <f aca="false">IF(OR(G256="",H256="",J256=""),"",ABS(G256-H256)*J256*IF(K256="",1,K256))</f>
        <v/>
      </c>
      <c r="S256" s="15" t="str">
        <f aca="false">IF(OR(G256="",I256="",J256=""),"",(I256-G256)*J256*IF(K256="",1,K256)*IF(E256="Short",-1,1)-N(L256))</f>
        <v/>
      </c>
      <c r="T256" s="16" t="str">
        <f aca="false">IF(OR(S256="",N(R256)=0),"",S256/R256)</f>
        <v/>
      </c>
      <c r="U256" s="15" t="str">
        <f aca="false">IF(S256="","",SUMIFS($S$7:S256,$A$7:A256,A256))</f>
        <v/>
      </c>
      <c r="V256" s="14" t="str">
        <f aca="false">IF(S256="","",IF(AND($C$4&gt;0,U256-S256&lt;=-$C$4),"After loss limit",IF(AND($C$4&gt;0,U256&lt;=-$C$4),"Hit loss limit",IF(AND($C$5&gt;0,Q256&gt;$C$5),"Over trade cap","OK"))))</f>
        <v/>
      </c>
    </row>
    <row r="257" customFormat="false" ht="15" hidden="false" customHeight="false" outlineLevel="0" collapsed="false">
      <c r="A257" s="9"/>
      <c r="B257" s="10"/>
      <c r="C257" s="10"/>
      <c r="D257" s="11"/>
      <c r="E257" s="33"/>
      <c r="F257" s="33"/>
      <c r="G257" s="12"/>
      <c r="H257" s="12"/>
      <c r="I257" s="12"/>
      <c r="J257" s="11"/>
      <c r="K257" s="11"/>
      <c r="L257" s="13"/>
      <c r="M257" s="33"/>
      <c r="N257" s="11"/>
      <c r="O257" s="14" t="str">
        <f aca="false">IF(OR(A257="",B257=""),"",LOOKUP(MOD(B257,1),Lists!$A$5:$A$9,Lists!$B$5:$B$9))</f>
        <v/>
      </c>
      <c r="P257" s="14" t="str">
        <f aca="false">IF(OR(B257="",C257=""),"",ROUND(MOD(C257-B257,1)*1440,0))</f>
        <v/>
      </c>
      <c r="Q257" s="14" t="str">
        <f aca="false">IF(A257="","",COUNTIF($A$7:A257,A257))</f>
        <v/>
      </c>
      <c r="R257" s="15" t="str">
        <f aca="false">IF(OR(G257="",H257="",J257=""),"",ABS(G257-H257)*J257*IF(K257="",1,K257))</f>
        <v/>
      </c>
      <c r="S257" s="15" t="str">
        <f aca="false">IF(OR(G257="",I257="",J257=""),"",(I257-G257)*J257*IF(K257="",1,K257)*IF(E257="Short",-1,1)-N(L257))</f>
        <v/>
      </c>
      <c r="T257" s="16" t="str">
        <f aca="false">IF(OR(S257="",N(R257)=0),"",S257/R257)</f>
        <v/>
      </c>
      <c r="U257" s="15" t="str">
        <f aca="false">IF(S257="","",SUMIFS($S$7:S257,$A$7:A257,A257))</f>
        <v/>
      </c>
      <c r="V257" s="14" t="str">
        <f aca="false">IF(S257="","",IF(AND($C$4&gt;0,U257-S257&lt;=-$C$4),"After loss limit",IF(AND($C$4&gt;0,U257&lt;=-$C$4),"Hit loss limit",IF(AND($C$5&gt;0,Q257&gt;$C$5),"Over trade cap","OK"))))</f>
        <v/>
      </c>
    </row>
    <row r="258" customFormat="false" ht="15" hidden="false" customHeight="false" outlineLevel="0" collapsed="false">
      <c r="A258" s="9"/>
      <c r="B258" s="10"/>
      <c r="C258" s="10"/>
      <c r="D258" s="11"/>
      <c r="E258" s="33"/>
      <c r="F258" s="33"/>
      <c r="G258" s="12"/>
      <c r="H258" s="12"/>
      <c r="I258" s="12"/>
      <c r="J258" s="11"/>
      <c r="K258" s="11"/>
      <c r="L258" s="13"/>
      <c r="M258" s="33"/>
      <c r="N258" s="11"/>
      <c r="O258" s="14" t="str">
        <f aca="false">IF(OR(A258="",B258=""),"",LOOKUP(MOD(B258,1),Lists!$A$5:$A$9,Lists!$B$5:$B$9))</f>
        <v/>
      </c>
      <c r="P258" s="14" t="str">
        <f aca="false">IF(OR(B258="",C258=""),"",ROUND(MOD(C258-B258,1)*1440,0))</f>
        <v/>
      </c>
      <c r="Q258" s="14" t="str">
        <f aca="false">IF(A258="","",COUNTIF($A$7:A258,A258))</f>
        <v/>
      </c>
      <c r="R258" s="15" t="str">
        <f aca="false">IF(OR(G258="",H258="",J258=""),"",ABS(G258-H258)*J258*IF(K258="",1,K258))</f>
        <v/>
      </c>
      <c r="S258" s="15" t="str">
        <f aca="false">IF(OR(G258="",I258="",J258=""),"",(I258-G258)*J258*IF(K258="",1,K258)*IF(E258="Short",-1,1)-N(L258))</f>
        <v/>
      </c>
      <c r="T258" s="16" t="str">
        <f aca="false">IF(OR(S258="",N(R258)=0),"",S258/R258)</f>
        <v/>
      </c>
      <c r="U258" s="15" t="str">
        <f aca="false">IF(S258="","",SUMIFS($S$7:S258,$A$7:A258,A258))</f>
        <v/>
      </c>
      <c r="V258" s="14" t="str">
        <f aca="false">IF(S258="","",IF(AND($C$4&gt;0,U258-S258&lt;=-$C$4),"After loss limit",IF(AND($C$4&gt;0,U258&lt;=-$C$4),"Hit loss limit",IF(AND($C$5&gt;0,Q258&gt;$C$5),"Over trade cap","OK"))))</f>
        <v/>
      </c>
    </row>
    <row r="259" customFormat="false" ht="15" hidden="false" customHeight="false" outlineLevel="0" collapsed="false">
      <c r="A259" s="9"/>
      <c r="B259" s="10"/>
      <c r="C259" s="10"/>
      <c r="D259" s="11"/>
      <c r="E259" s="33"/>
      <c r="F259" s="33"/>
      <c r="G259" s="12"/>
      <c r="H259" s="12"/>
      <c r="I259" s="12"/>
      <c r="J259" s="11"/>
      <c r="K259" s="11"/>
      <c r="L259" s="13"/>
      <c r="M259" s="33"/>
      <c r="N259" s="11"/>
      <c r="O259" s="14" t="str">
        <f aca="false">IF(OR(A259="",B259=""),"",LOOKUP(MOD(B259,1),Lists!$A$5:$A$9,Lists!$B$5:$B$9))</f>
        <v/>
      </c>
      <c r="P259" s="14" t="str">
        <f aca="false">IF(OR(B259="",C259=""),"",ROUND(MOD(C259-B259,1)*1440,0))</f>
        <v/>
      </c>
      <c r="Q259" s="14" t="str">
        <f aca="false">IF(A259="","",COUNTIF($A$7:A259,A259))</f>
        <v/>
      </c>
      <c r="R259" s="15" t="str">
        <f aca="false">IF(OR(G259="",H259="",J259=""),"",ABS(G259-H259)*J259*IF(K259="",1,K259))</f>
        <v/>
      </c>
      <c r="S259" s="15" t="str">
        <f aca="false">IF(OR(G259="",I259="",J259=""),"",(I259-G259)*J259*IF(K259="",1,K259)*IF(E259="Short",-1,1)-N(L259))</f>
        <v/>
      </c>
      <c r="T259" s="16" t="str">
        <f aca="false">IF(OR(S259="",N(R259)=0),"",S259/R259)</f>
        <v/>
      </c>
      <c r="U259" s="15" t="str">
        <f aca="false">IF(S259="","",SUMIFS($S$7:S259,$A$7:A259,A259))</f>
        <v/>
      </c>
      <c r="V259" s="14" t="str">
        <f aca="false">IF(S259="","",IF(AND($C$4&gt;0,U259-S259&lt;=-$C$4),"After loss limit",IF(AND($C$4&gt;0,U259&lt;=-$C$4),"Hit loss limit",IF(AND($C$5&gt;0,Q259&gt;$C$5),"Over trade cap","OK"))))</f>
        <v/>
      </c>
    </row>
    <row r="260" customFormat="false" ht="15" hidden="false" customHeight="false" outlineLevel="0" collapsed="false">
      <c r="A260" s="9"/>
      <c r="B260" s="10"/>
      <c r="C260" s="10"/>
      <c r="D260" s="11"/>
      <c r="E260" s="33"/>
      <c r="F260" s="33"/>
      <c r="G260" s="12"/>
      <c r="H260" s="12"/>
      <c r="I260" s="12"/>
      <c r="J260" s="11"/>
      <c r="K260" s="11"/>
      <c r="L260" s="13"/>
      <c r="M260" s="33"/>
      <c r="N260" s="11"/>
      <c r="O260" s="14" t="str">
        <f aca="false">IF(OR(A260="",B260=""),"",LOOKUP(MOD(B260,1),Lists!$A$5:$A$9,Lists!$B$5:$B$9))</f>
        <v/>
      </c>
      <c r="P260" s="14" t="str">
        <f aca="false">IF(OR(B260="",C260=""),"",ROUND(MOD(C260-B260,1)*1440,0))</f>
        <v/>
      </c>
      <c r="Q260" s="14" t="str">
        <f aca="false">IF(A260="","",COUNTIF($A$7:A260,A260))</f>
        <v/>
      </c>
      <c r="R260" s="15" t="str">
        <f aca="false">IF(OR(G260="",H260="",J260=""),"",ABS(G260-H260)*J260*IF(K260="",1,K260))</f>
        <v/>
      </c>
      <c r="S260" s="15" t="str">
        <f aca="false">IF(OR(G260="",I260="",J260=""),"",(I260-G260)*J260*IF(K260="",1,K260)*IF(E260="Short",-1,1)-N(L260))</f>
        <v/>
      </c>
      <c r="T260" s="16" t="str">
        <f aca="false">IF(OR(S260="",N(R260)=0),"",S260/R260)</f>
        <v/>
      </c>
      <c r="U260" s="15" t="str">
        <f aca="false">IF(S260="","",SUMIFS($S$7:S260,$A$7:A260,A260))</f>
        <v/>
      </c>
      <c r="V260" s="14" t="str">
        <f aca="false">IF(S260="","",IF(AND($C$4&gt;0,U260-S260&lt;=-$C$4),"After loss limit",IF(AND($C$4&gt;0,U260&lt;=-$C$4),"Hit loss limit",IF(AND($C$5&gt;0,Q260&gt;$C$5),"Over trade cap","OK"))))</f>
        <v/>
      </c>
    </row>
    <row r="261" customFormat="false" ht="15" hidden="false" customHeight="false" outlineLevel="0" collapsed="false">
      <c r="A261" s="9"/>
      <c r="B261" s="10"/>
      <c r="C261" s="10"/>
      <c r="D261" s="11"/>
      <c r="E261" s="33"/>
      <c r="F261" s="33"/>
      <c r="G261" s="12"/>
      <c r="H261" s="12"/>
      <c r="I261" s="12"/>
      <c r="J261" s="11"/>
      <c r="K261" s="11"/>
      <c r="L261" s="13"/>
      <c r="M261" s="33"/>
      <c r="N261" s="11"/>
      <c r="O261" s="14" t="str">
        <f aca="false">IF(OR(A261="",B261=""),"",LOOKUP(MOD(B261,1),Lists!$A$5:$A$9,Lists!$B$5:$B$9))</f>
        <v/>
      </c>
      <c r="P261" s="14" t="str">
        <f aca="false">IF(OR(B261="",C261=""),"",ROUND(MOD(C261-B261,1)*1440,0))</f>
        <v/>
      </c>
      <c r="Q261" s="14" t="str">
        <f aca="false">IF(A261="","",COUNTIF($A$7:A261,A261))</f>
        <v/>
      </c>
      <c r="R261" s="15" t="str">
        <f aca="false">IF(OR(G261="",H261="",J261=""),"",ABS(G261-H261)*J261*IF(K261="",1,K261))</f>
        <v/>
      </c>
      <c r="S261" s="15" t="str">
        <f aca="false">IF(OR(G261="",I261="",J261=""),"",(I261-G261)*J261*IF(K261="",1,K261)*IF(E261="Short",-1,1)-N(L261))</f>
        <v/>
      </c>
      <c r="T261" s="16" t="str">
        <f aca="false">IF(OR(S261="",N(R261)=0),"",S261/R261)</f>
        <v/>
      </c>
      <c r="U261" s="15" t="str">
        <f aca="false">IF(S261="","",SUMIFS($S$7:S261,$A$7:A261,A261))</f>
        <v/>
      </c>
      <c r="V261" s="14" t="str">
        <f aca="false">IF(S261="","",IF(AND($C$4&gt;0,U261-S261&lt;=-$C$4),"After loss limit",IF(AND($C$4&gt;0,U261&lt;=-$C$4),"Hit loss limit",IF(AND($C$5&gt;0,Q261&gt;$C$5),"Over trade cap","OK"))))</f>
        <v/>
      </c>
    </row>
    <row r="262" customFormat="false" ht="15" hidden="false" customHeight="false" outlineLevel="0" collapsed="false">
      <c r="A262" s="9"/>
      <c r="B262" s="10"/>
      <c r="C262" s="10"/>
      <c r="D262" s="11"/>
      <c r="E262" s="33"/>
      <c r="F262" s="33"/>
      <c r="G262" s="12"/>
      <c r="H262" s="12"/>
      <c r="I262" s="12"/>
      <c r="J262" s="11"/>
      <c r="K262" s="11"/>
      <c r="L262" s="13"/>
      <c r="M262" s="33"/>
      <c r="N262" s="11"/>
      <c r="O262" s="14" t="str">
        <f aca="false">IF(OR(A262="",B262=""),"",LOOKUP(MOD(B262,1),Lists!$A$5:$A$9,Lists!$B$5:$B$9))</f>
        <v/>
      </c>
      <c r="P262" s="14" t="str">
        <f aca="false">IF(OR(B262="",C262=""),"",ROUND(MOD(C262-B262,1)*1440,0))</f>
        <v/>
      </c>
      <c r="Q262" s="14" t="str">
        <f aca="false">IF(A262="","",COUNTIF($A$7:A262,A262))</f>
        <v/>
      </c>
      <c r="R262" s="15" t="str">
        <f aca="false">IF(OR(G262="",H262="",J262=""),"",ABS(G262-H262)*J262*IF(K262="",1,K262))</f>
        <v/>
      </c>
      <c r="S262" s="15" t="str">
        <f aca="false">IF(OR(G262="",I262="",J262=""),"",(I262-G262)*J262*IF(K262="",1,K262)*IF(E262="Short",-1,1)-N(L262))</f>
        <v/>
      </c>
      <c r="T262" s="16" t="str">
        <f aca="false">IF(OR(S262="",N(R262)=0),"",S262/R262)</f>
        <v/>
      </c>
      <c r="U262" s="15" t="str">
        <f aca="false">IF(S262="","",SUMIFS($S$7:S262,$A$7:A262,A262))</f>
        <v/>
      </c>
      <c r="V262" s="14" t="str">
        <f aca="false">IF(S262="","",IF(AND($C$4&gt;0,U262-S262&lt;=-$C$4),"After loss limit",IF(AND($C$4&gt;0,U262&lt;=-$C$4),"Hit loss limit",IF(AND($C$5&gt;0,Q262&gt;$C$5),"Over trade cap","OK"))))</f>
        <v/>
      </c>
    </row>
    <row r="263" customFormat="false" ht="15" hidden="false" customHeight="false" outlineLevel="0" collapsed="false">
      <c r="A263" s="9"/>
      <c r="B263" s="10"/>
      <c r="C263" s="10"/>
      <c r="D263" s="11"/>
      <c r="E263" s="33"/>
      <c r="F263" s="33"/>
      <c r="G263" s="12"/>
      <c r="H263" s="12"/>
      <c r="I263" s="12"/>
      <c r="J263" s="11"/>
      <c r="K263" s="11"/>
      <c r="L263" s="13"/>
      <c r="M263" s="33"/>
      <c r="N263" s="11"/>
      <c r="O263" s="14" t="str">
        <f aca="false">IF(OR(A263="",B263=""),"",LOOKUP(MOD(B263,1),Lists!$A$5:$A$9,Lists!$B$5:$B$9))</f>
        <v/>
      </c>
      <c r="P263" s="14" t="str">
        <f aca="false">IF(OR(B263="",C263=""),"",ROUND(MOD(C263-B263,1)*1440,0))</f>
        <v/>
      </c>
      <c r="Q263" s="14" t="str">
        <f aca="false">IF(A263="","",COUNTIF($A$7:A263,A263))</f>
        <v/>
      </c>
      <c r="R263" s="15" t="str">
        <f aca="false">IF(OR(G263="",H263="",J263=""),"",ABS(G263-H263)*J263*IF(K263="",1,K263))</f>
        <v/>
      </c>
      <c r="S263" s="15" t="str">
        <f aca="false">IF(OR(G263="",I263="",J263=""),"",(I263-G263)*J263*IF(K263="",1,K263)*IF(E263="Short",-1,1)-N(L263))</f>
        <v/>
      </c>
      <c r="T263" s="16" t="str">
        <f aca="false">IF(OR(S263="",N(R263)=0),"",S263/R263)</f>
        <v/>
      </c>
      <c r="U263" s="15" t="str">
        <f aca="false">IF(S263="","",SUMIFS($S$7:S263,$A$7:A263,A263))</f>
        <v/>
      </c>
      <c r="V263" s="14" t="str">
        <f aca="false">IF(S263="","",IF(AND($C$4&gt;0,U263-S263&lt;=-$C$4),"After loss limit",IF(AND($C$4&gt;0,U263&lt;=-$C$4),"Hit loss limit",IF(AND($C$5&gt;0,Q263&gt;$C$5),"Over trade cap","OK"))))</f>
        <v/>
      </c>
    </row>
    <row r="264" customFormat="false" ht="15" hidden="false" customHeight="false" outlineLevel="0" collapsed="false">
      <c r="A264" s="9"/>
      <c r="B264" s="10"/>
      <c r="C264" s="10"/>
      <c r="D264" s="11"/>
      <c r="E264" s="33"/>
      <c r="F264" s="33"/>
      <c r="G264" s="12"/>
      <c r="H264" s="12"/>
      <c r="I264" s="12"/>
      <c r="J264" s="11"/>
      <c r="K264" s="11"/>
      <c r="L264" s="13"/>
      <c r="M264" s="33"/>
      <c r="N264" s="11"/>
      <c r="O264" s="14" t="str">
        <f aca="false">IF(OR(A264="",B264=""),"",LOOKUP(MOD(B264,1),Lists!$A$5:$A$9,Lists!$B$5:$B$9))</f>
        <v/>
      </c>
      <c r="P264" s="14" t="str">
        <f aca="false">IF(OR(B264="",C264=""),"",ROUND(MOD(C264-B264,1)*1440,0))</f>
        <v/>
      </c>
      <c r="Q264" s="14" t="str">
        <f aca="false">IF(A264="","",COUNTIF($A$7:A264,A264))</f>
        <v/>
      </c>
      <c r="R264" s="15" t="str">
        <f aca="false">IF(OR(G264="",H264="",J264=""),"",ABS(G264-H264)*J264*IF(K264="",1,K264))</f>
        <v/>
      </c>
      <c r="S264" s="15" t="str">
        <f aca="false">IF(OR(G264="",I264="",J264=""),"",(I264-G264)*J264*IF(K264="",1,K264)*IF(E264="Short",-1,1)-N(L264))</f>
        <v/>
      </c>
      <c r="T264" s="16" t="str">
        <f aca="false">IF(OR(S264="",N(R264)=0),"",S264/R264)</f>
        <v/>
      </c>
      <c r="U264" s="15" t="str">
        <f aca="false">IF(S264="","",SUMIFS($S$7:S264,$A$7:A264,A264))</f>
        <v/>
      </c>
      <c r="V264" s="14" t="str">
        <f aca="false">IF(S264="","",IF(AND($C$4&gt;0,U264-S264&lt;=-$C$4),"After loss limit",IF(AND($C$4&gt;0,U264&lt;=-$C$4),"Hit loss limit",IF(AND($C$5&gt;0,Q264&gt;$C$5),"Over trade cap","OK"))))</f>
        <v/>
      </c>
    </row>
    <row r="265" customFormat="false" ht="15" hidden="false" customHeight="false" outlineLevel="0" collapsed="false">
      <c r="A265" s="9"/>
      <c r="B265" s="10"/>
      <c r="C265" s="10"/>
      <c r="D265" s="11"/>
      <c r="E265" s="33"/>
      <c r="F265" s="33"/>
      <c r="G265" s="12"/>
      <c r="H265" s="12"/>
      <c r="I265" s="12"/>
      <c r="J265" s="11"/>
      <c r="K265" s="11"/>
      <c r="L265" s="13"/>
      <c r="M265" s="33"/>
      <c r="N265" s="11"/>
      <c r="O265" s="14" t="str">
        <f aca="false">IF(OR(A265="",B265=""),"",LOOKUP(MOD(B265,1),Lists!$A$5:$A$9,Lists!$B$5:$B$9))</f>
        <v/>
      </c>
      <c r="P265" s="14" t="str">
        <f aca="false">IF(OR(B265="",C265=""),"",ROUND(MOD(C265-B265,1)*1440,0))</f>
        <v/>
      </c>
      <c r="Q265" s="14" t="str">
        <f aca="false">IF(A265="","",COUNTIF($A$7:A265,A265))</f>
        <v/>
      </c>
      <c r="R265" s="15" t="str">
        <f aca="false">IF(OR(G265="",H265="",J265=""),"",ABS(G265-H265)*J265*IF(K265="",1,K265))</f>
        <v/>
      </c>
      <c r="S265" s="15" t="str">
        <f aca="false">IF(OR(G265="",I265="",J265=""),"",(I265-G265)*J265*IF(K265="",1,K265)*IF(E265="Short",-1,1)-N(L265))</f>
        <v/>
      </c>
      <c r="T265" s="16" t="str">
        <f aca="false">IF(OR(S265="",N(R265)=0),"",S265/R265)</f>
        <v/>
      </c>
      <c r="U265" s="15" t="str">
        <f aca="false">IF(S265="","",SUMIFS($S$7:S265,$A$7:A265,A265))</f>
        <v/>
      </c>
      <c r="V265" s="14" t="str">
        <f aca="false">IF(S265="","",IF(AND($C$4&gt;0,U265-S265&lt;=-$C$4),"After loss limit",IF(AND($C$4&gt;0,U265&lt;=-$C$4),"Hit loss limit",IF(AND($C$5&gt;0,Q265&gt;$C$5),"Over trade cap","OK"))))</f>
        <v/>
      </c>
    </row>
    <row r="266" customFormat="false" ht="15" hidden="false" customHeight="false" outlineLevel="0" collapsed="false">
      <c r="A266" s="9"/>
      <c r="B266" s="10"/>
      <c r="C266" s="10"/>
      <c r="D266" s="11"/>
      <c r="E266" s="33"/>
      <c r="F266" s="33"/>
      <c r="G266" s="12"/>
      <c r="H266" s="12"/>
      <c r="I266" s="12"/>
      <c r="J266" s="11"/>
      <c r="K266" s="11"/>
      <c r="L266" s="13"/>
      <c r="M266" s="33"/>
      <c r="N266" s="11"/>
      <c r="O266" s="14" t="str">
        <f aca="false">IF(OR(A266="",B266=""),"",LOOKUP(MOD(B266,1),Lists!$A$5:$A$9,Lists!$B$5:$B$9))</f>
        <v/>
      </c>
      <c r="P266" s="14" t="str">
        <f aca="false">IF(OR(B266="",C266=""),"",ROUND(MOD(C266-B266,1)*1440,0))</f>
        <v/>
      </c>
      <c r="Q266" s="14" t="str">
        <f aca="false">IF(A266="","",COUNTIF($A$7:A266,A266))</f>
        <v/>
      </c>
      <c r="R266" s="15" t="str">
        <f aca="false">IF(OR(G266="",H266="",J266=""),"",ABS(G266-H266)*J266*IF(K266="",1,K266))</f>
        <v/>
      </c>
      <c r="S266" s="15" t="str">
        <f aca="false">IF(OR(G266="",I266="",J266=""),"",(I266-G266)*J266*IF(K266="",1,K266)*IF(E266="Short",-1,1)-N(L266))</f>
        <v/>
      </c>
      <c r="T266" s="16" t="str">
        <f aca="false">IF(OR(S266="",N(R266)=0),"",S266/R266)</f>
        <v/>
      </c>
      <c r="U266" s="15" t="str">
        <f aca="false">IF(S266="","",SUMIFS($S$7:S266,$A$7:A266,A266))</f>
        <v/>
      </c>
      <c r="V266" s="14" t="str">
        <f aca="false">IF(S266="","",IF(AND($C$4&gt;0,U266-S266&lt;=-$C$4),"After loss limit",IF(AND($C$4&gt;0,U266&lt;=-$C$4),"Hit loss limit",IF(AND($C$5&gt;0,Q266&gt;$C$5),"Over trade cap","OK"))))</f>
        <v/>
      </c>
    </row>
    <row r="267" customFormat="false" ht="15" hidden="false" customHeight="false" outlineLevel="0" collapsed="false">
      <c r="A267" s="9"/>
      <c r="B267" s="10"/>
      <c r="C267" s="10"/>
      <c r="D267" s="11"/>
      <c r="E267" s="33"/>
      <c r="F267" s="33"/>
      <c r="G267" s="12"/>
      <c r="H267" s="12"/>
      <c r="I267" s="12"/>
      <c r="J267" s="11"/>
      <c r="K267" s="11"/>
      <c r="L267" s="13"/>
      <c r="M267" s="33"/>
      <c r="N267" s="11"/>
      <c r="O267" s="14" t="str">
        <f aca="false">IF(OR(A267="",B267=""),"",LOOKUP(MOD(B267,1),Lists!$A$5:$A$9,Lists!$B$5:$B$9))</f>
        <v/>
      </c>
      <c r="P267" s="14" t="str">
        <f aca="false">IF(OR(B267="",C267=""),"",ROUND(MOD(C267-B267,1)*1440,0))</f>
        <v/>
      </c>
      <c r="Q267" s="14" t="str">
        <f aca="false">IF(A267="","",COUNTIF($A$7:A267,A267))</f>
        <v/>
      </c>
      <c r="R267" s="15" t="str">
        <f aca="false">IF(OR(G267="",H267="",J267=""),"",ABS(G267-H267)*J267*IF(K267="",1,K267))</f>
        <v/>
      </c>
      <c r="S267" s="15" t="str">
        <f aca="false">IF(OR(G267="",I267="",J267=""),"",(I267-G267)*J267*IF(K267="",1,K267)*IF(E267="Short",-1,1)-N(L267))</f>
        <v/>
      </c>
      <c r="T267" s="16" t="str">
        <f aca="false">IF(OR(S267="",N(R267)=0),"",S267/R267)</f>
        <v/>
      </c>
      <c r="U267" s="15" t="str">
        <f aca="false">IF(S267="","",SUMIFS($S$7:S267,$A$7:A267,A267))</f>
        <v/>
      </c>
      <c r="V267" s="14" t="str">
        <f aca="false">IF(S267="","",IF(AND($C$4&gt;0,U267-S267&lt;=-$C$4),"After loss limit",IF(AND($C$4&gt;0,U267&lt;=-$C$4),"Hit loss limit",IF(AND($C$5&gt;0,Q267&gt;$C$5),"Over trade cap","OK"))))</f>
        <v/>
      </c>
    </row>
    <row r="268" customFormat="false" ht="15" hidden="false" customHeight="false" outlineLevel="0" collapsed="false">
      <c r="A268" s="9"/>
      <c r="B268" s="10"/>
      <c r="C268" s="10"/>
      <c r="D268" s="11"/>
      <c r="E268" s="33"/>
      <c r="F268" s="33"/>
      <c r="G268" s="12"/>
      <c r="H268" s="12"/>
      <c r="I268" s="12"/>
      <c r="J268" s="11"/>
      <c r="K268" s="11"/>
      <c r="L268" s="13"/>
      <c r="M268" s="33"/>
      <c r="N268" s="11"/>
      <c r="O268" s="14" t="str">
        <f aca="false">IF(OR(A268="",B268=""),"",LOOKUP(MOD(B268,1),Lists!$A$5:$A$9,Lists!$B$5:$B$9))</f>
        <v/>
      </c>
      <c r="P268" s="14" t="str">
        <f aca="false">IF(OR(B268="",C268=""),"",ROUND(MOD(C268-B268,1)*1440,0))</f>
        <v/>
      </c>
      <c r="Q268" s="14" t="str">
        <f aca="false">IF(A268="","",COUNTIF($A$7:A268,A268))</f>
        <v/>
      </c>
      <c r="R268" s="15" t="str">
        <f aca="false">IF(OR(G268="",H268="",J268=""),"",ABS(G268-H268)*J268*IF(K268="",1,K268))</f>
        <v/>
      </c>
      <c r="S268" s="15" t="str">
        <f aca="false">IF(OR(G268="",I268="",J268=""),"",(I268-G268)*J268*IF(K268="",1,K268)*IF(E268="Short",-1,1)-N(L268))</f>
        <v/>
      </c>
      <c r="T268" s="16" t="str">
        <f aca="false">IF(OR(S268="",N(R268)=0),"",S268/R268)</f>
        <v/>
      </c>
      <c r="U268" s="15" t="str">
        <f aca="false">IF(S268="","",SUMIFS($S$7:S268,$A$7:A268,A268))</f>
        <v/>
      </c>
      <c r="V268" s="14" t="str">
        <f aca="false">IF(S268="","",IF(AND($C$4&gt;0,U268-S268&lt;=-$C$4),"After loss limit",IF(AND($C$4&gt;0,U268&lt;=-$C$4),"Hit loss limit",IF(AND($C$5&gt;0,Q268&gt;$C$5),"Over trade cap","OK"))))</f>
        <v/>
      </c>
    </row>
    <row r="269" customFormat="false" ht="15" hidden="false" customHeight="false" outlineLevel="0" collapsed="false">
      <c r="A269" s="9"/>
      <c r="B269" s="10"/>
      <c r="C269" s="10"/>
      <c r="D269" s="11"/>
      <c r="E269" s="33"/>
      <c r="F269" s="33"/>
      <c r="G269" s="12"/>
      <c r="H269" s="12"/>
      <c r="I269" s="12"/>
      <c r="J269" s="11"/>
      <c r="K269" s="11"/>
      <c r="L269" s="13"/>
      <c r="M269" s="33"/>
      <c r="N269" s="11"/>
      <c r="O269" s="14" t="str">
        <f aca="false">IF(OR(A269="",B269=""),"",LOOKUP(MOD(B269,1),Lists!$A$5:$A$9,Lists!$B$5:$B$9))</f>
        <v/>
      </c>
      <c r="P269" s="14" t="str">
        <f aca="false">IF(OR(B269="",C269=""),"",ROUND(MOD(C269-B269,1)*1440,0))</f>
        <v/>
      </c>
      <c r="Q269" s="14" t="str">
        <f aca="false">IF(A269="","",COUNTIF($A$7:A269,A269))</f>
        <v/>
      </c>
      <c r="R269" s="15" t="str">
        <f aca="false">IF(OR(G269="",H269="",J269=""),"",ABS(G269-H269)*J269*IF(K269="",1,K269))</f>
        <v/>
      </c>
      <c r="S269" s="15" t="str">
        <f aca="false">IF(OR(G269="",I269="",J269=""),"",(I269-G269)*J269*IF(K269="",1,K269)*IF(E269="Short",-1,1)-N(L269))</f>
        <v/>
      </c>
      <c r="T269" s="16" t="str">
        <f aca="false">IF(OR(S269="",N(R269)=0),"",S269/R269)</f>
        <v/>
      </c>
      <c r="U269" s="15" t="str">
        <f aca="false">IF(S269="","",SUMIFS($S$7:S269,$A$7:A269,A269))</f>
        <v/>
      </c>
      <c r="V269" s="14" t="str">
        <f aca="false">IF(S269="","",IF(AND($C$4&gt;0,U269-S269&lt;=-$C$4),"After loss limit",IF(AND($C$4&gt;0,U269&lt;=-$C$4),"Hit loss limit",IF(AND($C$5&gt;0,Q269&gt;$C$5),"Over trade cap","OK"))))</f>
        <v/>
      </c>
    </row>
    <row r="270" customFormat="false" ht="15" hidden="false" customHeight="false" outlineLevel="0" collapsed="false">
      <c r="A270" s="9"/>
      <c r="B270" s="10"/>
      <c r="C270" s="10"/>
      <c r="D270" s="11"/>
      <c r="E270" s="33"/>
      <c r="F270" s="33"/>
      <c r="G270" s="12"/>
      <c r="H270" s="12"/>
      <c r="I270" s="12"/>
      <c r="J270" s="11"/>
      <c r="K270" s="11"/>
      <c r="L270" s="13"/>
      <c r="M270" s="33"/>
      <c r="N270" s="11"/>
      <c r="O270" s="14" t="str">
        <f aca="false">IF(OR(A270="",B270=""),"",LOOKUP(MOD(B270,1),Lists!$A$5:$A$9,Lists!$B$5:$B$9))</f>
        <v/>
      </c>
      <c r="P270" s="14" t="str">
        <f aca="false">IF(OR(B270="",C270=""),"",ROUND(MOD(C270-B270,1)*1440,0))</f>
        <v/>
      </c>
      <c r="Q270" s="14" t="str">
        <f aca="false">IF(A270="","",COUNTIF($A$7:A270,A270))</f>
        <v/>
      </c>
      <c r="R270" s="15" t="str">
        <f aca="false">IF(OR(G270="",H270="",J270=""),"",ABS(G270-H270)*J270*IF(K270="",1,K270))</f>
        <v/>
      </c>
      <c r="S270" s="15" t="str">
        <f aca="false">IF(OR(G270="",I270="",J270=""),"",(I270-G270)*J270*IF(K270="",1,K270)*IF(E270="Short",-1,1)-N(L270))</f>
        <v/>
      </c>
      <c r="T270" s="16" t="str">
        <f aca="false">IF(OR(S270="",N(R270)=0),"",S270/R270)</f>
        <v/>
      </c>
      <c r="U270" s="15" t="str">
        <f aca="false">IF(S270="","",SUMIFS($S$7:S270,$A$7:A270,A270))</f>
        <v/>
      </c>
      <c r="V270" s="14" t="str">
        <f aca="false">IF(S270="","",IF(AND($C$4&gt;0,U270-S270&lt;=-$C$4),"After loss limit",IF(AND($C$4&gt;0,U270&lt;=-$C$4),"Hit loss limit",IF(AND($C$5&gt;0,Q270&gt;$C$5),"Over trade cap","OK"))))</f>
        <v/>
      </c>
    </row>
    <row r="271" customFormat="false" ht="15" hidden="false" customHeight="false" outlineLevel="0" collapsed="false">
      <c r="A271" s="9"/>
      <c r="B271" s="10"/>
      <c r="C271" s="10"/>
      <c r="D271" s="11"/>
      <c r="E271" s="33"/>
      <c r="F271" s="33"/>
      <c r="G271" s="12"/>
      <c r="H271" s="12"/>
      <c r="I271" s="12"/>
      <c r="J271" s="11"/>
      <c r="K271" s="11"/>
      <c r="L271" s="13"/>
      <c r="M271" s="33"/>
      <c r="N271" s="11"/>
      <c r="O271" s="14" t="str">
        <f aca="false">IF(OR(A271="",B271=""),"",LOOKUP(MOD(B271,1),Lists!$A$5:$A$9,Lists!$B$5:$B$9))</f>
        <v/>
      </c>
      <c r="P271" s="14" t="str">
        <f aca="false">IF(OR(B271="",C271=""),"",ROUND(MOD(C271-B271,1)*1440,0))</f>
        <v/>
      </c>
      <c r="Q271" s="14" t="str">
        <f aca="false">IF(A271="","",COUNTIF($A$7:A271,A271))</f>
        <v/>
      </c>
      <c r="R271" s="15" t="str">
        <f aca="false">IF(OR(G271="",H271="",J271=""),"",ABS(G271-H271)*J271*IF(K271="",1,K271))</f>
        <v/>
      </c>
      <c r="S271" s="15" t="str">
        <f aca="false">IF(OR(G271="",I271="",J271=""),"",(I271-G271)*J271*IF(K271="",1,K271)*IF(E271="Short",-1,1)-N(L271))</f>
        <v/>
      </c>
      <c r="T271" s="16" t="str">
        <f aca="false">IF(OR(S271="",N(R271)=0),"",S271/R271)</f>
        <v/>
      </c>
      <c r="U271" s="15" t="str">
        <f aca="false">IF(S271="","",SUMIFS($S$7:S271,$A$7:A271,A271))</f>
        <v/>
      </c>
      <c r="V271" s="14" t="str">
        <f aca="false">IF(S271="","",IF(AND($C$4&gt;0,U271-S271&lt;=-$C$4),"After loss limit",IF(AND($C$4&gt;0,U271&lt;=-$C$4),"Hit loss limit",IF(AND($C$5&gt;0,Q271&gt;$C$5),"Over trade cap","OK"))))</f>
        <v/>
      </c>
    </row>
    <row r="272" customFormat="false" ht="15" hidden="false" customHeight="false" outlineLevel="0" collapsed="false">
      <c r="A272" s="9"/>
      <c r="B272" s="10"/>
      <c r="C272" s="10"/>
      <c r="D272" s="11"/>
      <c r="E272" s="33"/>
      <c r="F272" s="33"/>
      <c r="G272" s="12"/>
      <c r="H272" s="12"/>
      <c r="I272" s="12"/>
      <c r="J272" s="11"/>
      <c r="K272" s="11"/>
      <c r="L272" s="13"/>
      <c r="M272" s="33"/>
      <c r="N272" s="11"/>
      <c r="O272" s="14" t="str">
        <f aca="false">IF(OR(A272="",B272=""),"",LOOKUP(MOD(B272,1),Lists!$A$5:$A$9,Lists!$B$5:$B$9))</f>
        <v/>
      </c>
      <c r="P272" s="14" t="str">
        <f aca="false">IF(OR(B272="",C272=""),"",ROUND(MOD(C272-B272,1)*1440,0))</f>
        <v/>
      </c>
      <c r="Q272" s="14" t="str">
        <f aca="false">IF(A272="","",COUNTIF($A$7:A272,A272))</f>
        <v/>
      </c>
      <c r="R272" s="15" t="str">
        <f aca="false">IF(OR(G272="",H272="",J272=""),"",ABS(G272-H272)*J272*IF(K272="",1,K272))</f>
        <v/>
      </c>
      <c r="S272" s="15" t="str">
        <f aca="false">IF(OR(G272="",I272="",J272=""),"",(I272-G272)*J272*IF(K272="",1,K272)*IF(E272="Short",-1,1)-N(L272))</f>
        <v/>
      </c>
      <c r="T272" s="16" t="str">
        <f aca="false">IF(OR(S272="",N(R272)=0),"",S272/R272)</f>
        <v/>
      </c>
      <c r="U272" s="15" t="str">
        <f aca="false">IF(S272="","",SUMIFS($S$7:S272,$A$7:A272,A272))</f>
        <v/>
      </c>
      <c r="V272" s="14" t="str">
        <f aca="false">IF(S272="","",IF(AND($C$4&gt;0,U272-S272&lt;=-$C$4),"After loss limit",IF(AND($C$4&gt;0,U272&lt;=-$C$4),"Hit loss limit",IF(AND($C$5&gt;0,Q272&gt;$C$5),"Over trade cap","OK"))))</f>
        <v/>
      </c>
    </row>
    <row r="273" customFormat="false" ht="15" hidden="false" customHeight="false" outlineLevel="0" collapsed="false">
      <c r="A273" s="9"/>
      <c r="B273" s="10"/>
      <c r="C273" s="10"/>
      <c r="D273" s="11"/>
      <c r="E273" s="33"/>
      <c r="F273" s="33"/>
      <c r="G273" s="12"/>
      <c r="H273" s="12"/>
      <c r="I273" s="12"/>
      <c r="J273" s="11"/>
      <c r="K273" s="11"/>
      <c r="L273" s="13"/>
      <c r="M273" s="33"/>
      <c r="N273" s="11"/>
      <c r="O273" s="14" t="str">
        <f aca="false">IF(OR(A273="",B273=""),"",LOOKUP(MOD(B273,1),Lists!$A$5:$A$9,Lists!$B$5:$B$9))</f>
        <v/>
      </c>
      <c r="P273" s="14" t="str">
        <f aca="false">IF(OR(B273="",C273=""),"",ROUND(MOD(C273-B273,1)*1440,0))</f>
        <v/>
      </c>
      <c r="Q273" s="14" t="str">
        <f aca="false">IF(A273="","",COUNTIF($A$7:A273,A273))</f>
        <v/>
      </c>
      <c r="R273" s="15" t="str">
        <f aca="false">IF(OR(G273="",H273="",J273=""),"",ABS(G273-H273)*J273*IF(K273="",1,K273))</f>
        <v/>
      </c>
      <c r="S273" s="15" t="str">
        <f aca="false">IF(OR(G273="",I273="",J273=""),"",(I273-G273)*J273*IF(K273="",1,K273)*IF(E273="Short",-1,1)-N(L273))</f>
        <v/>
      </c>
      <c r="T273" s="16" t="str">
        <f aca="false">IF(OR(S273="",N(R273)=0),"",S273/R273)</f>
        <v/>
      </c>
      <c r="U273" s="15" t="str">
        <f aca="false">IF(S273="","",SUMIFS($S$7:S273,$A$7:A273,A273))</f>
        <v/>
      </c>
      <c r="V273" s="14" t="str">
        <f aca="false">IF(S273="","",IF(AND($C$4&gt;0,U273-S273&lt;=-$C$4),"After loss limit",IF(AND($C$4&gt;0,U273&lt;=-$C$4),"Hit loss limit",IF(AND($C$5&gt;0,Q273&gt;$C$5),"Over trade cap","OK"))))</f>
        <v/>
      </c>
    </row>
    <row r="274" customFormat="false" ht="15" hidden="false" customHeight="false" outlineLevel="0" collapsed="false">
      <c r="A274" s="9"/>
      <c r="B274" s="10"/>
      <c r="C274" s="10"/>
      <c r="D274" s="11"/>
      <c r="E274" s="33"/>
      <c r="F274" s="33"/>
      <c r="G274" s="12"/>
      <c r="H274" s="12"/>
      <c r="I274" s="12"/>
      <c r="J274" s="11"/>
      <c r="K274" s="11"/>
      <c r="L274" s="13"/>
      <c r="M274" s="33"/>
      <c r="N274" s="11"/>
      <c r="O274" s="14" t="str">
        <f aca="false">IF(OR(A274="",B274=""),"",LOOKUP(MOD(B274,1),Lists!$A$5:$A$9,Lists!$B$5:$B$9))</f>
        <v/>
      </c>
      <c r="P274" s="14" t="str">
        <f aca="false">IF(OR(B274="",C274=""),"",ROUND(MOD(C274-B274,1)*1440,0))</f>
        <v/>
      </c>
      <c r="Q274" s="14" t="str">
        <f aca="false">IF(A274="","",COUNTIF($A$7:A274,A274))</f>
        <v/>
      </c>
      <c r="R274" s="15" t="str">
        <f aca="false">IF(OR(G274="",H274="",J274=""),"",ABS(G274-H274)*J274*IF(K274="",1,K274))</f>
        <v/>
      </c>
      <c r="S274" s="15" t="str">
        <f aca="false">IF(OR(G274="",I274="",J274=""),"",(I274-G274)*J274*IF(K274="",1,K274)*IF(E274="Short",-1,1)-N(L274))</f>
        <v/>
      </c>
      <c r="T274" s="16" t="str">
        <f aca="false">IF(OR(S274="",N(R274)=0),"",S274/R274)</f>
        <v/>
      </c>
      <c r="U274" s="15" t="str">
        <f aca="false">IF(S274="","",SUMIFS($S$7:S274,$A$7:A274,A274))</f>
        <v/>
      </c>
      <c r="V274" s="14" t="str">
        <f aca="false">IF(S274="","",IF(AND($C$4&gt;0,U274-S274&lt;=-$C$4),"After loss limit",IF(AND($C$4&gt;0,U274&lt;=-$C$4),"Hit loss limit",IF(AND($C$5&gt;0,Q274&gt;$C$5),"Over trade cap","OK"))))</f>
        <v/>
      </c>
    </row>
    <row r="275" customFormat="false" ht="15" hidden="false" customHeight="false" outlineLevel="0" collapsed="false">
      <c r="A275" s="9"/>
      <c r="B275" s="10"/>
      <c r="C275" s="10"/>
      <c r="D275" s="11"/>
      <c r="E275" s="33"/>
      <c r="F275" s="33"/>
      <c r="G275" s="12"/>
      <c r="H275" s="12"/>
      <c r="I275" s="12"/>
      <c r="J275" s="11"/>
      <c r="K275" s="11"/>
      <c r="L275" s="13"/>
      <c r="M275" s="33"/>
      <c r="N275" s="11"/>
      <c r="O275" s="14" t="str">
        <f aca="false">IF(OR(A275="",B275=""),"",LOOKUP(MOD(B275,1),Lists!$A$5:$A$9,Lists!$B$5:$B$9))</f>
        <v/>
      </c>
      <c r="P275" s="14" t="str">
        <f aca="false">IF(OR(B275="",C275=""),"",ROUND(MOD(C275-B275,1)*1440,0))</f>
        <v/>
      </c>
      <c r="Q275" s="14" t="str">
        <f aca="false">IF(A275="","",COUNTIF($A$7:A275,A275))</f>
        <v/>
      </c>
      <c r="R275" s="15" t="str">
        <f aca="false">IF(OR(G275="",H275="",J275=""),"",ABS(G275-H275)*J275*IF(K275="",1,K275))</f>
        <v/>
      </c>
      <c r="S275" s="15" t="str">
        <f aca="false">IF(OR(G275="",I275="",J275=""),"",(I275-G275)*J275*IF(K275="",1,K275)*IF(E275="Short",-1,1)-N(L275))</f>
        <v/>
      </c>
      <c r="T275" s="16" t="str">
        <f aca="false">IF(OR(S275="",N(R275)=0),"",S275/R275)</f>
        <v/>
      </c>
      <c r="U275" s="15" t="str">
        <f aca="false">IF(S275="","",SUMIFS($S$7:S275,$A$7:A275,A275))</f>
        <v/>
      </c>
      <c r="V275" s="14" t="str">
        <f aca="false">IF(S275="","",IF(AND($C$4&gt;0,U275-S275&lt;=-$C$4),"After loss limit",IF(AND($C$4&gt;0,U275&lt;=-$C$4),"Hit loss limit",IF(AND($C$5&gt;0,Q275&gt;$C$5),"Over trade cap","OK"))))</f>
        <v/>
      </c>
    </row>
    <row r="276" customFormat="false" ht="15" hidden="false" customHeight="false" outlineLevel="0" collapsed="false">
      <c r="A276" s="9"/>
      <c r="B276" s="10"/>
      <c r="C276" s="10"/>
      <c r="D276" s="11"/>
      <c r="E276" s="33"/>
      <c r="F276" s="33"/>
      <c r="G276" s="12"/>
      <c r="H276" s="12"/>
      <c r="I276" s="12"/>
      <c r="J276" s="11"/>
      <c r="K276" s="11"/>
      <c r="L276" s="13"/>
      <c r="M276" s="33"/>
      <c r="N276" s="11"/>
      <c r="O276" s="14" t="str">
        <f aca="false">IF(OR(A276="",B276=""),"",LOOKUP(MOD(B276,1),Lists!$A$5:$A$9,Lists!$B$5:$B$9))</f>
        <v/>
      </c>
      <c r="P276" s="14" t="str">
        <f aca="false">IF(OR(B276="",C276=""),"",ROUND(MOD(C276-B276,1)*1440,0))</f>
        <v/>
      </c>
      <c r="Q276" s="14" t="str">
        <f aca="false">IF(A276="","",COUNTIF($A$7:A276,A276))</f>
        <v/>
      </c>
      <c r="R276" s="15" t="str">
        <f aca="false">IF(OR(G276="",H276="",J276=""),"",ABS(G276-H276)*J276*IF(K276="",1,K276))</f>
        <v/>
      </c>
      <c r="S276" s="15" t="str">
        <f aca="false">IF(OR(G276="",I276="",J276=""),"",(I276-G276)*J276*IF(K276="",1,K276)*IF(E276="Short",-1,1)-N(L276))</f>
        <v/>
      </c>
      <c r="T276" s="16" t="str">
        <f aca="false">IF(OR(S276="",N(R276)=0),"",S276/R276)</f>
        <v/>
      </c>
      <c r="U276" s="15" t="str">
        <f aca="false">IF(S276="","",SUMIFS($S$7:S276,$A$7:A276,A276))</f>
        <v/>
      </c>
      <c r="V276" s="14" t="str">
        <f aca="false">IF(S276="","",IF(AND($C$4&gt;0,U276-S276&lt;=-$C$4),"After loss limit",IF(AND($C$4&gt;0,U276&lt;=-$C$4),"Hit loss limit",IF(AND($C$5&gt;0,Q276&gt;$C$5),"Over trade cap","OK"))))</f>
        <v/>
      </c>
    </row>
    <row r="277" customFormat="false" ht="15" hidden="false" customHeight="false" outlineLevel="0" collapsed="false">
      <c r="A277" s="9"/>
      <c r="B277" s="10"/>
      <c r="C277" s="10"/>
      <c r="D277" s="11"/>
      <c r="E277" s="33"/>
      <c r="F277" s="33"/>
      <c r="G277" s="12"/>
      <c r="H277" s="12"/>
      <c r="I277" s="12"/>
      <c r="J277" s="11"/>
      <c r="K277" s="11"/>
      <c r="L277" s="13"/>
      <c r="M277" s="33"/>
      <c r="N277" s="11"/>
      <c r="O277" s="14" t="str">
        <f aca="false">IF(OR(A277="",B277=""),"",LOOKUP(MOD(B277,1),Lists!$A$5:$A$9,Lists!$B$5:$B$9))</f>
        <v/>
      </c>
      <c r="P277" s="14" t="str">
        <f aca="false">IF(OR(B277="",C277=""),"",ROUND(MOD(C277-B277,1)*1440,0))</f>
        <v/>
      </c>
      <c r="Q277" s="14" t="str">
        <f aca="false">IF(A277="","",COUNTIF($A$7:A277,A277))</f>
        <v/>
      </c>
      <c r="R277" s="15" t="str">
        <f aca="false">IF(OR(G277="",H277="",J277=""),"",ABS(G277-H277)*J277*IF(K277="",1,K277))</f>
        <v/>
      </c>
      <c r="S277" s="15" t="str">
        <f aca="false">IF(OR(G277="",I277="",J277=""),"",(I277-G277)*J277*IF(K277="",1,K277)*IF(E277="Short",-1,1)-N(L277))</f>
        <v/>
      </c>
      <c r="T277" s="16" t="str">
        <f aca="false">IF(OR(S277="",N(R277)=0),"",S277/R277)</f>
        <v/>
      </c>
      <c r="U277" s="15" t="str">
        <f aca="false">IF(S277="","",SUMIFS($S$7:S277,$A$7:A277,A277))</f>
        <v/>
      </c>
      <c r="V277" s="14" t="str">
        <f aca="false">IF(S277="","",IF(AND($C$4&gt;0,U277-S277&lt;=-$C$4),"After loss limit",IF(AND($C$4&gt;0,U277&lt;=-$C$4),"Hit loss limit",IF(AND($C$5&gt;0,Q277&gt;$C$5),"Over trade cap","OK"))))</f>
        <v/>
      </c>
    </row>
    <row r="278" customFormat="false" ht="15" hidden="false" customHeight="false" outlineLevel="0" collapsed="false">
      <c r="A278" s="9"/>
      <c r="B278" s="10"/>
      <c r="C278" s="10"/>
      <c r="D278" s="11"/>
      <c r="E278" s="33"/>
      <c r="F278" s="33"/>
      <c r="G278" s="12"/>
      <c r="H278" s="12"/>
      <c r="I278" s="12"/>
      <c r="J278" s="11"/>
      <c r="K278" s="11"/>
      <c r="L278" s="13"/>
      <c r="M278" s="33"/>
      <c r="N278" s="11"/>
      <c r="O278" s="14" t="str">
        <f aca="false">IF(OR(A278="",B278=""),"",LOOKUP(MOD(B278,1),Lists!$A$5:$A$9,Lists!$B$5:$B$9))</f>
        <v/>
      </c>
      <c r="P278" s="14" t="str">
        <f aca="false">IF(OR(B278="",C278=""),"",ROUND(MOD(C278-B278,1)*1440,0))</f>
        <v/>
      </c>
      <c r="Q278" s="14" t="str">
        <f aca="false">IF(A278="","",COUNTIF($A$7:A278,A278))</f>
        <v/>
      </c>
      <c r="R278" s="15" t="str">
        <f aca="false">IF(OR(G278="",H278="",J278=""),"",ABS(G278-H278)*J278*IF(K278="",1,K278))</f>
        <v/>
      </c>
      <c r="S278" s="15" t="str">
        <f aca="false">IF(OR(G278="",I278="",J278=""),"",(I278-G278)*J278*IF(K278="",1,K278)*IF(E278="Short",-1,1)-N(L278))</f>
        <v/>
      </c>
      <c r="T278" s="16" t="str">
        <f aca="false">IF(OR(S278="",N(R278)=0),"",S278/R278)</f>
        <v/>
      </c>
      <c r="U278" s="15" t="str">
        <f aca="false">IF(S278="","",SUMIFS($S$7:S278,$A$7:A278,A278))</f>
        <v/>
      </c>
      <c r="V278" s="14" t="str">
        <f aca="false">IF(S278="","",IF(AND($C$4&gt;0,U278-S278&lt;=-$C$4),"After loss limit",IF(AND($C$4&gt;0,U278&lt;=-$C$4),"Hit loss limit",IF(AND($C$5&gt;0,Q278&gt;$C$5),"Over trade cap","OK"))))</f>
        <v/>
      </c>
    </row>
    <row r="279" customFormat="false" ht="15" hidden="false" customHeight="false" outlineLevel="0" collapsed="false">
      <c r="A279" s="9"/>
      <c r="B279" s="10"/>
      <c r="C279" s="10"/>
      <c r="D279" s="11"/>
      <c r="E279" s="33"/>
      <c r="F279" s="33"/>
      <c r="G279" s="12"/>
      <c r="H279" s="12"/>
      <c r="I279" s="12"/>
      <c r="J279" s="11"/>
      <c r="K279" s="11"/>
      <c r="L279" s="13"/>
      <c r="M279" s="33"/>
      <c r="N279" s="11"/>
      <c r="O279" s="14" t="str">
        <f aca="false">IF(OR(A279="",B279=""),"",LOOKUP(MOD(B279,1),Lists!$A$5:$A$9,Lists!$B$5:$B$9))</f>
        <v/>
      </c>
      <c r="P279" s="14" t="str">
        <f aca="false">IF(OR(B279="",C279=""),"",ROUND(MOD(C279-B279,1)*1440,0))</f>
        <v/>
      </c>
      <c r="Q279" s="14" t="str">
        <f aca="false">IF(A279="","",COUNTIF($A$7:A279,A279))</f>
        <v/>
      </c>
      <c r="R279" s="15" t="str">
        <f aca="false">IF(OR(G279="",H279="",J279=""),"",ABS(G279-H279)*J279*IF(K279="",1,K279))</f>
        <v/>
      </c>
      <c r="S279" s="15" t="str">
        <f aca="false">IF(OR(G279="",I279="",J279=""),"",(I279-G279)*J279*IF(K279="",1,K279)*IF(E279="Short",-1,1)-N(L279))</f>
        <v/>
      </c>
      <c r="T279" s="16" t="str">
        <f aca="false">IF(OR(S279="",N(R279)=0),"",S279/R279)</f>
        <v/>
      </c>
      <c r="U279" s="15" t="str">
        <f aca="false">IF(S279="","",SUMIFS($S$7:S279,$A$7:A279,A279))</f>
        <v/>
      </c>
      <c r="V279" s="14" t="str">
        <f aca="false">IF(S279="","",IF(AND($C$4&gt;0,U279-S279&lt;=-$C$4),"After loss limit",IF(AND($C$4&gt;0,U279&lt;=-$C$4),"Hit loss limit",IF(AND($C$5&gt;0,Q279&gt;$C$5),"Over trade cap","OK"))))</f>
        <v/>
      </c>
    </row>
    <row r="280" customFormat="false" ht="15" hidden="false" customHeight="false" outlineLevel="0" collapsed="false">
      <c r="A280" s="9"/>
      <c r="B280" s="10"/>
      <c r="C280" s="10"/>
      <c r="D280" s="11"/>
      <c r="E280" s="33"/>
      <c r="F280" s="33"/>
      <c r="G280" s="12"/>
      <c r="H280" s="12"/>
      <c r="I280" s="12"/>
      <c r="J280" s="11"/>
      <c r="K280" s="11"/>
      <c r="L280" s="13"/>
      <c r="M280" s="33"/>
      <c r="N280" s="11"/>
      <c r="O280" s="14" t="str">
        <f aca="false">IF(OR(A280="",B280=""),"",LOOKUP(MOD(B280,1),Lists!$A$5:$A$9,Lists!$B$5:$B$9))</f>
        <v/>
      </c>
      <c r="P280" s="14" t="str">
        <f aca="false">IF(OR(B280="",C280=""),"",ROUND(MOD(C280-B280,1)*1440,0))</f>
        <v/>
      </c>
      <c r="Q280" s="14" t="str">
        <f aca="false">IF(A280="","",COUNTIF($A$7:A280,A280))</f>
        <v/>
      </c>
      <c r="R280" s="15" t="str">
        <f aca="false">IF(OR(G280="",H280="",J280=""),"",ABS(G280-H280)*J280*IF(K280="",1,K280))</f>
        <v/>
      </c>
      <c r="S280" s="15" t="str">
        <f aca="false">IF(OR(G280="",I280="",J280=""),"",(I280-G280)*J280*IF(K280="",1,K280)*IF(E280="Short",-1,1)-N(L280))</f>
        <v/>
      </c>
      <c r="T280" s="16" t="str">
        <f aca="false">IF(OR(S280="",N(R280)=0),"",S280/R280)</f>
        <v/>
      </c>
      <c r="U280" s="15" t="str">
        <f aca="false">IF(S280="","",SUMIFS($S$7:S280,$A$7:A280,A280))</f>
        <v/>
      </c>
      <c r="V280" s="14" t="str">
        <f aca="false">IF(S280="","",IF(AND($C$4&gt;0,U280-S280&lt;=-$C$4),"After loss limit",IF(AND($C$4&gt;0,U280&lt;=-$C$4),"Hit loss limit",IF(AND($C$5&gt;0,Q280&gt;$C$5),"Over trade cap","OK"))))</f>
        <v/>
      </c>
    </row>
    <row r="281" customFormat="false" ht="15" hidden="false" customHeight="false" outlineLevel="0" collapsed="false">
      <c r="A281" s="9"/>
      <c r="B281" s="10"/>
      <c r="C281" s="10"/>
      <c r="D281" s="11"/>
      <c r="E281" s="33"/>
      <c r="F281" s="33"/>
      <c r="G281" s="12"/>
      <c r="H281" s="12"/>
      <c r="I281" s="12"/>
      <c r="J281" s="11"/>
      <c r="K281" s="11"/>
      <c r="L281" s="13"/>
      <c r="M281" s="33"/>
      <c r="N281" s="11"/>
      <c r="O281" s="14" t="str">
        <f aca="false">IF(OR(A281="",B281=""),"",LOOKUP(MOD(B281,1),Lists!$A$5:$A$9,Lists!$B$5:$B$9))</f>
        <v/>
      </c>
      <c r="P281" s="14" t="str">
        <f aca="false">IF(OR(B281="",C281=""),"",ROUND(MOD(C281-B281,1)*1440,0))</f>
        <v/>
      </c>
      <c r="Q281" s="14" t="str">
        <f aca="false">IF(A281="","",COUNTIF($A$7:A281,A281))</f>
        <v/>
      </c>
      <c r="R281" s="15" t="str">
        <f aca="false">IF(OR(G281="",H281="",J281=""),"",ABS(G281-H281)*J281*IF(K281="",1,K281))</f>
        <v/>
      </c>
      <c r="S281" s="15" t="str">
        <f aca="false">IF(OR(G281="",I281="",J281=""),"",(I281-G281)*J281*IF(K281="",1,K281)*IF(E281="Short",-1,1)-N(L281))</f>
        <v/>
      </c>
      <c r="T281" s="16" t="str">
        <f aca="false">IF(OR(S281="",N(R281)=0),"",S281/R281)</f>
        <v/>
      </c>
      <c r="U281" s="15" t="str">
        <f aca="false">IF(S281="","",SUMIFS($S$7:S281,$A$7:A281,A281))</f>
        <v/>
      </c>
      <c r="V281" s="14" t="str">
        <f aca="false">IF(S281="","",IF(AND($C$4&gt;0,U281-S281&lt;=-$C$4),"After loss limit",IF(AND($C$4&gt;0,U281&lt;=-$C$4),"Hit loss limit",IF(AND($C$5&gt;0,Q281&gt;$C$5),"Over trade cap","OK"))))</f>
        <v/>
      </c>
    </row>
    <row r="282" customFormat="false" ht="15" hidden="false" customHeight="false" outlineLevel="0" collapsed="false">
      <c r="A282" s="9"/>
      <c r="B282" s="10"/>
      <c r="C282" s="10"/>
      <c r="D282" s="11"/>
      <c r="E282" s="33"/>
      <c r="F282" s="33"/>
      <c r="G282" s="12"/>
      <c r="H282" s="12"/>
      <c r="I282" s="12"/>
      <c r="J282" s="11"/>
      <c r="K282" s="11"/>
      <c r="L282" s="13"/>
      <c r="M282" s="33"/>
      <c r="N282" s="11"/>
      <c r="O282" s="14" t="str">
        <f aca="false">IF(OR(A282="",B282=""),"",LOOKUP(MOD(B282,1),Lists!$A$5:$A$9,Lists!$B$5:$B$9))</f>
        <v/>
      </c>
      <c r="P282" s="14" t="str">
        <f aca="false">IF(OR(B282="",C282=""),"",ROUND(MOD(C282-B282,1)*1440,0))</f>
        <v/>
      </c>
      <c r="Q282" s="14" t="str">
        <f aca="false">IF(A282="","",COUNTIF($A$7:A282,A282))</f>
        <v/>
      </c>
      <c r="R282" s="15" t="str">
        <f aca="false">IF(OR(G282="",H282="",J282=""),"",ABS(G282-H282)*J282*IF(K282="",1,K282))</f>
        <v/>
      </c>
      <c r="S282" s="15" t="str">
        <f aca="false">IF(OR(G282="",I282="",J282=""),"",(I282-G282)*J282*IF(K282="",1,K282)*IF(E282="Short",-1,1)-N(L282))</f>
        <v/>
      </c>
      <c r="T282" s="16" t="str">
        <f aca="false">IF(OR(S282="",N(R282)=0),"",S282/R282)</f>
        <v/>
      </c>
      <c r="U282" s="15" t="str">
        <f aca="false">IF(S282="","",SUMIFS($S$7:S282,$A$7:A282,A282))</f>
        <v/>
      </c>
      <c r="V282" s="14" t="str">
        <f aca="false">IF(S282="","",IF(AND($C$4&gt;0,U282-S282&lt;=-$C$4),"After loss limit",IF(AND($C$4&gt;0,U282&lt;=-$C$4),"Hit loss limit",IF(AND($C$5&gt;0,Q282&gt;$C$5),"Over trade cap","OK"))))</f>
        <v/>
      </c>
    </row>
    <row r="283" customFormat="false" ht="15" hidden="false" customHeight="false" outlineLevel="0" collapsed="false">
      <c r="A283" s="9"/>
      <c r="B283" s="10"/>
      <c r="C283" s="10"/>
      <c r="D283" s="11"/>
      <c r="E283" s="33"/>
      <c r="F283" s="33"/>
      <c r="G283" s="12"/>
      <c r="H283" s="12"/>
      <c r="I283" s="12"/>
      <c r="J283" s="11"/>
      <c r="K283" s="11"/>
      <c r="L283" s="13"/>
      <c r="M283" s="33"/>
      <c r="N283" s="11"/>
      <c r="O283" s="14" t="str">
        <f aca="false">IF(OR(A283="",B283=""),"",LOOKUP(MOD(B283,1),Lists!$A$5:$A$9,Lists!$B$5:$B$9))</f>
        <v/>
      </c>
      <c r="P283" s="14" t="str">
        <f aca="false">IF(OR(B283="",C283=""),"",ROUND(MOD(C283-B283,1)*1440,0))</f>
        <v/>
      </c>
      <c r="Q283" s="14" t="str">
        <f aca="false">IF(A283="","",COUNTIF($A$7:A283,A283))</f>
        <v/>
      </c>
      <c r="R283" s="15" t="str">
        <f aca="false">IF(OR(G283="",H283="",J283=""),"",ABS(G283-H283)*J283*IF(K283="",1,K283))</f>
        <v/>
      </c>
      <c r="S283" s="15" t="str">
        <f aca="false">IF(OR(G283="",I283="",J283=""),"",(I283-G283)*J283*IF(K283="",1,K283)*IF(E283="Short",-1,1)-N(L283))</f>
        <v/>
      </c>
      <c r="T283" s="16" t="str">
        <f aca="false">IF(OR(S283="",N(R283)=0),"",S283/R283)</f>
        <v/>
      </c>
      <c r="U283" s="15" t="str">
        <f aca="false">IF(S283="","",SUMIFS($S$7:S283,$A$7:A283,A283))</f>
        <v/>
      </c>
      <c r="V283" s="14" t="str">
        <f aca="false">IF(S283="","",IF(AND($C$4&gt;0,U283-S283&lt;=-$C$4),"After loss limit",IF(AND($C$4&gt;0,U283&lt;=-$C$4),"Hit loss limit",IF(AND($C$5&gt;0,Q283&gt;$C$5),"Over trade cap","OK"))))</f>
        <v/>
      </c>
    </row>
    <row r="284" customFormat="false" ht="15" hidden="false" customHeight="false" outlineLevel="0" collapsed="false">
      <c r="A284" s="9"/>
      <c r="B284" s="10"/>
      <c r="C284" s="10"/>
      <c r="D284" s="11"/>
      <c r="E284" s="33"/>
      <c r="F284" s="33"/>
      <c r="G284" s="12"/>
      <c r="H284" s="12"/>
      <c r="I284" s="12"/>
      <c r="J284" s="11"/>
      <c r="K284" s="11"/>
      <c r="L284" s="13"/>
      <c r="M284" s="33"/>
      <c r="N284" s="11"/>
      <c r="O284" s="14" t="str">
        <f aca="false">IF(OR(A284="",B284=""),"",LOOKUP(MOD(B284,1),Lists!$A$5:$A$9,Lists!$B$5:$B$9))</f>
        <v/>
      </c>
      <c r="P284" s="14" t="str">
        <f aca="false">IF(OR(B284="",C284=""),"",ROUND(MOD(C284-B284,1)*1440,0))</f>
        <v/>
      </c>
      <c r="Q284" s="14" t="str">
        <f aca="false">IF(A284="","",COUNTIF($A$7:A284,A284))</f>
        <v/>
      </c>
      <c r="R284" s="15" t="str">
        <f aca="false">IF(OR(G284="",H284="",J284=""),"",ABS(G284-H284)*J284*IF(K284="",1,K284))</f>
        <v/>
      </c>
      <c r="S284" s="15" t="str">
        <f aca="false">IF(OR(G284="",I284="",J284=""),"",(I284-G284)*J284*IF(K284="",1,K284)*IF(E284="Short",-1,1)-N(L284))</f>
        <v/>
      </c>
      <c r="T284" s="16" t="str">
        <f aca="false">IF(OR(S284="",N(R284)=0),"",S284/R284)</f>
        <v/>
      </c>
      <c r="U284" s="15" t="str">
        <f aca="false">IF(S284="","",SUMIFS($S$7:S284,$A$7:A284,A284))</f>
        <v/>
      </c>
      <c r="V284" s="14" t="str">
        <f aca="false">IF(S284="","",IF(AND($C$4&gt;0,U284-S284&lt;=-$C$4),"After loss limit",IF(AND($C$4&gt;0,U284&lt;=-$C$4),"Hit loss limit",IF(AND($C$5&gt;0,Q284&gt;$C$5),"Over trade cap","OK"))))</f>
        <v/>
      </c>
    </row>
    <row r="285" customFormat="false" ht="15" hidden="false" customHeight="false" outlineLevel="0" collapsed="false">
      <c r="A285" s="9"/>
      <c r="B285" s="10"/>
      <c r="C285" s="10"/>
      <c r="D285" s="11"/>
      <c r="E285" s="33"/>
      <c r="F285" s="33"/>
      <c r="G285" s="12"/>
      <c r="H285" s="12"/>
      <c r="I285" s="12"/>
      <c r="J285" s="11"/>
      <c r="K285" s="11"/>
      <c r="L285" s="13"/>
      <c r="M285" s="33"/>
      <c r="N285" s="11"/>
      <c r="O285" s="14" t="str">
        <f aca="false">IF(OR(A285="",B285=""),"",LOOKUP(MOD(B285,1),Lists!$A$5:$A$9,Lists!$B$5:$B$9))</f>
        <v/>
      </c>
      <c r="P285" s="14" t="str">
        <f aca="false">IF(OR(B285="",C285=""),"",ROUND(MOD(C285-B285,1)*1440,0))</f>
        <v/>
      </c>
      <c r="Q285" s="14" t="str">
        <f aca="false">IF(A285="","",COUNTIF($A$7:A285,A285))</f>
        <v/>
      </c>
      <c r="R285" s="15" t="str">
        <f aca="false">IF(OR(G285="",H285="",J285=""),"",ABS(G285-H285)*J285*IF(K285="",1,K285))</f>
        <v/>
      </c>
      <c r="S285" s="15" t="str">
        <f aca="false">IF(OR(G285="",I285="",J285=""),"",(I285-G285)*J285*IF(K285="",1,K285)*IF(E285="Short",-1,1)-N(L285))</f>
        <v/>
      </c>
      <c r="T285" s="16" t="str">
        <f aca="false">IF(OR(S285="",N(R285)=0),"",S285/R285)</f>
        <v/>
      </c>
      <c r="U285" s="15" t="str">
        <f aca="false">IF(S285="","",SUMIFS($S$7:S285,$A$7:A285,A285))</f>
        <v/>
      </c>
      <c r="V285" s="14" t="str">
        <f aca="false">IF(S285="","",IF(AND($C$4&gt;0,U285-S285&lt;=-$C$4),"After loss limit",IF(AND($C$4&gt;0,U285&lt;=-$C$4),"Hit loss limit",IF(AND($C$5&gt;0,Q285&gt;$C$5),"Over trade cap","OK"))))</f>
        <v/>
      </c>
    </row>
    <row r="286" customFormat="false" ht="15" hidden="false" customHeight="false" outlineLevel="0" collapsed="false">
      <c r="A286" s="9"/>
      <c r="B286" s="10"/>
      <c r="C286" s="10"/>
      <c r="D286" s="11"/>
      <c r="E286" s="33"/>
      <c r="F286" s="33"/>
      <c r="G286" s="12"/>
      <c r="H286" s="12"/>
      <c r="I286" s="12"/>
      <c r="J286" s="11"/>
      <c r="K286" s="11"/>
      <c r="L286" s="13"/>
      <c r="M286" s="33"/>
      <c r="N286" s="11"/>
      <c r="O286" s="14" t="str">
        <f aca="false">IF(OR(A286="",B286=""),"",LOOKUP(MOD(B286,1),Lists!$A$5:$A$9,Lists!$B$5:$B$9))</f>
        <v/>
      </c>
      <c r="P286" s="14" t="str">
        <f aca="false">IF(OR(B286="",C286=""),"",ROUND(MOD(C286-B286,1)*1440,0))</f>
        <v/>
      </c>
      <c r="Q286" s="14" t="str">
        <f aca="false">IF(A286="","",COUNTIF($A$7:A286,A286))</f>
        <v/>
      </c>
      <c r="R286" s="15" t="str">
        <f aca="false">IF(OR(G286="",H286="",J286=""),"",ABS(G286-H286)*J286*IF(K286="",1,K286))</f>
        <v/>
      </c>
      <c r="S286" s="15" t="str">
        <f aca="false">IF(OR(G286="",I286="",J286=""),"",(I286-G286)*J286*IF(K286="",1,K286)*IF(E286="Short",-1,1)-N(L286))</f>
        <v/>
      </c>
      <c r="T286" s="16" t="str">
        <f aca="false">IF(OR(S286="",N(R286)=0),"",S286/R286)</f>
        <v/>
      </c>
      <c r="U286" s="15" t="str">
        <f aca="false">IF(S286="","",SUMIFS($S$7:S286,$A$7:A286,A286))</f>
        <v/>
      </c>
      <c r="V286" s="14" t="str">
        <f aca="false">IF(S286="","",IF(AND($C$4&gt;0,U286-S286&lt;=-$C$4),"After loss limit",IF(AND($C$4&gt;0,U286&lt;=-$C$4),"Hit loss limit",IF(AND($C$5&gt;0,Q286&gt;$C$5),"Over trade cap","OK"))))</f>
        <v/>
      </c>
    </row>
    <row r="287" customFormat="false" ht="15" hidden="false" customHeight="false" outlineLevel="0" collapsed="false">
      <c r="A287" s="9"/>
      <c r="B287" s="10"/>
      <c r="C287" s="10"/>
      <c r="D287" s="11"/>
      <c r="E287" s="33"/>
      <c r="F287" s="33"/>
      <c r="G287" s="12"/>
      <c r="H287" s="12"/>
      <c r="I287" s="12"/>
      <c r="J287" s="11"/>
      <c r="K287" s="11"/>
      <c r="L287" s="13"/>
      <c r="M287" s="33"/>
      <c r="N287" s="11"/>
      <c r="O287" s="14" t="str">
        <f aca="false">IF(OR(A287="",B287=""),"",LOOKUP(MOD(B287,1),Lists!$A$5:$A$9,Lists!$B$5:$B$9))</f>
        <v/>
      </c>
      <c r="P287" s="14" t="str">
        <f aca="false">IF(OR(B287="",C287=""),"",ROUND(MOD(C287-B287,1)*1440,0))</f>
        <v/>
      </c>
      <c r="Q287" s="14" t="str">
        <f aca="false">IF(A287="","",COUNTIF($A$7:A287,A287))</f>
        <v/>
      </c>
      <c r="R287" s="15" t="str">
        <f aca="false">IF(OR(G287="",H287="",J287=""),"",ABS(G287-H287)*J287*IF(K287="",1,K287))</f>
        <v/>
      </c>
      <c r="S287" s="15" t="str">
        <f aca="false">IF(OR(G287="",I287="",J287=""),"",(I287-G287)*J287*IF(K287="",1,K287)*IF(E287="Short",-1,1)-N(L287))</f>
        <v/>
      </c>
      <c r="T287" s="16" t="str">
        <f aca="false">IF(OR(S287="",N(R287)=0),"",S287/R287)</f>
        <v/>
      </c>
      <c r="U287" s="15" t="str">
        <f aca="false">IF(S287="","",SUMIFS($S$7:S287,$A$7:A287,A287))</f>
        <v/>
      </c>
      <c r="V287" s="14" t="str">
        <f aca="false">IF(S287="","",IF(AND($C$4&gt;0,U287-S287&lt;=-$C$4),"After loss limit",IF(AND($C$4&gt;0,U287&lt;=-$C$4),"Hit loss limit",IF(AND($C$5&gt;0,Q287&gt;$C$5),"Over trade cap","OK"))))</f>
        <v/>
      </c>
    </row>
    <row r="288" customFormat="false" ht="15" hidden="false" customHeight="false" outlineLevel="0" collapsed="false">
      <c r="A288" s="9"/>
      <c r="B288" s="10"/>
      <c r="C288" s="10"/>
      <c r="D288" s="11"/>
      <c r="E288" s="33"/>
      <c r="F288" s="33"/>
      <c r="G288" s="12"/>
      <c r="H288" s="12"/>
      <c r="I288" s="12"/>
      <c r="J288" s="11"/>
      <c r="K288" s="11"/>
      <c r="L288" s="13"/>
      <c r="M288" s="33"/>
      <c r="N288" s="11"/>
      <c r="O288" s="14" t="str">
        <f aca="false">IF(OR(A288="",B288=""),"",LOOKUP(MOD(B288,1),Lists!$A$5:$A$9,Lists!$B$5:$B$9))</f>
        <v/>
      </c>
      <c r="P288" s="14" t="str">
        <f aca="false">IF(OR(B288="",C288=""),"",ROUND(MOD(C288-B288,1)*1440,0))</f>
        <v/>
      </c>
      <c r="Q288" s="14" t="str">
        <f aca="false">IF(A288="","",COUNTIF($A$7:A288,A288))</f>
        <v/>
      </c>
      <c r="R288" s="15" t="str">
        <f aca="false">IF(OR(G288="",H288="",J288=""),"",ABS(G288-H288)*J288*IF(K288="",1,K288))</f>
        <v/>
      </c>
      <c r="S288" s="15" t="str">
        <f aca="false">IF(OR(G288="",I288="",J288=""),"",(I288-G288)*J288*IF(K288="",1,K288)*IF(E288="Short",-1,1)-N(L288))</f>
        <v/>
      </c>
      <c r="T288" s="16" t="str">
        <f aca="false">IF(OR(S288="",N(R288)=0),"",S288/R288)</f>
        <v/>
      </c>
      <c r="U288" s="15" t="str">
        <f aca="false">IF(S288="","",SUMIFS($S$7:S288,$A$7:A288,A288))</f>
        <v/>
      </c>
      <c r="V288" s="14" t="str">
        <f aca="false">IF(S288="","",IF(AND($C$4&gt;0,U288-S288&lt;=-$C$4),"After loss limit",IF(AND($C$4&gt;0,U288&lt;=-$C$4),"Hit loss limit",IF(AND($C$5&gt;0,Q288&gt;$C$5),"Over trade cap","OK"))))</f>
        <v/>
      </c>
    </row>
    <row r="289" customFormat="false" ht="15" hidden="false" customHeight="false" outlineLevel="0" collapsed="false">
      <c r="A289" s="9"/>
      <c r="B289" s="10"/>
      <c r="C289" s="10"/>
      <c r="D289" s="11"/>
      <c r="E289" s="33"/>
      <c r="F289" s="33"/>
      <c r="G289" s="12"/>
      <c r="H289" s="12"/>
      <c r="I289" s="12"/>
      <c r="J289" s="11"/>
      <c r="K289" s="11"/>
      <c r="L289" s="13"/>
      <c r="M289" s="33"/>
      <c r="N289" s="11"/>
      <c r="O289" s="14" t="str">
        <f aca="false">IF(OR(A289="",B289=""),"",LOOKUP(MOD(B289,1),Lists!$A$5:$A$9,Lists!$B$5:$B$9))</f>
        <v/>
      </c>
      <c r="P289" s="14" t="str">
        <f aca="false">IF(OR(B289="",C289=""),"",ROUND(MOD(C289-B289,1)*1440,0))</f>
        <v/>
      </c>
      <c r="Q289" s="14" t="str">
        <f aca="false">IF(A289="","",COUNTIF($A$7:A289,A289))</f>
        <v/>
      </c>
      <c r="R289" s="15" t="str">
        <f aca="false">IF(OR(G289="",H289="",J289=""),"",ABS(G289-H289)*J289*IF(K289="",1,K289))</f>
        <v/>
      </c>
      <c r="S289" s="15" t="str">
        <f aca="false">IF(OR(G289="",I289="",J289=""),"",(I289-G289)*J289*IF(K289="",1,K289)*IF(E289="Short",-1,1)-N(L289))</f>
        <v/>
      </c>
      <c r="T289" s="16" t="str">
        <f aca="false">IF(OR(S289="",N(R289)=0),"",S289/R289)</f>
        <v/>
      </c>
      <c r="U289" s="15" t="str">
        <f aca="false">IF(S289="","",SUMIFS($S$7:S289,$A$7:A289,A289))</f>
        <v/>
      </c>
      <c r="V289" s="14" t="str">
        <f aca="false">IF(S289="","",IF(AND($C$4&gt;0,U289-S289&lt;=-$C$4),"After loss limit",IF(AND($C$4&gt;0,U289&lt;=-$C$4),"Hit loss limit",IF(AND($C$5&gt;0,Q289&gt;$C$5),"Over trade cap","OK"))))</f>
        <v/>
      </c>
    </row>
    <row r="290" customFormat="false" ht="15" hidden="false" customHeight="false" outlineLevel="0" collapsed="false">
      <c r="A290" s="9"/>
      <c r="B290" s="10"/>
      <c r="C290" s="10"/>
      <c r="D290" s="11"/>
      <c r="E290" s="33"/>
      <c r="F290" s="33"/>
      <c r="G290" s="12"/>
      <c r="H290" s="12"/>
      <c r="I290" s="12"/>
      <c r="J290" s="11"/>
      <c r="K290" s="11"/>
      <c r="L290" s="13"/>
      <c r="M290" s="33"/>
      <c r="N290" s="11"/>
      <c r="O290" s="14" t="str">
        <f aca="false">IF(OR(A290="",B290=""),"",LOOKUP(MOD(B290,1),Lists!$A$5:$A$9,Lists!$B$5:$B$9))</f>
        <v/>
      </c>
      <c r="P290" s="14" t="str">
        <f aca="false">IF(OR(B290="",C290=""),"",ROUND(MOD(C290-B290,1)*1440,0))</f>
        <v/>
      </c>
      <c r="Q290" s="14" t="str">
        <f aca="false">IF(A290="","",COUNTIF($A$7:A290,A290))</f>
        <v/>
      </c>
      <c r="R290" s="15" t="str">
        <f aca="false">IF(OR(G290="",H290="",J290=""),"",ABS(G290-H290)*J290*IF(K290="",1,K290))</f>
        <v/>
      </c>
      <c r="S290" s="15" t="str">
        <f aca="false">IF(OR(G290="",I290="",J290=""),"",(I290-G290)*J290*IF(K290="",1,K290)*IF(E290="Short",-1,1)-N(L290))</f>
        <v/>
      </c>
      <c r="T290" s="16" t="str">
        <f aca="false">IF(OR(S290="",N(R290)=0),"",S290/R290)</f>
        <v/>
      </c>
      <c r="U290" s="15" t="str">
        <f aca="false">IF(S290="","",SUMIFS($S$7:S290,$A$7:A290,A290))</f>
        <v/>
      </c>
      <c r="V290" s="14" t="str">
        <f aca="false">IF(S290="","",IF(AND($C$4&gt;0,U290-S290&lt;=-$C$4),"After loss limit",IF(AND($C$4&gt;0,U290&lt;=-$C$4),"Hit loss limit",IF(AND($C$5&gt;0,Q290&gt;$C$5),"Over trade cap","OK"))))</f>
        <v/>
      </c>
    </row>
    <row r="291" customFormat="false" ht="15" hidden="false" customHeight="false" outlineLevel="0" collapsed="false">
      <c r="A291" s="9"/>
      <c r="B291" s="10"/>
      <c r="C291" s="10"/>
      <c r="D291" s="11"/>
      <c r="E291" s="33"/>
      <c r="F291" s="33"/>
      <c r="G291" s="12"/>
      <c r="H291" s="12"/>
      <c r="I291" s="12"/>
      <c r="J291" s="11"/>
      <c r="K291" s="11"/>
      <c r="L291" s="13"/>
      <c r="M291" s="33"/>
      <c r="N291" s="11"/>
      <c r="O291" s="14" t="str">
        <f aca="false">IF(OR(A291="",B291=""),"",LOOKUP(MOD(B291,1),Lists!$A$5:$A$9,Lists!$B$5:$B$9))</f>
        <v/>
      </c>
      <c r="P291" s="14" t="str">
        <f aca="false">IF(OR(B291="",C291=""),"",ROUND(MOD(C291-B291,1)*1440,0))</f>
        <v/>
      </c>
      <c r="Q291" s="14" t="str">
        <f aca="false">IF(A291="","",COUNTIF($A$7:A291,A291))</f>
        <v/>
      </c>
      <c r="R291" s="15" t="str">
        <f aca="false">IF(OR(G291="",H291="",J291=""),"",ABS(G291-H291)*J291*IF(K291="",1,K291))</f>
        <v/>
      </c>
      <c r="S291" s="15" t="str">
        <f aca="false">IF(OR(G291="",I291="",J291=""),"",(I291-G291)*J291*IF(K291="",1,K291)*IF(E291="Short",-1,1)-N(L291))</f>
        <v/>
      </c>
      <c r="T291" s="16" t="str">
        <f aca="false">IF(OR(S291="",N(R291)=0),"",S291/R291)</f>
        <v/>
      </c>
      <c r="U291" s="15" t="str">
        <f aca="false">IF(S291="","",SUMIFS($S$7:S291,$A$7:A291,A291))</f>
        <v/>
      </c>
      <c r="V291" s="14" t="str">
        <f aca="false">IF(S291="","",IF(AND($C$4&gt;0,U291-S291&lt;=-$C$4),"After loss limit",IF(AND($C$4&gt;0,U291&lt;=-$C$4),"Hit loss limit",IF(AND($C$5&gt;0,Q291&gt;$C$5),"Over trade cap","OK"))))</f>
        <v/>
      </c>
    </row>
    <row r="292" customFormat="false" ht="15" hidden="false" customHeight="false" outlineLevel="0" collapsed="false">
      <c r="A292" s="9"/>
      <c r="B292" s="10"/>
      <c r="C292" s="10"/>
      <c r="D292" s="11"/>
      <c r="E292" s="33"/>
      <c r="F292" s="33"/>
      <c r="G292" s="12"/>
      <c r="H292" s="12"/>
      <c r="I292" s="12"/>
      <c r="J292" s="11"/>
      <c r="K292" s="11"/>
      <c r="L292" s="13"/>
      <c r="M292" s="33"/>
      <c r="N292" s="11"/>
      <c r="O292" s="14" t="str">
        <f aca="false">IF(OR(A292="",B292=""),"",LOOKUP(MOD(B292,1),Lists!$A$5:$A$9,Lists!$B$5:$B$9))</f>
        <v/>
      </c>
      <c r="P292" s="14" t="str">
        <f aca="false">IF(OR(B292="",C292=""),"",ROUND(MOD(C292-B292,1)*1440,0))</f>
        <v/>
      </c>
      <c r="Q292" s="14" t="str">
        <f aca="false">IF(A292="","",COUNTIF($A$7:A292,A292))</f>
        <v/>
      </c>
      <c r="R292" s="15" t="str">
        <f aca="false">IF(OR(G292="",H292="",J292=""),"",ABS(G292-H292)*J292*IF(K292="",1,K292))</f>
        <v/>
      </c>
      <c r="S292" s="15" t="str">
        <f aca="false">IF(OR(G292="",I292="",J292=""),"",(I292-G292)*J292*IF(K292="",1,K292)*IF(E292="Short",-1,1)-N(L292))</f>
        <v/>
      </c>
      <c r="T292" s="16" t="str">
        <f aca="false">IF(OR(S292="",N(R292)=0),"",S292/R292)</f>
        <v/>
      </c>
      <c r="U292" s="15" t="str">
        <f aca="false">IF(S292="","",SUMIFS($S$7:S292,$A$7:A292,A292))</f>
        <v/>
      </c>
      <c r="V292" s="14" t="str">
        <f aca="false">IF(S292="","",IF(AND($C$4&gt;0,U292-S292&lt;=-$C$4),"After loss limit",IF(AND($C$4&gt;0,U292&lt;=-$C$4),"Hit loss limit",IF(AND($C$5&gt;0,Q292&gt;$C$5),"Over trade cap","OK"))))</f>
        <v/>
      </c>
    </row>
    <row r="293" customFormat="false" ht="15" hidden="false" customHeight="false" outlineLevel="0" collapsed="false">
      <c r="A293" s="9"/>
      <c r="B293" s="10"/>
      <c r="C293" s="10"/>
      <c r="D293" s="11"/>
      <c r="E293" s="33"/>
      <c r="F293" s="33"/>
      <c r="G293" s="12"/>
      <c r="H293" s="12"/>
      <c r="I293" s="12"/>
      <c r="J293" s="11"/>
      <c r="K293" s="11"/>
      <c r="L293" s="13"/>
      <c r="M293" s="33"/>
      <c r="N293" s="11"/>
      <c r="O293" s="14" t="str">
        <f aca="false">IF(OR(A293="",B293=""),"",LOOKUP(MOD(B293,1),Lists!$A$5:$A$9,Lists!$B$5:$B$9))</f>
        <v/>
      </c>
      <c r="P293" s="14" t="str">
        <f aca="false">IF(OR(B293="",C293=""),"",ROUND(MOD(C293-B293,1)*1440,0))</f>
        <v/>
      </c>
      <c r="Q293" s="14" t="str">
        <f aca="false">IF(A293="","",COUNTIF($A$7:A293,A293))</f>
        <v/>
      </c>
      <c r="R293" s="15" t="str">
        <f aca="false">IF(OR(G293="",H293="",J293=""),"",ABS(G293-H293)*J293*IF(K293="",1,K293))</f>
        <v/>
      </c>
      <c r="S293" s="15" t="str">
        <f aca="false">IF(OR(G293="",I293="",J293=""),"",(I293-G293)*J293*IF(K293="",1,K293)*IF(E293="Short",-1,1)-N(L293))</f>
        <v/>
      </c>
      <c r="T293" s="16" t="str">
        <f aca="false">IF(OR(S293="",N(R293)=0),"",S293/R293)</f>
        <v/>
      </c>
      <c r="U293" s="15" t="str">
        <f aca="false">IF(S293="","",SUMIFS($S$7:S293,$A$7:A293,A293))</f>
        <v/>
      </c>
      <c r="V293" s="14" t="str">
        <f aca="false">IF(S293="","",IF(AND($C$4&gt;0,U293-S293&lt;=-$C$4),"After loss limit",IF(AND($C$4&gt;0,U293&lt;=-$C$4),"Hit loss limit",IF(AND($C$5&gt;0,Q293&gt;$C$5),"Over trade cap","OK"))))</f>
        <v/>
      </c>
    </row>
    <row r="294" customFormat="false" ht="15" hidden="false" customHeight="false" outlineLevel="0" collapsed="false">
      <c r="A294" s="9"/>
      <c r="B294" s="10"/>
      <c r="C294" s="10"/>
      <c r="D294" s="11"/>
      <c r="E294" s="33"/>
      <c r="F294" s="33"/>
      <c r="G294" s="12"/>
      <c r="H294" s="12"/>
      <c r="I294" s="12"/>
      <c r="J294" s="11"/>
      <c r="K294" s="11"/>
      <c r="L294" s="13"/>
      <c r="M294" s="33"/>
      <c r="N294" s="11"/>
      <c r="O294" s="14" t="str">
        <f aca="false">IF(OR(A294="",B294=""),"",LOOKUP(MOD(B294,1),Lists!$A$5:$A$9,Lists!$B$5:$B$9))</f>
        <v/>
      </c>
      <c r="P294" s="14" t="str">
        <f aca="false">IF(OR(B294="",C294=""),"",ROUND(MOD(C294-B294,1)*1440,0))</f>
        <v/>
      </c>
      <c r="Q294" s="14" t="str">
        <f aca="false">IF(A294="","",COUNTIF($A$7:A294,A294))</f>
        <v/>
      </c>
      <c r="R294" s="15" t="str">
        <f aca="false">IF(OR(G294="",H294="",J294=""),"",ABS(G294-H294)*J294*IF(K294="",1,K294))</f>
        <v/>
      </c>
      <c r="S294" s="15" t="str">
        <f aca="false">IF(OR(G294="",I294="",J294=""),"",(I294-G294)*J294*IF(K294="",1,K294)*IF(E294="Short",-1,1)-N(L294))</f>
        <v/>
      </c>
      <c r="T294" s="16" t="str">
        <f aca="false">IF(OR(S294="",N(R294)=0),"",S294/R294)</f>
        <v/>
      </c>
      <c r="U294" s="15" t="str">
        <f aca="false">IF(S294="","",SUMIFS($S$7:S294,$A$7:A294,A294))</f>
        <v/>
      </c>
      <c r="V294" s="14" t="str">
        <f aca="false">IF(S294="","",IF(AND($C$4&gt;0,U294-S294&lt;=-$C$4),"After loss limit",IF(AND($C$4&gt;0,U294&lt;=-$C$4),"Hit loss limit",IF(AND($C$5&gt;0,Q294&gt;$C$5),"Over trade cap","OK"))))</f>
        <v/>
      </c>
    </row>
    <row r="295" customFormat="false" ht="15" hidden="false" customHeight="false" outlineLevel="0" collapsed="false">
      <c r="A295" s="9"/>
      <c r="B295" s="10"/>
      <c r="C295" s="10"/>
      <c r="D295" s="11"/>
      <c r="E295" s="33"/>
      <c r="F295" s="33"/>
      <c r="G295" s="12"/>
      <c r="H295" s="12"/>
      <c r="I295" s="12"/>
      <c r="J295" s="11"/>
      <c r="K295" s="11"/>
      <c r="L295" s="13"/>
      <c r="M295" s="33"/>
      <c r="N295" s="11"/>
      <c r="O295" s="14" t="str">
        <f aca="false">IF(OR(A295="",B295=""),"",LOOKUP(MOD(B295,1),Lists!$A$5:$A$9,Lists!$B$5:$B$9))</f>
        <v/>
      </c>
      <c r="P295" s="14" t="str">
        <f aca="false">IF(OR(B295="",C295=""),"",ROUND(MOD(C295-B295,1)*1440,0))</f>
        <v/>
      </c>
      <c r="Q295" s="14" t="str">
        <f aca="false">IF(A295="","",COUNTIF($A$7:A295,A295))</f>
        <v/>
      </c>
      <c r="R295" s="15" t="str">
        <f aca="false">IF(OR(G295="",H295="",J295=""),"",ABS(G295-H295)*J295*IF(K295="",1,K295))</f>
        <v/>
      </c>
      <c r="S295" s="15" t="str">
        <f aca="false">IF(OR(G295="",I295="",J295=""),"",(I295-G295)*J295*IF(K295="",1,K295)*IF(E295="Short",-1,1)-N(L295))</f>
        <v/>
      </c>
      <c r="T295" s="16" t="str">
        <f aca="false">IF(OR(S295="",N(R295)=0),"",S295/R295)</f>
        <v/>
      </c>
      <c r="U295" s="15" t="str">
        <f aca="false">IF(S295="","",SUMIFS($S$7:S295,$A$7:A295,A295))</f>
        <v/>
      </c>
      <c r="V295" s="14" t="str">
        <f aca="false">IF(S295="","",IF(AND($C$4&gt;0,U295-S295&lt;=-$C$4),"After loss limit",IF(AND($C$4&gt;0,U295&lt;=-$C$4),"Hit loss limit",IF(AND($C$5&gt;0,Q295&gt;$C$5),"Over trade cap","OK"))))</f>
        <v/>
      </c>
    </row>
    <row r="296" customFormat="false" ht="15" hidden="false" customHeight="false" outlineLevel="0" collapsed="false">
      <c r="A296" s="9"/>
      <c r="B296" s="10"/>
      <c r="C296" s="10"/>
      <c r="D296" s="11"/>
      <c r="E296" s="33"/>
      <c r="F296" s="33"/>
      <c r="G296" s="12"/>
      <c r="H296" s="12"/>
      <c r="I296" s="12"/>
      <c r="J296" s="11"/>
      <c r="K296" s="11"/>
      <c r="L296" s="13"/>
      <c r="M296" s="33"/>
      <c r="N296" s="11"/>
      <c r="O296" s="14" t="str">
        <f aca="false">IF(OR(A296="",B296=""),"",LOOKUP(MOD(B296,1),Lists!$A$5:$A$9,Lists!$B$5:$B$9))</f>
        <v/>
      </c>
      <c r="P296" s="14" t="str">
        <f aca="false">IF(OR(B296="",C296=""),"",ROUND(MOD(C296-B296,1)*1440,0))</f>
        <v/>
      </c>
      <c r="Q296" s="14" t="str">
        <f aca="false">IF(A296="","",COUNTIF($A$7:A296,A296))</f>
        <v/>
      </c>
      <c r="R296" s="15" t="str">
        <f aca="false">IF(OR(G296="",H296="",J296=""),"",ABS(G296-H296)*J296*IF(K296="",1,K296))</f>
        <v/>
      </c>
      <c r="S296" s="15" t="str">
        <f aca="false">IF(OR(G296="",I296="",J296=""),"",(I296-G296)*J296*IF(K296="",1,K296)*IF(E296="Short",-1,1)-N(L296))</f>
        <v/>
      </c>
      <c r="T296" s="16" t="str">
        <f aca="false">IF(OR(S296="",N(R296)=0),"",S296/R296)</f>
        <v/>
      </c>
      <c r="U296" s="15" t="str">
        <f aca="false">IF(S296="","",SUMIFS($S$7:S296,$A$7:A296,A296))</f>
        <v/>
      </c>
      <c r="V296" s="14" t="str">
        <f aca="false">IF(S296="","",IF(AND($C$4&gt;0,U296-S296&lt;=-$C$4),"After loss limit",IF(AND($C$4&gt;0,U296&lt;=-$C$4),"Hit loss limit",IF(AND($C$5&gt;0,Q296&gt;$C$5),"Over trade cap","OK"))))</f>
        <v/>
      </c>
    </row>
    <row r="297" customFormat="false" ht="15" hidden="false" customHeight="false" outlineLevel="0" collapsed="false">
      <c r="A297" s="9"/>
      <c r="B297" s="10"/>
      <c r="C297" s="10"/>
      <c r="D297" s="11"/>
      <c r="E297" s="33"/>
      <c r="F297" s="33"/>
      <c r="G297" s="12"/>
      <c r="H297" s="12"/>
      <c r="I297" s="12"/>
      <c r="J297" s="11"/>
      <c r="K297" s="11"/>
      <c r="L297" s="13"/>
      <c r="M297" s="33"/>
      <c r="N297" s="11"/>
      <c r="O297" s="14" t="str">
        <f aca="false">IF(OR(A297="",B297=""),"",LOOKUP(MOD(B297,1),Lists!$A$5:$A$9,Lists!$B$5:$B$9))</f>
        <v/>
      </c>
      <c r="P297" s="14" t="str">
        <f aca="false">IF(OR(B297="",C297=""),"",ROUND(MOD(C297-B297,1)*1440,0))</f>
        <v/>
      </c>
      <c r="Q297" s="14" t="str">
        <f aca="false">IF(A297="","",COUNTIF($A$7:A297,A297))</f>
        <v/>
      </c>
      <c r="R297" s="15" t="str">
        <f aca="false">IF(OR(G297="",H297="",J297=""),"",ABS(G297-H297)*J297*IF(K297="",1,K297))</f>
        <v/>
      </c>
      <c r="S297" s="15" t="str">
        <f aca="false">IF(OR(G297="",I297="",J297=""),"",(I297-G297)*J297*IF(K297="",1,K297)*IF(E297="Short",-1,1)-N(L297))</f>
        <v/>
      </c>
      <c r="T297" s="16" t="str">
        <f aca="false">IF(OR(S297="",N(R297)=0),"",S297/R297)</f>
        <v/>
      </c>
      <c r="U297" s="15" t="str">
        <f aca="false">IF(S297="","",SUMIFS($S$7:S297,$A$7:A297,A297))</f>
        <v/>
      </c>
      <c r="V297" s="14" t="str">
        <f aca="false">IF(S297="","",IF(AND($C$4&gt;0,U297-S297&lt;=-$C$4),"After loss limit",IF(AND($C$4&gt;0,U297&lt;=-$C$4),"Hit loss limit",IF(AND($C$5&gt;0,Q297&gt;$C$5),"Over trade cap","OK"))))</f>
        <v/>
      </c>
    </row>
    <row r="298" customFormat="false" ht="15" hidden="false" customHeight="false" outlineLevel="0" collapsed="false">
      <c r="A298" s="9"/>
      <c r="B298" s="10"/>
      <c r="C298" s="10"/>
      <c r="D298" s="11"/>
      <c r="E298" s="33"/>
      <c r="F298" s="33"/>
      <c r="G298" s="12"/>
      <c r="H298" s="12"/>
      <c r="I298" s="12"/>
      <c r="J298" s="11"/>
      <c r="K298" s="11"/>
      <c r="L298" s="13"/>
      <c r="M298" s="33"/>
      <c r="N298" s="11"/>
      <c r="O298" s="14" t="str">
        <f aca="false">IF(OR(A298="",B298=""),"",LOOKUP(MOD(B298,1),Lists!$A$5:$A$9,Lists!$B$5:$B$9))</f>
        <v/>
      </c>
      <c r="P298" s="14" t="str">
        <f aca="false">IF(OR(B298="",C298=""),"",ROUND(MOD(C298-B298,1)*1440,0))</f>
        <v/>
      </c>
      <c r="Q298" s="14" t="str">
        <f aca="false">IF(A298="","",COUNTIF($A$7:A298,A298))</f>
        <v/>
      </c>
      <c r="R298" s="15" t="str">
        <f aca="false">IF(OR(G298="",H298="",J298=""),"",ABS(G298-H298)*J298*IF(K298="",1,K298))</f>
        <v/>
      </c>
      <c r="S298" s="15" t="str">
        <f aca="false">IF(OR(G298="",I298="",J298=""),"",(I298-G298)*J298*IF(K298="",1,K298)*IF(E298="Short",-1,1)-N(L298))</f>
        <v/>
      </c>
      <c r="T298" s="16" t="str">
        <f aca="false">IF(OR(S298="",N(R298)=0),"",S298/R298)</f>
        <v/>
      </c>
      <c r="U298" s="15" t="str">
        <f aca="false">IF(S298="","",SUMIFS($S$7:S298,$A$7:A298,A298))</f>
        <v/>
      </c>
      <c r="V298" s="14" t="str">
        <f aca="false">IF(S298="","",IF(AND($C$4&gt;0,U298-S298&lt;=-$C$4),"After loss limit",IF(AND($C$4&gt;0,U298&lt;=-$C$4),"Hit loss limit",IF(AND($C$5&gt;0,Q298&gt;$C$5),"Over trade cap","OK"))))</f>
        <v/>
      </c>
    </row>
    <row r="299" customFormat="false" ht="15" hidden="false" customHeight="false" outlineLevel="0" collapsed="false">
      <c r="A299" s="9"/>
      <c r="B299" s="10"/>
      <c r="C299" s="10"/>
      <c r="D299" s="11"/>
      <c r="E299" s="33"/>
      <c r="F299" s="33"/>
      <c r="G299" s="12"/>
      <c r="H299" s="12"/>
      <c r="I299" s="12"/>
      <c r="J299" s="11"/>
      <c r="K299" s="11"/>
      <c r="L299" s="13"/>
      <c r="M299" s="33"/>
      <c r="N299" s="11"/>
      <c r="O299" s="14" t="str">
        <f aca="false">IF(OR(A299="",B299=""),"",LOOKUP(MOD(B299,1),Lists!$A$5:$A$9,Lists!$B$5:$B$9))</f>
        <v/>
      </c>
      <c r="P299" s="14" t="str">
        <f aca="false">IF(OR(B299="",C299=""),"",ROUND(MOD(C299-B299,1)*1440,0))</f>
        <v/>
      </c>
      <c r="Q299" s="14" t="str">
        <f aca="false">IF(A299="","",COUNTIF($A$7:A299,A299))</f>
        <v/>
      </c>
      <c r="R299" s="15" t="str">
        <f aca="false">IF(OR(G299="",H299="",J299=""),"",ABS(G299-H299)*J299*IF(K299="",1,K299))</f>
        <v/>
      </c>
      <c r="S299" s="15" t="str">
        <f aca="false">IF(OR(G299="",I299="",J299=""),"",(I299-G299)*J299*IF(K299="",1,K299)*IF(E299="Short",-1,1)-N(L299))</f>
        <v/>
      </c>
      <c r="T299" s="16" t="str">
        <f aca="false">IF(OR(S299="",N(R299)=0),"",S299/R299)</f>
        <v/>
      </c>
      <c r="U299" s="15" t="str">
        <f aca="false">IF(S299="","",SUMIFS($S$7:S299,$A$7:A299,A299))</f>
        <v/>
      </c>
      <c r="V299" s="14" t="str">
        <f aca="false">IF(S299="","",IF(AND($C$4&gt;0,U299-S299&lt;=-$C$4),"After loss limit",IF(AND($C$4&gt;0,U299&lt;=-$C$4),"Hit loss limit",IF(AND($C$5&gt;0,Q299&gt;$C$5),"Over trade cap","OK"))))</f>
        <v/>
      </c>
    </row>
    <row r="300" customFormat="false" ht="15" hidden="false" customHeight="false" outlineLevel="0" collapsed="false">
      <c r="A300" s="9"/>
      <c r="B300" s="10"/>
      <c r="C300" s="10"/>
      <c r="D300" s="11"/>
      <c r="E300" s="33"/>
      <c r="F300" s="33"/>
      <c r="G300" s="12"/>
      <c r="H300" s="12"/>
      <c r="I300" s="12"/>
      <c r="J300" s="11"/>
      <c r="K300" s="11"/>
      <c r="L300" s="13"/>
      <c r="M300" s="33"/>
      <c r="N300" s="11"/>
      <c r="O300" s="14" t="str">
        <f aca="false">IF(OR(A300="",B300=""),"",LOOKUP(MOD(B300,1),Lists!$A$5:$A$9,Lists!$B$5:$B$9))</f>
        <v/>
      </c>
      <c r="P300" s="14" t="str">
        <f aca="false">IF(OR(B300="",C300=""),"",ROUND(MOD(C300-B300,1)*1440,0))</f>
        <v/>
      </c>
      <c r="Q300" s="14" t="str">
        <f aca="false">IF(A300="","",COUNTIF($A$7:A300,A300))</f>
        <v/>
      </c>
      <c r="R300" s="15" t="str">
        <f aca="false">IF(OR(G300="",H300="",J300=""),"",ABS(G300-H300)*J300*IF(K300="",1,K300))</f>
        <v/>
      </c>
      <c r="S300" s="15" t="str">
        <f aca="false">IF(OR(G300="",I300="",J300=""),"",(I300-G300)*J300*IF(K300="",1,K300)*IF(E300="Short",-1,1)-N(L300))</f>
        <v/>
      </c>
      <c r="T300" s="16" t="str">
        <f aca="false">IF(OR(S300="",N(R300)=0),"",S300/R300)</f>
        <v/>
      </c>
      <c r="U300" s="15" t="str">
        <f aca="false">IF(S300="","",SUMIFS($S$7:S300,$A$7:A300,A300))</f>
        <v/>
      </c>
      <c r="V300" s="14" t="str">
        <f aca="false">IF(S300="","",IF(AND($C$4&gt;0,U300-S300&lt;=-$C$4),"After loss limit",IF(AND($C$4&gt;0,U300&lt;=-$C$4),"Hit loss limit",IF(AND($C$5&gt;0,Q300&gt;$C$5),"Over trade cap","OK"))))</f>
        <v/>
      </c>
    </row>
    <row r="301" customFormat="false" ht="15" hidden="false" customHeight="false" outlineLevel="0" collapsed="false">
      <c r="A301" s="9"/>
      <c r="B301" s="10"/>
      <c r="C301" s="10"/>
      <c r="D301" s="11"/>
      <c r="E301" s="33"/>
      <c r="F301" s="33"/>
      <c r="G301" s="12"/>
      <c r="H301" s="12"/>
      <c r="I301" s="12"/>
      <c r="J301" s="11"/>
      <c r="K301" s="11"/>
      <c r="L301" s="13"/>
      <c r="M301" s="33"/>
      <c r="N301" s="11"/>
      <c r="O301" s="14" t="str">
        <f aca="false">IF(OR(A301="",B301=""),"",LOOKUP(MOD(B301,1),Lists!$A$5:$A$9,Lists!$B$5:$B$9))</f>
        <v/>
      </c>
      <c r="P301" s="14" t="str">
        <f aca="false">IF(OR(B301="",C301=""),"",ROUND(MOD(C301-B301,1)*1440,0))</f>
        <v/>
      </c>
      <c r="Q301" s="14" t="str">
        <f aca="false">IF(A301="","",COUNTIF($A$7:A301,A301))</f>
        <v/>
      </c>
      <c r="R301" s="15" t="str">
        <f aca="false">IF(OR(G301="",H301="",J301=""),"",ABS(G301-H301)*J301*IF(K301="",1,K301))</f>
        <v/>
      </c>
      <c r="S301" s="15" t="str">
        <f aca="false">IF(OR(G301="",I301="",J301=""),"",(I301-G301)*J301*IF(K301="",1,K301)*IF(E301="Short",-1,1)-N(L301))</f>
        <v/>
      </c>
      <c r="T301" s="16" t="str">
        <f aca="false">IF(OR(S301="",N(R301)=0),"",S301/R301)</f>
        <v/>
      </c>
      <c r="U301" s="15" t="str">
        <f aca="false">IF(S301="","",SUMIFS($S$7:S301,$A$7:A301,A301))</f>
        <v/>
      </c>
      <c r="V301" s="14" t="str">
        <f aca="false">IF(S301="","",IF(AND($C$4&gt;0,U301-S301&lt;=-$C$4),"After loss limit",IF(AND($C$4&gt;0,U301&lt;=-$C$4),"Hit loss limit",IF(AND($C$5&gt;0,Q301&gt;$C$5),"Over trade cap","OK"))))</f>
        <v/>
      </c>
    </row>
    <row r="302" customFormat="false" ht="15" hidden="false" customHeight="false" outlineLevel="0" collapsed="false">
      <c r="A302" s="9"/>
      <c r="B302" s="10"/>
      <c r="C302" s="10"/>
      <c r="D302" s="11"/>
      <c r="E302" s="33"/>
      <c r="F302" s="33"/>
      <c r="G302" s="12"/>
      <c r="H302" s="12"/>
      <c r="I302" s="12"/>
      <c r="J302" s="11"/>
      <c r="K302" s="11"/>
      <c r="L302" s="13"/>
      <c r="M302" s="33"/>
      <c r="N302" s="11"/>
      <c r="O302" s="14" t="str">
        <f aca="false">IF(OR(A302="",B302=""),"",LOOKUP(MOD(B302,1),Lists!$A$5:$A$9,Lists!$B$5:$B$9))</f>
        <v/>
      </c>
      <c r="P302" s="14" t="str">
        <f aca="false">IF(OR(B302="",C302=""),"",ROUND(MOD(C302-B302,1)*1440,0))</f>
        <v/>
      </c>
      <c r="Q302" s="14" t="str">
        <f aca="false">IF(A302="","",COUNTIF($A$7:A302,A302))</f>
        <v/>
      </c>
      <c r="R302" s="15" t="str">
        <f aca="false">IF(OR(G302="",H302="",J302=""),"",ABS(G302-H302)*J302*IF(K302="",1,K302))</f>
        <v/>
      </c>
      <c r="S302" s="15" t="str">
        <f aca="false">IF(OR(G302="",I302="",J302=""),"",(I302-G302)*J302*IF(K302="",1,K302)*IF(E302="Short",-1,1)-N(L302))</f>
        <v/>
      </c>
      <c r="T302" s="16" t="str">
        <f aca="false">IF(OR(S302="",N(R302)=0),"",S302/R302)</f>
        <v/>
      </c>
      <c r="U302" s="15" t="str">
        <f aca="false">IF(S302="","",SUMIFS($S$7:S302,$A$7:A302,A302))</f>
        <v/>
      </c>
      <c r="V302" s="14" t="str">
        <f aca="false">IF(S302="","",IF(AND($C$4&gt;0,U302-S302&lt;=-$C$4),"After loss limit",IF(AND($C$4&gt;0,U302&lt;=-$C$4),"Hit loss limit",IF(AND($C$5&gt;0,Q302&gt;$C$5),"Over trade cap","OK"))))</f>
        <v/>
      </c>
    </row>
    <row r="303" customFormat="false" ht="15" hidden="false" customHeight="false" outlineLevel="0" collapsed="false">
      <c r="A303" s="9"/>
      <c r="B303" s="10"/>
      <c r="C303" s="10"/>
      <c r="D303" s="11"/>
      <c r="E303" s="33"/>
      <c r="F303" s="33"/>
      <c r="G303" s="12"/>
      <c r="H303" s="12"/>
      <c r="I303" s="12"/>
      <c r="J303" s="11"/>
      <c r="K303" s="11"/>
      <c r="L303" s="13"/>
      <c r="M303" s="33"/>
      <c r="N303" s="11"/>
      <c r="O303" s="14" t="str">
        <f aca="false">IF(OR(A303="",B303=""),"",LOOKUP(MOD(B303,1),Lists!$A$5:$A$9,Lists!$B$5:$B$9))</f>
        <v/>
      </c>
      <c r="P303" s="14" t="str">
        <f aca="false">IF(OR(B303="",C303=""),"",ROUND(MOD(C303-B303,1)*1440,0))</f>
        <v/>
      </c>
      <c r="Q303" s="14" t="str">
        <f aca="false">IF(A303="","",COUNTIF($A$7:A303,A303))</f>
        <v/>
      </c>
      <c r="R303" s="15" t="str">
        <f aca="false">IF(OR(G303="",H303="",J303=""),"",ABS(G303-H303)*J303*IF(K303="",1,K303))</f>
        <v/>
      </c>
      <c r="S303" s="15" t="str">
        <f aca="false">IF(OR(G303="",I303="",J303=""),"",(I303-G303)*J303*IF(K303="",1,K303)*IF(E303="Short",-1,1)-N(L303))</f>
        <v/>
      </c>
      <c r="T303" s="16" t="str">
        <f aca="false">IF(OR(S303="",N(R303)=0),"",S303/R303)</f>
        <v/>
      </c>
      <c r="U303" s="15" t="str">
        <f aca="false">IF(S303="","",SUMIFS($S$7:S303,$A$7:A303,A303))</f>
        <v/>
      </c>
      <c r="V303" s="14" t="str">
        <f aca="false">IF(S303="","",IF(AND($C$4&gt;0,U303-S303&lt;=-$C$4),"After loss limit",IF(AND($C$4&gt;0,U303&lt;=-$C$4),"Hit loss limit",IF(AND($C$5&gt;0,Q303&gt;$C$5),"Over trade cap","OK"))))</f>
        <v/>
      </c>
    </row>
    <row r="304" customFormat="false" ht="15" hidden="false" customHeight="false" outlineLevel="0" collapsed="false">
      <c r="A304" s="9"/>
      <c r="B304" s="10"/>
      <c r="C304" s="10"/>
      <c r="D304" s="11"/>
      <c r="E304" s="33"/>
      <c r="F304" s="33"/>
      <c r="G304" s="12"/>
      <c r="H304" s="12"/>
      <c r="I304" s="12"/>
      <c r="J304" s="11"/>
      <c r="K304" s="11"/>
      <c r="L304" s="13"/>
      <c r="M304" s="33"/>
      <c r="N304" s="11"/>
      <c r="O304" s="14" t="str">
        <f aca="false">IF(OR(A304="",B304=""),"",LOOKUP(MOD(B304,1),Lists!$A$5:$A$9,Lists!$B$5:$B$9))</f>
        <v/>
      </c>
      <c r="P304" s="14" t="str">
        <f aca="false">IF(OR(B304="",C304=""),"",ROUND(MOD(C304-B304,1)*1440,0))</f>
        <v/>
      </c>
      <c r="Q304" s="14" t="str">
        <f aca="false">IF(A304="","",COUNTIF($A$7:A304,A304))</f>
        <v/>
      </c>
      <c r="R304" s="15" t="str">
        <f aca="false">IF(OR(G304="",H304="",J304=""),"",ABS(G304-H304)*J304*IF(K304="",1,K304))</f>
        <v/>
      </c>
      <c r="S304" s="15" t="str">
        <f aca="false">IF(OR(G304="",I304="",J304=""),"",(I304-G304)*J304*IF(K304="",1,K304)*IF(E304="Short",-1,1)-N(L304))</f>
        <v/>
      </c>
      <c r="T304" s="16" t="str">
        <f aca="false">IF(OR(S304="",N(R304)=0),"",S304/R304)</f>
        <v/>
      </c>
      <c r="U304" s="15" t="str">
        <f aca="false">IF(S304="","",SUMIFS($S$7:S304,$A$7:A304,A304))</f>
        <v/>
      </c>
      <c r="V304" s="14" t="str">
        <f aca="false">IF(S304="","",IF(AND($C$4&gt;0,U304-S304&lt;=-$C$4),"After loss limit",IF(AND($C$4&gt;0,U304&lt;=-$C$4),"Hit loss limit",IF(AND($C$5&gt;0,Q304&gt;$C$5),"Over trade cap","OK"))))</f>
        <v/>
      </c>
    </row>
    <row r="305" customFormat="false" ht="15" hidden="false" customHeight="false" outlineLevel="0" collapsed="false">
      <c r="A305" s="9"/>
      <c r="B305" s="10"/>
      <c r="C305" s="10"/>
      <c r="D305" s="11"/>
      <c r="E305" s="33"/>
      <c r="F305" s="33"/>
      <c r="G305" s="12"/>
      <c r="H305" s="12"/>
      <c r="I305" s="12"/>
      <c r="J305" s="11"/>
      <c r="K305" s="11"/>
      <c r="L305" s="13"/>
      <c r="M305" s="33"/>
      <c r="N305" s="11"/>
      <c r="O305" s="14" t="str">
        <f aca="false">IF(OR(A305="",B305=""),"",LOOKUP(MOD(B305,1),Lists!$A$5:$A$9,Lists!$B$5:$B$9))</f>
        <v/>
      </c>
      <c r="P305" s="14" t="str">
        <f aca="false">IF(OR(B305="",C305=""),"",ROUND(MOD(C305-B305,1)*1440,0))</f>
        <v/>
      </c>
      <c r="Q305" s="14" t="str">
        <f aca="false">IF(A305="","",COUNTIF($A$7:A305,A305))</f>
        <v/>
      </c>
      <c r="R305" s="15" t="str">
        <f aca="false">IF(OR(G305="",H305="",J305=""),"",ABS(G305-H305)*J305*IF(K305="",1,K305))</f>
        <v/>
      </c>
      <c r="S305" s="15" t="str">
        <f aca="false">IF(OR(G305="",I305="",J305=""),"",(I305-G305)*J305*IF(K305="",1,K305)*IF(E305="Short",-1,1)-N(L305))</f>
        <v/>
      </c>
      <c r="T305" s="16" t="str">
        <f aca="false">IF(OR(S305="",N(R305)=0),"",S305/R305)</f>
        <v/>
      </c>
      <c r="U305" s="15" t="str">
        <f aca="false">IF(S305="","",SUMIFS($S$7:S305,$A$7:A305,A305))</f>
        <v/>
      </c>
      <c r="V305" s="14" t="str">
        <f aca="false">IF(S305="","",IF(AND($C$4&gt;0,U305-S305&lt;=-$C$4),"After loss limit",IF(AND($C$4&gt;0,U305&lt;=-$C$4),"Hit loss limit",IF(AND($C$5&gt;0,Q305&gt;$C$5),"Over trade cap","OK"))))</f>
        <v/>
      </c>
    </row>
    <row r="306" customFormat="false" ht="15" hidden="false" customHeight="false" outlineLevel="0" collapsed="false">
      <c r="A306" s="9"/>
      <c r="B306" s="10"/>
      <c r="C306" s="10"/>
      <c r="D306" s="11"/>
      <c r="E306" s="33"/>
      <c r="F306" s="33"/>
      <c r="G306" s="12"/>
      <c r="H306" s="12"/>
      <c r="I306" s="12"/>
      <c r="J306" s="11"/>
      <c r="K306" s="11"/>
      <c r="L306" s="13"/>
      <c r="M306" s="33"/>
      <c r="N306" s="11"/>
      <c r="O306" s="14" t="str">
        <f aca="false">IF(OR(A306="",B306=""),"",LOOKUP(MOD(B306,1),Lists!$A$5:$A$9,Lists!$B$5:$B$9))</f>
        <v/>
      </c>
      <c r="P306" s="14" t="str">
        <f aca="false">IF(OR(B306="",C306=""),"",ROUND(MOD(C306-B306,1)*1440,0))</f>
        <v/>
      </c>
      <c r="Q306" s="14" t="str">
        <f aca="false">IF(A306="","",COUNTIF($A$7:A306,A306))</f>
        <v/>
      </c>
      <c r="R306" s="15" t="str">
        <f aca="false">IF(OR(G306="",H306="",J306=""),"",ABS(G306-H306)*J306*IF(K306="",1,K306))</f>
        <v/>
      </c>
      <c r="S306" s="15" t="str">
        <f aca="false">IF(OR(G306="",I306="",J306=""),"",(I306-G306)*J306*IF(K306="",1,K306)*IF(E306="Short",-1,1)-N(L306))</f>
        <v/>
      </c>
      <c r="T306" s="16" t="str">
        <f aca="false">IF(OR(S306="",N(R306)=0),"",S306/R306)</f>
        <v/>
      </c>
      <c r="U306" s="15" t="str">
        <f aca="false">IF(S306="","",SUMIFS($S$7:S306,$A$7:A306,A306))</f>
        <v/>
      </c>
      <c r="V306" s="14" t="str">
        <f aca="false">IF(S306="","",IF(AND($C$4&gt;0,U306-S306&lt;=-$C$4),"After loss limit",IF(AND($C$4&gt;0,U306&lt;=-$C$4),"Hit loss limit",IF(AND($C$5&gt;0,Q306&gt;$C$5),"Over trade cap","OK"))))</f>
        <v/>
      </c>
    </row>
    <row r="307" customFormat="false" ht="15" hidden="false" customHeight="false" outlineLevel="0" collapsed="false">
      <c r="A307" s="9"/>
      <c r="B307" s="10"/>
      <c r="C307" s="10"/>
      <c r="D307" s="11"/>
      <c r="E307" s="33"/>
      <c r="F307" s="33"/>
      <c r="G307" s="12"/>
      <c r="H307" s="12"/>
      <c r="I307" s="12"/>
      <c r="J307" s="11"/>
      <c r="K307" s="11"/>
      <c r="L307" s="13"/>
      <c r="M307" s="33"/>
      <c r="N307" s="11"/>
      <c r="O307" s="14" t="str">
        <f aca="false">IF(OR(A307="",B307=""),"",LOOKUP(MOD(B307,1),Lists!$A$5:$A$9,Lists!$B$5:$B$9))</f>
        <v/>
      </c>
      <c r="P307" s="14" t="str">
        <f aca="false">IF(OR(B307="",C307=""),"",ROUND(MOD(C307-B307,1)*1440,0))</f>
        <v/>
      </c>
      <c r="Q307" s="14" t="str">
        <f aca="false">IF(A307="","",COUNTIF($A$7:A307,A307))</f>
        <v/>
      </c>
      <c r="R307" s="15" t="str">
        <f aca="false">IF(OR(G307="",H307="",J307=""),"",ABS(G307-H307)*J307*IF(K307="",1,K307))</f>
        <v/>
      </c>
      <c r="S307" s="15" t="str">
        <f aca="false">IF(OR(G307="",I307="",J307=""),"",(I307-G307)*J307*IF(K307="",1,K307)*IF(E307="Short",-1,1)-N(L307))</f>
        <v/>
      </c>
      <c r="T307" s="16" t="str">
        <f aca="false">IF(OR(S307="",N(R307)=0),"",S307/R307)</f>
        <v/>
      </c>
      <c r="U307" s="15" t="str">
        <f aca="false">IF(S307="","",SUMIFS($S$7:S307,$A$7:A307,A307))</f>
        <v/>
      </c>
      <c r="V307" s="14" t="str">
        <f aca="false">IF(S307="","",IF(AND($C$4&gt;0,U307-S307&lt;=-$C$4),"After loss limit",IF(AND($C$4&gt;0,U307&lt;=-$C$4),"Hit loss limit",IF(AND($C$5&gt;0,Q307&gt;$C$5),"Over trade cap","OK"))))</f>
        <v/>
      </c>
    </row>
    <row r="308" customFormat="false" ht="15" hidden="false" customHeight="false" outlineLevel="0" collapsed="false">
      <c r="A308" s="9"/>
      <c r="B308" s="10"/>
      <c r="C308" s="10"/>
      <c r="D308" s="11"/>
      <c r="E308" s="33"/>
      <c r="F308" s="33"/>
      <c r="G308" s="12"/>
      <c r="H308" s="12"/>
      <c r="I308" s="12"/>
      <c r="J308" s="11"/>
      <c r="K308" s="11"/>
      <c r="L308" s="13"/>
      <c r="M308" s="33"/>
      <c r="N308" s="11"/>
      <c r="O308" s="14" t="str">
        <f aca="false">IF(OR(A308="",B308=""),"",LOOKUP(MOD(B308,1),Lists!$A$5:$A$9,Lists!$B$5:$B$9))</f>
        <v/>
      </c>
      <c r="P308" s="14" t="str">
        <f aca="false">IF(OR(B308="",C308=""),"",ROUND(MOD(C308-B308,1)*1440,0))</f>
        <v/>
      </c>
      <c r="Q308" s="14" t="str">
        <f aca="false">IF(A308="","",COUNTIF($A$7:A308,A308))</f>
        <v/>
      </c>
      <c r="R308" s="15" t="str">
        <f aca="false">IF(OR(G308="",H308="",J308=""),"",ABS(G308-H308)*J308*IF(K308="",1,K308))</f>
        <v/>
      </c>
      <c r="S308" s="15" t="str">
        <f aca="false">IF(OR(G308="",I308="",J308=""),"",(I308-G308)*J308*IF(K308="",1,K308)*IF(E308="Short",-1,1)-N(L308))</f>
        <v/>
      </c>
      <c r="T308" s="16" t="str">
        <f aca="false">IF(OR(S308="",N(R308)=0),"",S308/R308)</f>
        <v/>
      </c>
      <c r="U308" s="15" t="str">
        <f aca="false">IF(S308="","",SUMIFS($S$7:S308,$A$7:A308,A308))</f>
        <v/>
      </c>
      <c r="V308" s="14" t="str">
        <f aca="false">IF(S308="","",IF(AND($C$4&gt;0,U308-S308&lt;=-$C$4),"After loss limit",IF(AND($C$4&gt;0,U308&lt;=-$C$4),"Hit loss limit",IF(AND($C$5&gt;0,Q308&gt;$C$5),"Over trade cap","OK"))))</f>
        <v/>
      </c>
    </row>
    <row r="309" customFormat="false" ht="15" hidden="false" customHeight="false" outlineLevel="0" collapsed="false">
      <c r="A309" s="9"/>
      <c r="B309" s="10"/>
      <c r="C309" s="10"/>
      <c r="D309" s="11"/>
      <c r="E309" s="33"/>
      <c r="F309" s="33"/>
      <c r="G309" s="12"/>
      <c r="H309" s="12"/>
      <c r="I309" s="12"/>
      <c r="J309" s="11"/>
      <c r="K309" s="11"/>
      <c r="L309" s="13"/>
      <c r="M309" s="33"/>
      <c r="N309" s="11"/>
      <c r="O309" s="14" t="str">
        <f aca="false">IF(OR(A309="",B309=""),"",LOOKUP(MOD(B309,1),Lists!$A$5:$A$9,Lists!$B$5:$B$9))</f>
        <v/>
      </c>
      <c r="P309" s="14" t="str">
        <f aca="false">IF(OR(B309="",C309=""),"",ROUND(MOD(C309-B309,1)*1440,0))</f>
        <v/>
      </c>
      <c r="Q309" s="14" t="str">
        <f aca="false">IF(A309="","",COUNTIF($A$7:A309,A309))</f>
        <v/>
      </c>
      <c r="R309" s="15" t="str">
        <f aca="false">IF(OR(G309="",H309="",J309=""),"",ABS(G309-H309)*J309*IF(K309="",1,K309))</f>
        <v/>
      </c>
      <c r="S309" s="15" t="str">
        <f aca="false">IF(OR(G309="",I309="",J309=""),"",(I309-G309)*J309*IF(K309="",1,K309)*IF(E309="Short",-1,1)-N(L309))</f>
        <v/>
      </c>
      <c r="T309" s="16" t="str">
        <f aca="false">IF(OR(S309="",N(R309)=0),"",S309/R309)</f>
        <v/>
      </c>
      <c r="U309" s="15" t="str">
        <f aca="false">IF(S309="","",SUMIFS($S$7:S309,$A$7:A309,A309))</f>
        <v/>
      </c>
      <c r="V309" s="14" t="str">
        <f aca="false">IF(S309="","",IF(AND($C$4&gt;0,U309-S309&lt;=-$C$4),"After loss limit",IF(AND($C$4&gt;0,U309&lt;=-$C$4),"Hit loss limit",IF(AND($C$5&gt;0,Q309&gt;$C$5),"Over trade cap","OK"))))</f>
        <v/>
      </c>
    </row>
    <row r="310" customFormat="false" ht="15" hidden="false" customHeight="false" outlineLevel="0" collapsed="false">
      <c r="A310" s="9"/>
      <c r="B310" s="10"/>
      <c r="C310" s="10"/>
      <c r="D310" s="11"/>
      <c r="E310" s="33"/>
      <c r="F310" s="33"/>
      <c r="G310" s="12"/>
      <c r="H310" s="12"/>
      <c r="I310" s="12"/>
      <c r="J310" s="11"/>
      <c r="K310" s="11"/>
      <c r="L310" s="13"/>
      <c r="M310" s="33"/>
      <c r="N310" s="11"/>
      <c r="O310" s="14" t="str">
        <f aca="false">IF(OR(A310="",B310=""),"",LOOKUP(MOD(B310,1),Lists!$A$5:$A$9,Lists!$B$5:$B$9))</f>
        <v/>
      </c>
      <c r="P310" s="14" t="str">
        <f aca="false">IF(OR(B310="",C310=""),"",ROUND(MOD(C310-B310,1)*1440,0))</f>
        <v/>
      </c>
      <c r="Q310" s="14" t="str">
        <f aca="false">IF(A310="","",COUNTIF($A$7:A310,A310))</f>
        <v/>
      </c>
      <c r="R310" s="15" t="str">
        <f aca="false">IF(OR(G310="",H310="",J310=""),"",ABS(G310-H310)*J310*IF(K310="",1,K310))</f>
        <v/>
      </c>
      <c r="S310" s="15" t="str">
        <f aca="false">IF(OR(G310="",I310="",J310=""),"",(I310-G310)*J310*IF(K310="",1,K310)*IF(E310="Short",-1,1)-N(L310))</f>
        <v/>
      </c>
      <c r="T310" s="16" t="str">
        <f aca="false">IF(OR(S310="",N(R310)=0),"",S310/R310)</f>
        <v/>
      </c>
      <c r="U310" s="15" t="str">
        <f aca="false">IF(S310="","",SUMIFS($S$7:S310,$A$7:A310,A310))</f>
        <v/>
      </c>
      <c r="V310" s="14" t="str">
        <f aca="false">IF(S310="","",IF(AND($C$4&gt;0,U310-S310&lt;=-$C$4),"After loss limit",IF(AND($C$4&gt;0,U310&lt;=-$C$4),"Hit loss limit",IF(AND($C$5&gt;0,Q310&gt;$C$5),"Over trade cap","OK"))))</f>
        <v/>
      </c>
    </row>
    <row r="311" customFormat="false" ht="15" hidden="false" customHeight="false" outlineLevel="0" collapsed="false">
      <c r="A311" s="9"/>
      <c r="B311" s="10"/>
      <c r="C311" s="10"/>
      <c r="D311" s="11"/>
      <c r="E311" s="33"/>
      <c r="F311" s="33"/>
      <c r="G311" s="12"/>
      <c r="H311" s="12"/>
      <c r="I311" s="12"/>
      <c r="J311" s="11"/>
      <c r="K311" s="11"/>
      <c r="L311" s="13"/>
      <c r="M311" s="33"/>
      <c r="N311" s="11"/>
      <c r="O311" s="14" t="str">
        <f aca="false">IF(OR(A311="",B311=""),"",LOOKUP(MOD(B311,1),Lists!$A$5:$A$9,Lists!$B$5:$B$9))</f>
        <v/>
      </c>
      <c r="P311" s="14" t="str">
        <f aca="false">IF(OR(B311="",C311=""),"",ROUND(MOD(C311-B311,1)*1440,0))</f>
        <v/>
      </c>
      <c r="Q311" s="14" t="str">
        <f aca="false">IF(A311="","",COUNTIF($A$7:A311,A311))</f>
        <v/>
      </c>
      <c r="R311" s="15" t="str">
        <f aca="false">IF(OR(G311="",H311="",J311=""),"",ABS(G311-H311)*J311*IF(K311="",1,K311))</f>
        <v/>
      </c>
      <c r="S311" s="15" t="str">
        <f aca="false">IF(OR(G311="",I311="",J311=""),"",(I311-G311)*J311*IF(K311="",1,K311)*IF(E311="Short",-1,1)-N(L311))</f>
        <v/>
      </c>
      <c r="T311" s="16" t="str">
        <f aca="false">IF(OR(S311="",N(R311)=0),"",S311/R311)</f>
        <v/>
      </c>
      <c r="U311" s="15" t="str">
        <f aca="false">IF(S311="","",SUMIFS($S$7:S311,$A$7:A311,A311))</f>
        <v/>
      </c>
      <c r="V311" s="14" t="str">
        <f aca="false">IF(S311="","",IF(AND($C$4&gt;0,U311-S311&lt;=-$C$4),"After loss limit",IF(AND($C$4&gt;0,U311&lt;=-$C$4),"Hit loss limit",IF(AND($C$5&gt;0,Q311&gt;$C$5),"Over trade cap","OK"))))</f>
        <v/>
      </c>
    </row>
    <row r="312" customFormat="false" ht="15" hidden="false" customHeight="false" outlineLevel="0" collapsed="false">
      <c r="A312" s="9"/>
      <c r="B312" s="10"/>
      <c r="C312" s="10"/>
      <c r="D312" s="11"/>
      <c r="E312" s="33"/>
      <c r="F312" s="33"/>
      <c r="G312" s="12"/>
      <c r="H312" s="12"/>
      <c r="I312" s="12"/>
      <c r="J312" s="11"/>
      <c r="K312" s="11"/>
      <c r="L312" s="13"/>
      <c r="M312" s="33"/>
      <c r="N312" s="11"/>
      <c r="O312" s="14" t="str">
        <f aca="false">IF(OR(A312="",B312=""),"",LOOKUP(MOD(B312,1),Lists!$A$5:$A$9,Lists!$B$5:$B$9))</f>
        <v/>
      </c>
      <c r="P312" s="14" t="str">
        <f aca="false">IF(OR(B312="",C312=""),"",ROUND(MOD(C312-B312,1)*1440,0))</f>
        <v/>
      </c>
      <c r="Q312" s="14" t="str">
        <f aca="false">IF(A312="","",COUNTIF($A$7:A312,A312))</f>
        <v/>
      </c>
      <c r="R312" s="15" t="str">
        <f aca="false">IF(OR(G312="",H312="",J312=""),"",ABS(G312-H312)*J312*IF(K312="",1,K312))</f>
        <v/>
      </c>
      <c r="S312" s="15" t="str">
        <f aca="false">IF(OR(G312="",I312="",J312=""),"",(I312-G312)*J312*IF(K312="",1,K312)*IF(E312="Short",-1,1)-N(L312))</f>
        <v/>
      </c>
      <c r="T312" s="16" t="str">
        <f aca="false">IF(OR(S312="",N(R312)=0),"",S312/R312)</f>
        <v/>
      </c>
      <c r="U312" s="15" t="str">
        <f aca="false">IF(S312="","",SUMIFS($S$7:S312,$A$7:A312,A312))</f>
        <v/>
      </c>
      <c r="V312" s="14" t="str">
        <f aca="false">IF(S312="","",IF(AND($C$4&gt;0,U312-S312&lt;=-$C$4),"After loss limit",IF(AND($C$4&gt;0,U312&lt;=-$C$4),"Hit loss limit",IF(AND($C$5&gt;0,Q312&gt;$C$5),"Over trade cap","OK"))))</f>
        <v/>
      </c>
    </row>
    <row r="313" customFormat="false" ht="15" hidden="false" customHeight="false" outlineLevel="0" collapsed="false">
      <c r="A313" s="9"/>
      <c r="B313" s="10"/>
      <c r="C313" s="10"/>
      <c r="D313" s="11"/>
      <c r="E313" s="33"/>
      <c r="F313" s="33"/>
      <c r="G313" s="12"/>
      <c r="H313" s="12"/>
      <c r="I313" s="12"/>
      <c r="J313" s="11"/>
      <c r="K313" s="11"/>
      <c r="L313" s="13"/>
      <c r="M313" s="33"/>
      <c r="N313" s="11"/>
      <c r="O313" s="14" t="str">
        <f aca="false">IF(OR(A313="",B313=""),"",LOOKUP(MOD(B313,1),Lists!$A$5:$A$9,Lists!$B$5:$B$9))</f>
        <v/>
      </c>
      <c r="P313" s="14" t="str">
        <f aca="false">IF(OR(B313="",C313=""),"",ROUND(MOD(C313-B313,1)*1440,0))</f>
        <v/>
      </c>
      <c r="Q313" s="14" t="str">
        <f aca="false">IF(A313="","",COUNTIF($A$7:A313,A313))</f>
        <v/>
      </c>
      <c r="R313" s="15" t="str">
        <f aca="false">IF(OR(G313="",H313="",J313=""),"",ABS(G313-H313)*J313*IF(K313="",1,K313))</f>
        <v/>
      </c>
      <c r="S313" s="15" t="str">
        <f aca="false">IF(OR(G313="",I313="",J313=""),"",(I313-G313)*J313*IF(K313="",1,K313)*IF(E313="Short",-1,1)-N(L313))</f>
        <v/>
      </c>
      <c r="T313" s="16" t="str">
        <f aca="false">IF(OR(S313="",N(R313)=0),"",S313/R313)</f>
        <v/>
      </c>
      <c r="U313" s="15" t="str">
        <f aca="false">IF(S313="","",SUMIFS($S$7:S313,$A$7:A313,A313))</f>
        <v/>
      </c>
      <c r="V313" s="14" t="str">
        <f aca="false">IF(S313="","",IF(AND($C$4&gt;0,U313-S313&lt;=-$C$4),"After loss limit",IF(AND($C$4&gt;0,U313&lt;=-$C$4),"Hit loss limit",IF(AND($C$5&gt;0,Q313&gt;$C$5),"Over trade cap","OK"))))</f>
        <v/>
      </c>
    </row>
    <row r="314" customFormat="false" ht="15" hidden="false" customHeight="false" outlineLevel="0" collapsed="false">
      <c r="A314" s="9"/>
      <c r="B314" s="10"/>
      <c r="C314" s="10"/>
      <c r="D314" s="11"/>
      <c r="E314" s="33"/>
      <c r="F314" s="33"/>
      <c r="G314" s="12"/>
      <c r="H314" s="12"/>
      <c r="I314" s="12"/>
      <c r="J314" s="11"/>
      <c r="K314" s="11"/>
      <c r="L314" s="13"/>
      <c r="M314" s="33"/>
      <c r="N314" s="11"/>
      <c r="O314" s="14" t="str">
        <f aca="false">IF(OR(A314="",B314=""),"",LOOKUP(MOD(B314,1),Lists!$A$5:$A$9,Lists!$B$5:$B$9))</f>
        <v/>
      </c>
      <c r="P314" s="14" t="str">
        <f aca="false">IF(OR(B314="",C314=""),"",ROUND(MOD(C314-B314,1)*1440,0))</f>
        <v/>
      </c>
      <c r="Q314" s="14" t="str">
        <f aca="false">IF(A314="","",COUNTIF($A$7:A314,A314))</f>
        <v/>
      </c>
      <c r="R314" s="15" t="str">
        <f aca="false">IF(OR(G314="",H314="",J314=""),"",ABS(G314-H314)*J314*IF(K314="",1,K314))</f>
        <v/>
      </c>
      <c r="S314" s="15" t="str">
        <f aca="false">IF(OR(G314="",I314="",J314=""),"",(I314-G314)*J314*IF(K314="",1,K314)*IF(E314="Short",-1,1)-N(L314))</f>
        <v/>
      </c>
      <c r="T314" s="16" t="str">
        <f aca="false">IF(OR(S314="",N(R314)=0),"",S314/R314)</f>
        <v/>
      </c>
      <c r="U314" s="15" t="str">
        <f aca="false">IF(S314="","",SUMIFS($S$7:S314,$A$7:A314,A314))</f>
        <v/>
      </c>
      <c r="V314" s="14" t="str">
        <f aca="false">IF(S314="","",IF(AND($C$4&gt;0,U314-S314&lt;=-$C$4),"After loss limit",IF(AND($C$4&gt;0,U314&lt;=-$C$4),"Hit loss limit",IF(AND($C$5&gt;0,Q314&gt;$C$5),"Over trade cap","OK"))))</f>
        <v/>
      </c>
    </row>
    <row r="315" customFormat="false" ht="15" hidden="false" customHeight="false" outlineLevel="0" collapsed="false">
      <c r="A315" s="9"/>
      <c r="B315" s="10"/>
      <c r="C315" s="10"/>
      <c r="D315" s="11"/>
      <c r="E315" s="33"/>
      <c r="F315" s="33"/>
      <c r="G315" s="12"/>
      <c r="H315" s="12"/>
      <c r="I315" s="12"/>
      <c r="J315" s="11"/>
      <c r="K315" s="11"/>
      <c r="L315" s="13"/>
      <c r="M315" s="33"/>
      <c r="N315" s="11"/>
      <c r="O315" s="14" t="str">
        <f aca="false">IF(OR(A315="",B315=""),"",LOOKUP(MOD(B315,1),Lists!$A$5:$A$9,Lists!$B$5:$B$9))</f>
        <v/>
      </c>
      <c r="P315" s="14" t="str">
        <f aca="false">IF(OR(B315="",C315=""),"",ROUND(MOD(C315-B315,1)*1440,0))</f>
        <v/>
      </c>
      <c r="Q315" s="14" t="str">
        <f aca="false">IF(A315="","",COUNTIF($A$7:A315,A315))</f>
        <v/>
      </c>
      <c r="R315" s="15" t="str">
        <f aca="false">IF(OR(G315="",H315="",J315=""),"",ABS(G315-H315)*J315*IF(K315="",1,K315))</f>
        <v/>
      </c>
      <c r="S315" s="15" t="str">
        <f aca="false">IF(OR(G315="",I315="",J315=""),"",(I315-G315)*J315*IF(K315="",1,K315)*IF(E315="Short",-1,1)-N(L315))</f>
        <v/>
      </c>
      <c r="T315" s="16" t="str">
        <f aca="false">IF(OR(S315="",N(R315)=0),"",S315/R315)</f>
        <v/>
      </c>
      <c r="U315" s="15" t="str">
        <f aca="false">IF(S315="","",SUMIFS($S$7:S315,$A$7:A315,A315))</f>
        <v/>
      </c>
      <c r="V315" s="14" t="str">
        <f aca="false">IF(S315="","",IF(AND($C$4&gt;0,U315-S315&lt;=-$C$4),"After loss limit",IF(AND($C$4&gt;0,U315&lt;=-$C$4),"Hit loss limit",IF(AND($C$5&gt;0,Q315&gt;$C$5),"Over trade cap","OK"))))</f>
        <v/>
      </c>
    </row>
    <row r="316" customFormat="false" ht="15" hidden="false" customHeight="false" outlineLevel="0" collapsed="false">
      <c r="A316" s="9"/>
      <c r="B316" s="10"/>
      <c r="C316" s="10"/>
      <c r="D316" s="11"/>
      <c r="E316" s="33"/>
      <c r="F316" s="33"/>
      <c r="G316" s="12"/>
      <c r="H316" s="12"/>
      <c r="I316" s="12"/>
      <c r="J316" s="11"/>
      <c r="K316" s="11"/>
      <c r="L316" s="13"/>
      <c r="M316" s="33"/>
      <c r="N316" s="11"/>
      <c r="O316" s="14" t="str">
        <f aca="false">IF(OR(A316="",B316=""),"",LOOKUP(MOD(B316,1),Lists!$A$5:$A$9,Lists!$B$5:$B$9))</f>
        <v/>
      </c>
      <c r="P316" s="14" t="str">
        <f aca="false">IF(OR(B316="",C316=""),"",ROUND(MOD(C316-B316,1)*1440,0))</f>
        <v/>
      </c>
      <c r="Q316" s="14" t="str">
        <f aca="false">IF(A316="","",COUNTIF($A$7:A316,A316))</f>
        <v/>
      </c>
      <c r="R316" s="15" t="str">
        <f aca="false">IF(OR(G316="",H316="",J316=""),"",ABS(G316-H316)*J316*IF(K316="",1,K316))</f>
        <v/>
      </c>
      <c r="S316" s="15" t="str">
        <f aca="false">IF(OR(G316="",I316="",J316=""),"",(I316-G316)*J316*IF(K316="",1,K316)*IF(E316="Short",-1,1)-N(L316))</f>
        <v/>
      </c>
      <c r="T316" s="16" t="str">
        <f aca="false">IF(OR(S316="",N(R316)=0),"",S316/R316)</f>
        <v/>
      </c>
      <c r="U316" s="15" t="str">
        <f aca="false">IF(S316="","",SUMIFS($S$7:S316,$A$7:A316,A316))</f>
        <v/>
      </c>
      <c r="V316" s="14" t="str">
        <f aca="false">IF(S316="","",IF(AND($C$4&gt;0,U316-S316&lt;=-$C$4),"After loss limit",IF(AND($C$4&gt;0,U316&lt;=-$C$4),"Hit loss limit",IF(AND($C$5&gt;0,Q316&gt;$C$5),"Over trade cap","OK"))))</f>
        <v/>
      </c>
    </row>
    <row r="317" customFormat="false" ht="15" hidden="false" customHeight="false" outlineLevel="0" collapsed="false">
      <c r="A317" s="9"/>
      <c r="B317" s="10"/>
      <c r="C317" s="10"/>
      <c r="D317" s="11"/>
      <c r="E317" s="33"/>
      <c r="F317" s="33"/>
      <c r="G317" s="12"/>
      <c r="H317" s="12"/>
      <c r="I317" s="12"/>
      <c r="J317" s="11"/>
      <c r="K317" s="11"/>
      <c r="L317" s="13"/>
      <c r="M317" s="33"/>
      <c r="N317" s="11"/>
      <c r="O317" s="14" t="str">
        <f aca="false">IF(OR(A317="",B317=""),"",LOOKUP(MOD(B317,1),Lists!$A$5:$A$9,Lists!$B$5:$B$9))</f>
        <v/>
      </c>
      <c r="P317" s="14" t="str">
        <f aca="false">IF(OR(B317="",C317=""),"",ROUND(MOD(C317-B317,1)*1440,0))</f>
        <v/>
      </c>
      <c r="Q317" s="14" t="str">
        <f aca="false">IF(A317="","",COUNTIF($A$7:A317,A317))</f>
        <v/>
      </c>
      <c r="R317" s="15" t="str">
        <f aca="false">IF(OR(G317="",H317="",J317=""),"",ABS(G317-H317)*J317*IF(K317="",1,K317))</f>
        <v/>
      </c>
      <c r="S317" s="15" t="str">
        <f aca="false">IF(OR(G317="",I317="",J317=""),"",(I317-G317)*J317*IF(K317="",1,K317)*IF(E317="Short",-1,1)-N(L317))</f>
        <v/>
      </c>
      <c r="T317" s="16" t="str">
        <f aca="false">IF(OR(S317="",N(R317)=0),"",S317/R317)</f>
        <v/>
      </c>
      <c r="U317" s="15" t="str">
        <f aca="false">IF(S317="","",SUMIFS($S$7:S317,$A$7:A317,A317))</f>
        <v/>
      </c>
      <c r="V317" s="14" t="str">
        <f aca="false">IF(S317="","",IF(AND($C$4&gt;0,U317-S317&lt;=-$C$4),"After loss limit",IF(AND($C$4&gt;0,U317&lt;=-$C$4),"Hit loss limit",IF(AND($C$5&gt;0,Q317&gt;$C$5),"Over trade cap","OK"))))</f>
        <v/>
      </c>
    </row>
    <row r="318" customFormat="false" ht="15" hidden="false" customHeight="false" outlineLevel="0" collapsed="false">
      <c r="A318" s="9"/>
      <c r="B318" s="10"/>
      <c r="C318" s="10"/>
      <c r="D318" s="11"/>
      <c r="E318" s="33"/>
      <c r="F318" s="33"/>
      <c r="G318" s="12"/>
      <c r="H318" s="12"/>
      <c r="I318" s="12"/>
      <c r="J318" s="11"/>
      <c r="K318" s="11"/>
      <c r="L318" s="13"/>
      <c r="M318" s="33"/>
      <c r="N318" s="11"/>
      <c r="O318" s="14" t="str">
        <f aca="false">IF(OR(A318="",B318=""),"",LOOKUP(MOD(B318,1),Lists!$A$5:$A$9,Lists!$B$5:$B$9))</f>
        <v/>
      </c>
      <c r="P318" s="14" t="str">
        <f aca="false">IF(OR(B318="",C318=""),"",ROUND(MOD(C318-B318,1)*1440,0))</f>
        <v/>
      </c>
      <c r="Q318" s="14" t="str">
        <f aca="false">IF(A318="","",COUNTIF($A$7:A318,A318))</f>
        <v/>
      </c>
      <c r="R318" s="15" t="str">
        <f aca="false">IF(OR(G318="",H318="",J318=""),"",ABS(G318-H318)*J318*IF(K318="",1,K318))</f>
        <v/>
      </c>
      <c r="S318" s="15" t="str">
        <f aca="false">IF(OR(G318="",I318="",J318=""),"",(I318-G318)*J318*IF(K318="",1,K318)*IF(E318="Short",-1,1)-N(L318))</f>
        <v/>
      </c>
      <c r="T318" s="16" t="str">
        <f aca="false">IF(OR(S318="",N(R318)=0),"",S318/R318)</f>
        <v/>
      </c>
      <c r="U318" s="15" t="str">
        <f aca="false">IF(S318="","",SUMIFS($S$7:S318,$A$7:A318,A318))</f>
        <v/>
      </c>
      <c r="V318" s="14" t="str">
        <f aca="false">IF(S318="","",IF(AND($C$4&gt;0,U318-S318&lt;=-$C$4),"After loss limit",IF(AND($C$4&gt;0,U318&lt;=-$C$4),"Hit loss limit",IF(AND($C$5&gt;0,Q318&gt;$C$5),"Over trade cap","OK"))))</f>
        <v/>
      </c>
    </row>
    <row r="319" customFormat="false" ht="15" hidden="false" customHeight="false" outlineLevel="0" collapsed="false">
      <c r="A319" s="9"/>
      <c r="B319" s="10"/>
      <c r="C319" s="10"/>
      <c r="D319" s="11"/>
      <c r="E319" s="33"/>
      <c r="F319" s="33"/>
      <c r="G319" s="12"/>
      <c r="H319" s="12"/>
      <c r="I319" s="12"/>
      <c r="J319" s="11"/>
      <c r="K319" s="11"/>
      <c r="L319" s="13"/>
      <c r="M319" s="33"/>
      <c r="N319" s="11"/>
      <c r="O319" s="14" t="str">
        <f aca="false">IF(OR(A319="",B319=""),"",LOOKUP(MOD(B319,1),Lists!$A$5:$A$9,Lists!$B$5:$B$9))</f>
        <v/>
      </c>
      <c r="P319" s="14" t="str">
        <f aca="false">IF(OR(B319="",C319=""),"",ROUND(MOD(C319-B319,1)*1440,0))</f>
        <v/>
      </c>
      <c r="Q319" s="14" t="str">
        <f aca="false">IF(A319="","",COUNTIF($A$7:A319,A319))</f>
        <v/>
      </c>
      <c r="R319" s="15" t="str">
        <f aca="false">IF(OR(G319="",H319="",J319=""),"",ABS(G319-H319)*J319*IF(K319="",1,K319))</f>
        <v/>
      </c>
      <c r="S319" s="15" t="str">
        <f aca="false">IF(OR(G319="",I319="",J319=""),"",(I319-G319)*J319*IF(K319="",1,K319)*IF(E319="Short",-1,1)-N(L319))</f>
        <v/>
      </c>
      <c r="T319" s="16" t="str">
        <f aca="false">IF(OR(S319="",N(R319)=0),"",S319/R319)</f>
        <v/>
      </c>
      <c r="U319" s="15" t="str">
        <f aca="false">IF(S319="","",SUMIFS($S$7:S319,$A$7:A319,A319))</f>
        <v/>
      </c>
      <c r="V319" s="14" t="str">
        <f aca="false">IF(S319="","",IF(AND($C$4&gt;0,U319-S319&lt;=-$C$4),"After loss limit",IF(AND($C$4&gt;0,U319&lt;=-$C$4),"Hit loss limit",IF(AND($C$5&gt;0,Q319&gt;$C$5),"Over trade cap","OK"))))</f>
        <v/>
      </c>
    </row>
    <row r="320" customFormat="false" ht="15" hidden="false" customHeight="false" outlineLevel="0" collapsed="false">
      <c r="A320" s="9"/>
      <c r="B320" s="10"/>
      <c r="C320" s="10"/>
      <c r="D320" s="11"/>
      <c r="E320" s="33"/>
      <c r="F320" s="33"/>
      <c r="G320" s="12"/>
      <c r="H320" s="12"/>
      <c r="I320" s="12"/>
      <c r="J320" s="11"/>
      <c r="K320" s="11"/>
      <c r="L320" s="13"/>
      <c r="M320" s="33"/>
      <c r="N320" s="11"/>
      <c r="O320" s="14" t="str">
        <f aca="false">IF(OR(A320="",B320=""),"",LOOKUP(MOD(B320,1),Lists!$A$5:$A$9,Lists!$B$5:$B$9))</f>
        <v/>
      </c>
      <c r="P320" s="14" t="str">
        <f aca="false">IF(OR(B320="",C320=""),"",ROUND(MOD(C320-B320,1)*1440,0))</f>
        <v/>
      </c>
      <c r="Q320" s="14" t="str">
        <f aca="false">IF(A320="","",COUNTIF($A$7:A320,A320))</f>
        <v/>
      </c>
      <c r="R320" s="15" t="str">
        <f aca="false">IF(OR(G320="",H320="",J320=""),"",ABS(G320-H320)*J320*IF(K320="",1,K320))</f>
        <v/>
      </c>
      <c r="S320" s="15" t="str">
        <f aca="false">IF(OR(G320="",I320="",J320=""),"",(I320-G320)*J320*IF(K320="",1,K320)*IF(E320="Short",-1,1)-N(L320))</f>
        <v/>
      </c>
      <c r="T320" s="16" t="str">
        <f aca="false">IF(OR(S320="",N(R320)=0),"",S320/R320)</f>
        <v/>
      </c>
      <c r="U320" s="15" t="str">
        <f aca="false">IF(S320="","",SUMIFS($S$7:S320,$A$7:A320,A320))</f>
        <v/>
      </c>
      <c r="V320" s="14" t="str">
        <f aca="false">IF(S320="","",IF(AND($C$4&gt;0,U320-S320&lt;=-$C$4),"After loss limit",IF(AND($C$4&gt;0,U320&lt;=-$C$4),"Hit loss limit",IF(AND($C$5&gt;0,Q320&gt;$C$5),"Over trade cap","OK"))))</f>
        <v/>
      </c>
    </row>
    <row r="321" customFormat="false" ht="15" hidden="false" customHeight="false" outlineLevel="0" collapsed="false">
      <c r="A321" s="9"/>
      <c r="B321" s="10"/>
      <c r="C321" s="10"/>
      <c r="D321" s="11"/>
      <c r="E321" s="33"/>
      <c r="F321" s="33"/>
      <c r="G321" s="12"/>
      <c r="H321" s="12"/>
      <c r="I321" s="12"/>
      <c r="J321" s="11"/>
      <c r="K321" s="11"/>
      <c r="L321" s="13"/>
      <c r="M321" s="33"/>
      <c r="N321" s="11"/>
      <c r="O321" s="14" t="str">
        <f aca="false">IF(OR(A321="",B321=""),"",LOOKUP(MOD(B321,1),Lists!$A$5:$A$9,Lists!$B$5:$B$9))</f>
        <v/>
      </c>
      <c r="P321" s="14" t="str">
        <f aca="false">IF(OR(B321="",C321=""),"",ROUND(MOD(C321-B321,1)*1440,0))</f>
        <v/>
      </c>
      <c r="Q321" s="14" t="str">
        <f aca="false">IF(A321="","",COUNTIF($A$7:A321,A321))</f>
        <v/>
      </c>
      <c r="R321" s="15" t="str">
        <f aca="false">IF(OR(G321="",H321="",J321=""),"",ABS(G321-H321)*J321*IF(K321="",1,K321))</f>
        <v/>
      </c>
      <c r="S321" s="15" t="str">
        <f aca="false">IF(OR(G321="",I321="",J321=""),"",(I321-G321)*J321*IF(K321="",1,K321)*IF(E321="Short",-1,1)-N(L321))</f>
        <v/>
      </c>
      <c r="T321" s="16" t="str">
        <f aca="false">IF(OR(S321="",N(R321)=0),"",S321/R321)</f>
        <v/>
      </c>
      <c r="U321" s="15" t="str">
        <f aca="false">IF(S321="","",SUMIFS($S$7:S321,$A$7:A321,A321))</f>
        <v/>
      </c>
      <c r="V321" s="14" t="str">
        <f aca="false">IF(S321="","",IF(AND($C$4&gt;0,U321-S321&lt;=-$C$4),"After loss limit",IF(AND($C$4&gt;0,U321&lt;=-$C$4),"Hit loss limit",IF(AND($C$5&gt;0,Q321&gt;$C$5),"Over trade cap","OK"))))</f>
        <v/>
      </c>
    </row>
    <row r="322" customFormat="false" ht="15" hidden="false" customHeight="false" outlineLevel="0" collapsed="false">
      <c r="A322" s="9"/>
      <c r="B322" s="10"/>
      <c r="C322" s="10"/>
      <c r="D322" s="11"/>
      <c r="E322" s="33"/>
      <c r="F322" s="33"/>
      <c r="G322" s="12"/>
      <c r="H322" s="12"/>
      <c r="I322" s="12"/>
      <c r="J322" s="11"/>
      <c r="K322" s="11"/>
      <c r="L322" s="13"/>
      <c r="M322" s="33"/>
      <c r="N322" s="11"/>
      <c r="O322" s="14" t="str">
        <f aca="false">IF(OR(A322="",B322=""),"",LOOKUP(MOD(B322,1),Lists!$A$5:$A$9,Lists!$B$5:$B$9))</f>
        <v/>
      </c>
      <c r="P322" s="14" t="str">
        <f aca="false">IF(OR(B322="",C322=""),"",ROUND(MOD(C322-B322,1)*1440,0))</f>
        <v/>
      </c>
      <c r="Q322" s="14" t="str">
        <f aca="false">IF(A322="","",COUNTIF($A$7:A322,A322))</f>
        <v/>
      </c>
      <c r="R322" s="15" t="str">
        <f aca="false">IF(OR(G322="",H322="",J322=""),"",ABS(G322-H322)*J322*IF(K322="",1,K322))</f>
        <v/>
      </c>
      <c r="S322" s="15" t="str">
        <f aca="false">IF(OR(G322="",I322="",J322=""),"",(I322-G322)*J322*IF(K322="",1,K322)*IF(E322="Short",-1,1)-N(L322))</f>
        <v/>
      </c>
      <c r="T322" s="16" t="str">
        <f aca="false">IF(OR(S322="",N(R322)=0),"",S322/R322)</f>
        <v/>
      </c>
      <c r="U322" s="15" t="str">
        <f aca="false">IF(S322="","",SUMIFS($S$7:S322,$A$7:A322,A322))</f>
        <v/>
      </c>
      <c r="V322" s="14" t="str">
        <f aca="false">IF(S322="","",IF(AND($C$4&gt;0,U322-S322&lt;=-$C$4),"After loss limit",IF(AND($C$4&gt;0,U322&lt;=-$C$4),"Hit loss limit",IF(AND($C$5&gt;0,Q322&gt;$C$5),"Over trade cap","OK"))))</f>
        <v/>
      </c>
    </row>
    <row r="323" customFormat="false" ht="15" hidden="false" customHeight="false" outlineLevel="0" collapsed="false">
      <c r="A323" s="9"/>
      <c r="B323" s="10"/>
      <c r="C323" s="10"/>
      <c r="D323" s="11"/>
      <c r="E323" s="33"/>
      <c r="F323" s="33"/>
      <c r="G323" s="12"/>
      <c r="H323" s="12"/>
      <c r="I323" s="12"/>
      <c r="J323" s="11"/>
      <c r="K323" s="11"/>
      <c r="L323" s="13"/>
      <c r="M323" s="33"/>
      <c r="N323" s="11"/>
      <c r="O323" s="14" t="str">
        <f aca="false">IF(OR(A323="",B323=""),"",LOOKUP(MOD(B323,1),Lists!$A$5:$A$9,Lists!$B$5:$B$9))</f>
        <v/>
      </c>
      <c r="P323" s="14" t="str">
        <f aca="false">IF(OR(B323="",C323=""),"",ROUND(MOD(C323-B323,1)*1440,0))</f>
        <v/>
      </c>
      <c r="Q323" s="14" t="str">
        <f aca="false">IF(A323="","",COUNTIF($A$7:A323,A323))</f>
        <v/>
      </c>
      <c r="R323" s="15" t="str">
        <f aca="false">IF(OR(G323="",H323="",J323=""),"",ABS(G323-H323)*J323*IF(K323="",1,K323))</f>
        <v/>
      </c>
      <c r="S323" s="15" t="str">
        <f aca="false">IF(OR(G323="",I323="",J323=""),"",(I323-G323)*J323*IF(K323="",1,K323)*IF(E323="Short",-1,1)-N(L323))</f>
        <v/>
      </c>
      <c r="T323" s="16" t="str">
        <f aca="false">IF(OR(S323="",N(R323)=0),"",S323/R323)</f>
        <v/>
      </c>
      <c r="U323" s="15" t="str">
        <f aca="false">IF(S323="","",SUMIFS($S$7:S323,$A$7:A323,A323))</f>
        <v/>
      </c>
      <c r="V323" s="14" t="str">
        <f aca="false">IF(S323="","",IF(AND($C$4&gt;0,U323-S323&lt;=-$C$4),"After loss limit",IF(AND($C$4&gt;0,U323&lt;=-$C$4),"Hit loss limit",IF(AND($C$5&gt;0,Q323&gt;$C$5),"Over trade cap","OK"))))</f>
        <v/>
      </c>
    </row>
    <row r="324" customFormat="false" ht="15" hidden="false" customHeight="false" outlineLevel="0" collapsed="false">
      <c r="A324" s="9"/>
      <c r="B324" s="10"/>
      <c r="C324" s="10"/>
      <c r="D324" s="11"/>
      <c r="E324" s="33"/>
      <c r="F324" s="33"/>
      <c r="G324" s="12"/>
      <c r="H324" s="12"/>
      <c r="I324" s="12"/>
      <c r="J324" s="11"/>
      <c r="K324" s="11"/>
      <c r="L324" s="13"/>
      <c r="M324" s="33"/>
      <c r="N324" s="11"/>
      <c r="O324" s="14" t="str">
        <f aca="false">IF(OR(A324="",B324=""),"",LOOKUP(MOD(B324,1),Lists!$A$5:$A$9,Lists!$B$5:$B$9))</f>
        <v/>
      </c>
      <c r="P324" s="14" t="str">
        <f aca="false">IF(OR(B324="",C324=""),"",ROUND(MOD(C324-B324,1)*1440,0))</f>
        <v/>
      </c>
      <c r="Q324" s="14" t="str">
        <f aca="false">IF(A324="","",COUNTIF($A$7:A324,A324))</f>
        <v/>
      </c>
      <c r="R324" s="15" t="str">
        <f aca="false">IF(OR(G324="",H324="",J324=""),"",ABS(G324-H324)*J324*IF(K324="",1,K324))</f>
        <v/>
      </c>
      <c r="S324" s="15" t="str">
        <f aca="false">IF(OR(G324="",I324="",J324=""),"",(I324-G324)*J324*IF(K324="",1,K324)*IF(E324="Short",-1,1)-N(L324))</f>
        <v/>
      </c>
      <c r="T324" s="16" t="str">
        <f aca="false">IF(OR(S324="",N(R324)=0),"",S324/R324)</f>
        <v/>
      </c>
      <c r="U324" s="15" t="str">
        <f aca="false">IF(S324="","",SUMIFS($S$7:S324,$A$7:A324,A324))</f>
        <v/>
      </c>
      <c r="V324" s="14" t="str">
        <f aca="false">IF(S324="","",IF(AND($C$4&gt;0,U324-S324&lt;=-$C$4),"After loss limit",IF(AND($C$4&gt;0,U324&lt;=-$C$4),"Hit loss limit",IF(AND($C$5&gt;0,Q324&gt;$C$5),"Over trade cap","OK"))))</f>
        <v/>
      </c>
    </row>
    <row r="325" customFormat="false" ht="15" hidden="false" customHeight="false" outlineLevel="0" collapsed="false">
      <c r="A325" s="9"/>
      <c r="B325" s="10"/>
      <c r="C325" s="10"/>
      <c r="D325" s="11"/>
      <c r="E325" s="33"/>
      <c r="F325" s="33"/>
      <c r="G325" s="12"/>
      <c r="H325" s="12"/>
      <c r="I325" s="12"/>
      <c r="J325" s="11"/>
      <c r="K325" s="11"/>
      <c r="L325" s="13"/>
      <c r="M325" s="33"/>
      <c r="N325" s="11"/>
      <c r="O325" s="14" t="str">
        <f aca="false">IF(OR(A325="",B325=""),"",LOOKUP(MOD(B325,1),Lists!$A$5:$A$9,Lists!$B$5:$B$9))</f>
        <v/>
      </c>
      <c r="P325" s="14" t="str">
        <f aca="false">IF(OR(B325="",C325=""),"",ROUND(MOD(C325-B325,1)*1440,0))</f>
        <v/>
      </c>
      <c r="Q325" s="14" t="str">
        <f aca="false">IF(A325="","",COUNTIF($A$7:A325,A325))</f>
        <v/>
      </c>
      <c r="R325" s="15" t="str">
        <f aca="false">IF(OR(G325="",H325="",J325=""),"",ABS(G325-H325)*J325*IF(K325="",1,K325))</f>
        <v/>
      </c>
      <c r="S325" s="15" t="str">
        <f aca="false">IF(OR(G325="",I325="",J325=""),"",(I325-G325)*J325*IF(K325="",1,K325)*IF(E325="Short",-1,1)-N(L325))</f>
        <v/>
      </c>
      <c r="T325" s="16" t="str">
        <f aca="false">IF(OR(S325="",N(R325)=0),"",S325/R325)</f>
        <v/>
      </c>
      <c r="U325" s="15" t="str">
        <f aca="false">IF(S325="","",SUMIFS($S$7:S325,$A$7:A325,A325))</f>
        <v/>
      </c>
      <c r="V325" s="14" t="str">
        <f aca="false">IF(S325="","",IF(AND($C$4&gt;0,U325-S325&lt;=-$C$4),"After loss limit",IF(AND($C$4&gt;0,U325&lt;=-$C$4),"Hit loss limit",IF(AND($C$5&gt;0,Q325&gt;$C$5),"Over trade cap","OK"))))</f>
        <v/>
      </c>
    </row>
    <row r="326" customFormat="false" ht="15" hidden="false" customHeight="false" outlineLevel="0" collapsed="false">
      <c r="A326" s="9"/>
      <c r="B326" s="10"/>
      <c r="C326" s="10"/>
      <c r="D326" s="11"/>
      <c r="E326" s="33"/>
      <c r="F326" s="33"/>
      <c r="G326" s="12"/>
      <c r="H326" s="12"/>
      <c r="I326" s="12"/>
      <c r="J326" s="11"/>
      <c r="K326" s="11"/>
      <c r="L326" s="13"/>
      <c r="M326" s="33"/>
      <c r="N326" s="11"/>
      <c r="O326" s="14" t="str">
        <f aca="false">IF(OR(A326="",B326=""),"",LOOKUP(MOD(B326,1),Lists!$A$5:$A$9,Lists!$B$5:$B$9))</f>
        <v/>
      </c>
      <c r="P326" s="14" t="str">
        <f aca="false">IF(OR(B326="",C326=""),"",ROUND(MOD(C326-B326,1)*1440,0))</f>
        <v/>
      </c>
      <c r="Q326" s="14" t="str">
        <f aca="false">IF(A326="","",COUNTIF($A$7:A326,A326))</f>
        <v/>
      </c>
      <c r="R326" s="15" t="str">
        <f aca="false">IF(OR(G326="",H326="",J326=""),"",ABS(G326-H326)*J326*IF(K326="",1,K326))</f>
        <v/>
      </c>
      <c r="S326" s="15" t="str">
        <f aca="false">IF(OR(G326="",I326="",J326=""),"",(I326-G326)*J326*IF(K326="",1,K326)*IF(E326="Short",-1,1)-N(L326))</f>
        <v/>
      </c>
      <c r="T326" s="16" t="str">
        <f aca="false">IF(OR(S326="",N(R326)=0),"",S326/R326)</f>
        <v/>
      </c>
      <c r="U326" s="15" t="str">
        <f aca="false">IF(S326="","",SUMIFS($S$7:S326,$A$7:A326,A326))</f>
        <v/>
      </c>
      <c r="V326" s="14" t="str">
        <f aca="false">IF(S326="","",IF(AND($C$4&gt;0,U326-S326&lt;=-$C$4),"After loss limit",IF(AND($C$4&gt;0,U326&lt;=-$C$4),"Hit loss limit",IF(AND($C$5&gt;0,Q326&gt;$C$5),"Over trade cap","OK"))))</f>
        <v/>
      </c>
    </row>
    <row r="327" customFormat="false" ht="15" hidden="false" customHeight="false" outlineLevel="0" collapsed="false">
      <c r="A327" s="9"/>
      <c r="B327" s="10"/>
      <c r="C327" s="10"/>
      <c r="D327" s="11"/>
      <c r="E327" s="33"/>
      <c r="F327" s="33"/>
      <c r="G327" s="12"/>
      <c r="H327" s="12"/>
      <c r="I327" s="12"/>
      <c r="J327" s="11"/>
      <c r="K327" s="11"/>
      <c r="L327" s="13"/>
      <c r="M327" s="33"/>
      <c r="N327" s="11"/>
      <c r="O327" s="14" t="str">
        <f aca="false">IF(OR(A327="",B327=""),"",LOOKUP(MOD(B327,1),Lists!$A$5:$A$9,Lists!$B$5:$B$9))</f>
        <v/>
      </c>
      <c r="P327" s="14" t="str">
        <f aca="false">IF(OR(B327="",C327=""),"",ROUND(MOD(C327-B327,1)*1440,0))</f>
        <v/>
      </c>
      <c r="Q327" s="14" t="str">
        <f aca="false">IF(A327="","",COUNTIF($A$7:A327,A327))</f>
        <v/>
      </c>
      <c r="R327" s="15" t="str">
        <f aca="false">IF(OR(G327="",H327="",J327=""),"",ABS(G327-H327)*J327*IF(K327="",1,K327))</f>
        <v/>
      </c>
      <c r="S327" s="15" t="str">
        <f aca="false">IF(OR(G327="",I327="",J327=""),"",(I327-G327)*J327*IF(K327="",1,K327)*IF(E327="Short",-1,1)-N(L327))</f>
        <v/>
      </c>
      <c r="T327" s="16" t="str">
        <f aca="false">IF(OR(S327="",N(R327)=0),"",S327/R327)</f>
        <v/>
      </c>
      <c r="U327" s="15" t="str">
        <f aca="false">IF(S327="","",SUMIFS($S$7:S327,$A$7:A327,A327))</f>
        <v/>
      </c>
      <c r="V327" s="14" t="str">
        <f aca="false">IF(S327="","",IF(AND($C$4&gt;0,U327-S327&lt;=-$C$4),"After loss limit",IF(AND($C$4&gt;0,U327&lt;=-$C$4),"Hit loss limit",IF(AND($C$5&gt;0,Q327&gt;$C$5),"Over trade cap","OK"))))</f>
        <v/>
      </c>
    </row>
    <row r="328" customFormat="false" ht="15" hidden="false" customHeight="false" outlineLevel="0" collapsed="false">
      <c r="A328" s="9"/>
      <c r="B328" s="10"/>
      <c r="C328" s="10"/>
      <c r="D328" s="11"/>
      <c r="E328" s="33"/>
      <c r="F328" s="33"/>
      <c r="G328" s="12"/>
      <c r="H328" s="12"/>
      <c r="I328" s="12"/>
      <c r="J328" s="11"/>
      <c r="K328" s="11"/>
      <c r="L328" s="13"/>
      <c r="M328" s="33"/>
      <c r="N328" s="11"/>
      <c r="O328" s="14" t="str">
        <f aca="false">IF(OR(A328="",B328=""),"",LOOKUP(MOD(B328,1),Lists!$A$5:$A$9,Lists!$B$5:$B$9))</f>
        <v/>
      </c>
      <c r="P328" s="14" t="str">
        <f aca="false">IF(OR(B328="",C328=""),"",ROUND(MOD(C328-B328,1)*1440,0))</f>
        <v/>
      </c>
      <c r="Q328" s="14" t="str">
        <f aca="false">IF(A328="","",COUNTIF($A$7:A328,A328))</f>
        <v/>
      </c>
      <c r="R328" s="15" t="str">
        <f aca="false">IF(OR(G328="",H328="",J328=""),"",ABS(G328-H328)*J328*IF(K328="",1,K328))</f>
        <v/>
      </c>
      <c r="S328" s="15" t="str">
        <f aca="false">IF(OR(G328="",I328="",J328=""),"",(I328-G328)*J328*IF(K328="",1,K328)*IF(E328="Short",-1,1)-N(L328))</f>
        <v/>
      </c>
      <c r="T328" s="16" t="str">
        <f aca="false">IF(OR(S328="",N(R328)=0),"",S328/R328)</f>
        <v/>
      </c>
      <c r="U328" s="15" t="str">
        <f aca="false">IF(S328="","",SUMIFS($S$7:S328,$A$7:A328,A328))</f>
        <v/>
      </c>
      <c r="V328" s="14" t="str">
        <f aca="false">IF(S328="","",IF(AND($C$4&gt;0,U328-S328&lt;=-$C$4),"After loss limit",IF(AND($C$4&gt;0,U328&lt;=-$C$4),"Hit loss limit",IF(AND($C$5&gt;0,Q328&gt;$C$5),"Over trade cap","OK"))))</f>
        <v/>
      </c>
    </row>
    <row r="329" customFormat="false" ht="15" hidden="false" customHeight="false" outlineLevel="0" collapsed="false">
      <c r="A329" s="9"/>
      <c r="B329" s="10"/>
      <c r="C329" s="10"/>
      <c r="D329" s="11"/>
      <c r="E329" s="33"/>
      <c r="F329" s="33"/>
      <c r="G329" s="12"/>
      <c r="H329" s="12"/>
      <c r="I329" s="12"/>
      <c r="J329" s="11"/>
      <c r="K329" s="11"/>
      <c r="L329" s="13"/>
      <c r="M329" s="33"/>
      <c r="N329" s="11"/>
      <c r="O329" s="14" t="str">
        <f aca="false">IF(OR(A329="",B329=""),"",LOOKUP(MOD(B329,1),Lists!$A$5:$A$9,Lists!$B$5:$B$9))</f>
        <v/>
      </c>
      <c r="P329" s="14" t="str">
        <f aca="false">IF(OR(B329="",C329=""),"",ROUND(MOD(C329-B329,1)*1440,0))</f>
        <v/>
      </c>
      <c r="Q329" s="14" t="str">
        <f aca="false">IF(A329="","",COUNTIF($A$7:A329,A329))</f>
        <v/>
      </c>
      <c r="R329" s="15" t="str">
        <f aca="false">IF(OR(G329="",H329="",J329=""),"",ABS(G329-H329)*J329*IF(K329="",1,K329))</f>
        <v/>
      </c>
      <c r="S329" s="15" t="str">
        <f aca="false">IF(OR(G329="",I329="",J329=""),"",(I329-G329)*J329*IF(K329="",1,K329)*IF(E329="Short",-1,1)-N(L329))</f>
        <v/>
      </c>
      <c r="T329" s="16" t="str">
        <f aca="false">IF(OR(S329="",N(R329)=0),"",S329/R329)</f>
        <v/>
      </c>
      <c r="U329" s="15" t="str">
        <f aca="false">IF(S329="","",SUMIFS($S$7:S329,$A$7:A329,A329))</f>
        <v/>
      </c>
      <c r="V329" s="14" t="str">
        <f aca="false">IF(S329="","",IF(AND($C$4&gt;0,U329-S329&lt;=-$C$4),"After loss limit",IF(AND($C$4&gt;0,U329&lt;=-$C$4),"Hit loss limit",IF(AND($C$5&gt;0,Q329&gt;$C$5),"Over trade cap","OK"))))</f>
        <v/>
      </c>
    </row>
    <row r="330" customFormat="false" ht="15" hidden="false" customHeight="false" outlineLevel="0" collapsed="false">
      <c r="A330" s="9"/>
      <c r="B330" s="10"/>
      <c r="C330" s="10"/>
      <c r="D330" s="11"/>
      <c r="E330" s="33"/>
      <c r="F330" s="33"/>
      <c r="G330" s="12"/>
      <c r="H330" s="12"/>
      <c r="I330" s="12"/>
      <c r="J330" s="11"/>
      <c r="K330" s="11"/>
      <c r="L330" s="13"/>
      <c r="M330" s="33"/>
      <c r="N330" s="11"/>
      <c r="O330" s="14" t="str">
        <f aca="false">IF(OR(A330="",B330=""),"",LOOKUP(MOD(B330,1),Lists!$A$5:$A$9,Lists!$B$5:$B$9))</f>
        <v/>
      </c>
      <c r="P330" s="14" t="str">
        <f aca="false">IF(OR(B330="",C330=""),"",ROUND(MOD(C330-B330,1)*1440,0))</f>
        <v/>
      </c>
      <c r="Q330" s="14" t="str">
        <f aca="false">IF(A330="","",COUNTIF($A$7:A330,A330))</f>
        <v/>
      </c>
      <c r="R330" s="15" t="str">
        <f aca="false">IF(OR(G330="",H330="",J330=""),"",ABS(G330-H330)*J330*IF(K330="",1,K330))</f>
        <v/>
      </c>
      <c r="S330" s="15" t="str">
        <f aca="false">IF(OR(G330="",I330="",J330=""),"",(I330-G330)*J330*IF(K330="",1,K330)*IF(E330="Short",-1,1)-N(L330))</f>
        <v/>
      </c>
      <c r="T330" s="16" t="str">
        <f aca="false">IF(OR(S330="",N(R330)=0),"",S330/R330)</f>
        <v/>
      </c>
      <c r="U330" s="15" t="str">
        <f aca="false">IF(S330="","",SUMIFS($S$7:S330,$A$7:A330,A330))</f>
        <v/>
      </c>
      <c r="V330" s="14" t="str">
        <f aca="false">IF(S330="","",IF(AND($C$4&gt;0,U330-S330&lt;=-$C$4),"After loss limit",IF(AND($C$4&gt;0,U330&lt;=-$C$4),"Hit loss limit",IF(AND($C$5&gt;0,Q330&gt;$C$5),"Over trade cap","OK"))))</f>
        <v/>
      </c>
    </row>
    <row r="331" customFormat="false" ht="15" hidden="false" customHeight="false" outlineLevel="0" collapsed="false">
      <c r="A331" s="9"/>
      <c r="B331" s="10"/>
      <c r="C331" s="10"/>
      <c r="D331" s="11"/>
      <c r="E331" s="33"/>
      <c r="F331" s="33"/>
      <c r="G331" s="12"/>
      <c r="H331" s="12"/>
      <c r="I331" s="12"/>
      <c r="J331" s="11"/>
      <c r="K331" s="11"/>
      <c r="L331" s="13"/>
      <c r="M331" s="33"/>
      <c r="N331" s="11"/>
      <c r="O331" s="14" t="str">
        <f aca="false">IF(OR(A331="",B331=""),"",LOOKUP(MOD(B331,1),Lists!$A$5:$A$9,Lists!$B$5:$B$9))</f>
        <v/>
      </c>
      <c r="P331" s="14" t="str">
        <f aca="false">IF(OR(B331="",C331=""),"",ROUND(MOD(C331-B331,1)*1440,0))</f>
        <v/>
      </c>
      <c r="Q331" s="14" t="str">
        <f aca="false">IF(A331="","",COUNTIF($A$7:A331,A331))</f>
        <v/>
      </c>
      <c r="R331" s="15" t="str">
        <f aca="false">IF(OR(G331="",H331="",J331=""),"",ABS(G331-H331)*J331*IF(K331="",1,K331))</f>
        <v/>
      </c>
      <c r="S331" s="15" t="str">
        <f aca="false">IF(OR(G331="",I331="",J331=""),"",(I331-G331)*J331*IF(K331="",1,K331)*IF(E331="Short",-1,1)-N(L331))</f>
        <v/>
      </c>
      <c r="T331" s="16" t="str">
        <f aca="false">IF(OR(S331="",N(R331)=0),"",S331/R331)</f>
        <v/>
      </c>
      <c r="U331" s="15" t="str">
        <f aca="false">IF(S331="","",SUMIFS($S$7:S331,$A$7:A331,A331))</f>
        <v/>
      </c>
      <c r="V331" s="14" t="str">
        <f aca="false">IF(S331="","",IF(AND($C$4&gt;0,U331-S331&lt;=-$C$4),"After loss limit",IF(AND($C$4&gt;0,U331&lt;=-$C$4),"Hit loss limit",IF(AND($C$5&gt;0,Q331&gt;$C$5),"Over trade cap","OK"))))</f>
        <v/>
      </c>
    </row>
    <row r="332" customFormat="false" ht="15" hidden="false" customHeight="false" outlineLevel="0" collapsed="false">
      <c r="A332" s="9"/>
      <c r="B332" s="10"/>
      <c r="C332" s="10"/>
      <c r="D332" s="11"/>
      <c r="E332" s="33"/>
      <c r="F332" s="33"/>
      <c r="G332" s="12"/>
      <c r="H332" s="12"/>
      <c r="I332" s="12"/>
      <c r="J332" s="11"/>
      <c r="K332" s="11"/>
      <c r="L332" s="13"/>
      <c r="M332" s="33"/>
      <c r="N332" s="11"/>
      <c r="O332" s="14" t="str">
        <f aca="false">IF(OR(A332="",B332=""),"",LOOKUP(MOD(B332,1),Lists!$A$5:$A$9,Lists!$B$5:$B$9))</f>
        <v/>
      </c>
      <c r="P332" s="14" t="str">
        <f aca="false">IF(OR(B332="",C332=""),"",ROUND(MOD(C332-B332,1)*1440,0))</f>
        <v/>
      </c>
      <c r="Q332" s="14" t="str">
        <f aca="false">IF(A332="","",COUNTIF($A$7:A332,A332))</f>
        <v/>
      </c>
      <c r="R332" s="15" t="str">
        <f aca="false">IF(OR(G332="",H332="",J332=""),"",ABS(G332-H332)*J332*IF(K332="",1,K332))</f>
        <v/>
      </c>
      <c r="S332" s="15" t="str">
        <f aca="false">IF(OR(G332="",I332="",J332=""),"",(I332-G332)*J332*IF(K332="",1,K332)*IF(E332="Short",-1,1)-N(L332))</f>
        <v/>
      </c>
      <c r="T332" s="16" t="str">
        <f aca="false">IF(OR(S332="",N(R332)=0),"",S332/R332)</f>
        <v/>
      </c>
      <c r="U332" s="15" t="str">
        <f aca="false">IF(S332="","",SUMIFS($S$7:S332,$A$7:A332,A332))</f>
        <v/>
      </c>
      <c r="V332" s="14" t="str">
        <f aca="false">IF(S332="","",IF(AND($C$4&gt;0,U332-S332&lt;=-$C$4),"After loss limit",IF(AND($C$4&gt;0,U332&lt;=-$C$4),"Hit loss limit",IF(AND($C$5&gt;0,Q332&gt;$C$5),"Over trade cap","OK"))))</f>
        <v/>
      </c>
    </row>
    <row r="333" customFormat="false" ht="15" hidden="false" customHeight="false" outlineLevel="0" collapsed="false">
      <c r="A333" s="9"/>
      <c r="B333" s="10"/>
      <c r="C333" s="10"/>
      <c r="D333" s="11"/>
      <c r="E333" s="33"/>
      <c r="F333" s="33"/>
      <c r="G333" s="12"/>
      <c r="H333" s="12"/>
      <c r="I333" s="12"/>
      <c r="J333" s="11"/>
      <c r="K333" s="11"/>
      <c r="L333" s="13"/>
      <c r="M333" s="33"/>
      <c r="N333" s="11"/>
      <c r="O333" s="14" t="str">
        <f aca="false">IF(OR(A333="",B333=""),"",LOOKUP(MOD(B333,1),Lists!$A$5:$A$9,Lists!$B$5:$B$9))</f>
        <v/>
      </c>
      <c r="P333" s="14" t="str">
        <f aca="false">IF(OR(B333="",C333=""),"",ROUND(MOD(C333-B333,1)*1440,0))</f>
        <v/>
      </c>
      <c r="Q333" s="14" t="str">
        <f aca="false">IF(A333="","",COUNTIF($A$7:A333,A333))</f>
        <v/>
      </c>
      <c r="R333" s="15" t="str">
        <f aca="false">IF(OR(G333="",H333="",J333=""),"",ABS(G333-H333)*J333*IF(K333="",1,K333))</f>
        <v/>
      </c>
      <c r="S333" s="15" t="str">
        <f aca="false">IF(OR(G333="",I333="",J333=""),"",(I333-G333)*J333*IF(K333="",1,K333)*IF(E333="Short",-1,1)-N(L333))</f>
        <v/>
      </c>
      <c r="T333" s="16" t="str">
        <f aca="false">IF(OR(S333="",N(R333)=0),"",S333/R333)</f>
        <v/>
      </c>
      <c r="U333" s="15" t="str">
        <f aca="false">IF(S333="","",SUMIFS($S$7:S333,$A$7:A333,A333))</f>
        <v/>
      </c>
      <c r="V333" s="14" t="str">
        <f aca="false">IF(S333="","",IF(AND($C$4&gt;0,U333-S333&lt;=-$C$4),"After loss limit",IF(AND($C$4&gt;0,U333&lt;=-$C$4),"Hit loss limit",IF(AND($C$5&gt;0,Q333&gt;$C$5),"Over trade cap","OK"))))</f>
        <v/>
      </c>
    </row>
    <row r="334" customFormat="false" ht="15" hidden="false" customHeight="false" outlineLevel="0" collapsed="false">
      <c r="A334" s="9"/>
      <c r="B334" s="10"/>
      <c r="C334" s="10"/>
      <c r="D334" s="11"/>
      <c r="E334" s="33"/>
      <c r="F334" s="33"/>
      <c r="G334" s="12"/>
      <c r="H334" s="12"/>
      <c r="I334" s="12"/>
      <c r="J334" s="11"/>
      <c r="K334" s="11"/>
      <c r="L334" s="13"/>
      <c r="M334" s="33"/>
      <c r="N334" s="11"/>
      <c r="O334" s="14" t="str">
        <f aca="false">IF(OR(A334="",B334=""),"",LOOKUP(MOD(B334,1),Lists!$A$5:$A$9,Lists!$B$5:$B$9))</f>
        <v/>
      </c>
      <c r="P334" s="14" t="str">
        <f aca="false">IF(OR(B334="",C334=""),"",ROUND(MOD(C334-B334,1)*1440,0))</f>
        <v/>
      </c>
      <c r="Q334" s="14" t="str">
        <f aca="false">IF(A334="","",COUNTIF($A$7:A334,A334))</f>
        <v/>
      </c>
      <c r="R334" s="15" t="str">
        <f aca="false">IF(OR(G334="",H334="",J334=""),"",ABS(G334-H334)*J334*IF(K334="",1,K334))</f>
        <v/>
      </c>
      <c r="S334" s="15" t="str">
        <f aca="false">IF(OR(G334="",I334="",J334=""),"",(I334-G334)*J334*IF(K334="",1,K334)*IF(E334="Short",-1,1)-N(L334))</f>
        <v/>
      </c>
      <c r="T334" s="16" t="str">
        <f aca="false">IF(OR(S334="",N(R334)=0),"",S334/R334)</f>
        <v/>
      </c>
      <c r="U334" s="15" t="str">
        <f aca="false">IF(S334="","",SUMIFS($S$7:S334,$A$7:A334,A334))</f>
        <v/>
      </c>
      <c r="V334" s="14" t="str">
        <f aca="false">IF(S334="","",IF(AND($C$4&gt;0,U334-S334&lt;=-$C$4),"After loss limit",IF(AND($C$4&gt;0,U334&lt;=-$C$4),"Hit loss limit",IF(AND($C$5&gt;0,Q334&gt;$C$5),"Over trade cap","OK"))))</f>
        <v/>
      </c>
    </row>
    <row r="335" customFormat="false" ht="15" hidden="false" customHeight="false" outlineLevel="0" collapsed="false">
      <c r="A335" s="9"/>
      <c r="B335" s="10"/>
      <c r="C335" s="10"/>
      <c r="D335" s="11"/>
      <c r="E335" s="33"/>
      <c r="F335" s="33"/>
      <c r="G335" s="12"/>
      <c r="H335" s="12"/>
      <c r="I335" s="12"/>
      <c r="J335" s="11"/>
      <c r="K335" s="11"/>
      <c r="L335" s="13"/>
      <c r="M335" s="33"/>
      <c r="N335" s="11"/>
      <c r="O335" s="14" t="str">
        <f aca="false">IF(OR(A335="",B335=""),"",LOOKUP(MOD(B335,1),Lists!$A$5:$A$9,Lists!$B$5:$B$9))</f>
        <v/>
      </c>
      <c r="P335" s="14" t="str">
        <f aca="false">IF(OR(B335="",C335=""),"",ROUND(MOD(C335-B335,1)*1440,0))</f>
        <v/>
      </c>
      <c r="Q335" s="14" t="str">
        <f aca="false">IF(A335="","",COUNTIF($A$7:A335,A335))</f>
        <v/>
      </c>
      <c r="R335" s="15" t="str">
        <f aca="false">IF(OR(G335="",H335="",J335=""),"",ABS(G335-H335)*J335*IF(K335="",1,K335))</f>
        <v/>
      </c>
      <c r="S335" s="15" t="str">
        <f aca="false">IF(OR(G335="",I335="",J335=""),"",(I335-G335)*J335*IF(K335="",1,K335)*IF(E335="Short",-1,1)-N(L335))</f>
        <v/>
      </c>
      <c r="T335" s="16" t="str">
        <f aca="false">IF(OR(S335="",N(R335)=0),"",S335/R335)</f>
        <v/>
      </c>
      <c r="U335" s="15" t="str">
        <f aca="false">IF(S335="","",SUMIFS($S$7:S335,$A$7:A335,A335))</f>
        <v/>
      </c>
      <c r="V335" s="14" t="str">
        <f aca="false">IF(S335="","",IF(AND($C$4&gt;0,U335-S335&lt;=-$C$4),"After loss limit",IF(AND($C$4&gt;0,U335&lt;=-$C$4),"Hit loss limit",IF(AND($C$5&gt;0,Q335&gt;$C$5),"Over trade cap","OK"))))</f>
        <v/>
      </c>
    </row>
    <row r="336" customFormat="false" ht="15" hidden="false" customHeight="false" outlineLevel="0" collapsed="false">
      <c r="A336" s="9"/>
      <c r="B336" s="10"/>
      <c r="C336" s="10"/>
      <c r="D336" s="11"/>
      <c r="E336" s="33"/>
      <c r="F336" s="33"/>
      <c r="G336" s="12"/>
      <c r="H336" s="12"/>
      <c r="I336" s="12"/>
      <c r="J336" s="11"/>
      <c r="K336" s="11"/>
      <c r="L336" s="13"/>
      <c r="M336" s="33"/>
      <c r="N336" s="11"/>
      <c r="O336" s="14" t="str">
        <f aca="false">IF(OR(A336="",B336=""),"",LOOKUP(MOD(B336,1),Lists!$A$5:$A$9,Lists!$B$5:$B$9))</f>
        <v/>
      </c>
      <c r="P336" s="14" t="str">
        <f aca="false">IF(OR(B336="",C336=""),"",ROUND(MOD(C336-B336,1)*1440,0))</f>
        <v/>
      </c>
      <c r="Q336" s="14" t="str">
        <f aca="false">IF(A336="","",COUNTIF($A$7:A336,A336))</f>
        <v/>
      </c>
      <c r="R336" s="15" t="str">
        <f aca="false">IF(OR(G336="",H336="",J336=""),"",ABS(G336-H336)*J336*IF(K336="",1,K336))</f>
        <v/>
      </c>
      <c r="S336" s="15" t="str">
        <f aca="false">IF(OR(G336="",I336="",J336=""),"",(I336-G336)*J336*IF(K336="",1,K336)*IF(E336="Short",-1,1)-N(L336))</f>
        <v/>
      </c>
      <c r="T336" s="16" t="str">
        <f aca="false">IF(OR(S336="",N(R336)=0),"",S336/R336)</f>
        <v/>
      </c>
      <c r="U336" s="15" t="str">
        <f aca="false">IF(S336="","",SUMIFS($S$7:S336,$A$7:A336,A336))</f>
        <v/>
      </c>
      <c r="V336" s="14" t="str">
        <f aca="false">IF(S336="","",IF(AND($C$4&gt;0,U336-S336&lt;=-$C$4),"After loss limit",IF(AND($C$4&gt;0,U336&lt;=-$C$4),"Hit loss limit",IF(AND($C$5&gt;0,Q336&gt;$C$5),"Over trade cap","OK"))))</f>
        <v/>
      </c>
    </row>
    <row r="337" customFormat="false" ht="15" hidden="false" customHeight="false" outlineLevel="0" collapsed="false">
      <c r="A337" s="9"/>
      <c r="B337" s="10"/>
      <c r="C337" s="10"/>
      <c r="D337" s="11"/>
      <c r="E337" s="33"/>
      <c r="F337" s="33"/>
      <c r="G337" s="12"/>
      <c r="H337" s="12"/>
      <c r="I337" s="12"/>
      <c r="J337" s="11"/>
      <c r="K337" s="11"/>
      <c r="L337" s="13"/>
      <c r="M337" s="33"/>
      <c r="N337" s="11"/>
      <c r="O337" s="14" t="str">
        <f aca="false">IF(OR(A337="",B337=""),"",LOOKUP(MOD(B337,1),Lists!$A$5:$A$9,Lists!$B$5:$B$9))</f>
        <v/>
      </c>
      <c r="P337" s="14" t="str">
        <f aca="false">IF(OR(B337="",C337=""),"",ROUND(MOD(C337-B337,1)*1440,0))</f>
        <v/>
      </c>
      <c r="Q337" s="14" t="str">
        <f aca="false">IF(A337="","",COUNTIF($A$7:A337,A337))</f>
        <v/>
      </c>
      <c r="R337" s="15" t="str">
        <f aca="false">IF(OR(G337="",H337="",J337=""),"",ABS(G337-H337)*J337*IF(K337="",1,K337))</f>
        <v/>
      </c>
      <c r="S337" s="15" t="str">
        <f aca="false">IF(OR(G337="",I337="",J337=""),"",(I337-G337)*J337*IF(K337="",1,K337)*IF(E337="Short",-1,1)-N(L337))</f>
        <v/>
      </c>
      <c r="T337" s="16" t="str">
        <f aca="false">IF(OR(S337="",N(R337)=0),"",S337/R337)</f>
        <v/>
      </c>
      <c r="U337" s="15" t="str">
        <f aca="false">IF(S337="","",SUMIFS($S$7:S337,$A$7:A337,A337))</f>
        <v/>
      </c>
      <c r="V337" s="14" t="str">
        <f aca="false">IF(S337="","",IF(AND($C$4&gt;0,U337-S337&lt;=-$C$4),"After loss limit",IF(AND($C$4&gt;0,U337&lt;=-$C$4),"Hit loss limit",IF(AND($C$5&gt;0,Q337&gt;$C$5),"Over trade cap","OK"))))</f>
        <v/>
      </c>
    </row>
    <row r="338" customFormat="false" ht="15" hidden="false" customHeight="false" outlineLevel="0" collapsed="false">
      <c r="A338" s="9"/>
      <c r="B338" s="10"/>
      <c r="C338" s="10"/>
      <c r="D338" s="11"/>
      <c r="E338" s="33"/>
      <c r="F338" s="33"/>
      <c r="G338" s="12"/>
      <c r="H338" s="12"/>
      <c r="I338" s="12"/>
      <c r="J338" s="11"/>
      <c r="K338" s="11"/>
      <c r="L338" s="13"/>
      <c r="M338" s="33"/>
      <c r="N338" s="11"/>
      <c r="O338" s="14" t="str">
        <f aca="false">IF(OR(A338="",B338=""),"",LOOKUP(MOD(B338,1),Lists!$A$5:$A$9,Lists!$B$5:$B$9))</f>
        <v/>
      </c>
      <c r="P338" s="14" t="str">
        <f aca="false">IF(OR(B338="",C338=""),"",ROUND(MOD(C338-B338,1)*1440,0))</f>
        <v/>
      </c>
      <c r="Q338" s="14" t="str">
        <f aca="false">IF(A338="","",COUNTIF($A$7:A338,A338))</f>
        <v/>
      </c>
      <c r="R338" s="15" t="str">
        <f aca="false">IF(OR(G338="",H338="",J338=""),"",ABS(G338-H338)*J338*IF(K338="",1,K338))</f>
        <v/>
      </c>
      <c r="S338" s="15" t="str">
        <f aca="false">IF(OR(G338="",I338="",J338=""),"",(I338-G338)*J338*IF(K338="",1,K338)*IF(E338="Short",-1,1)-N(L338))</f>
        <v/>
      </c>
      <c r="T338" s="16" t="str">
        <f aca="false">IF(OR(S338="",N(R338)=0),"",S338/R338)</f>
        <v/>
      </c>
      <c r="U338" s="15" t="str">
        <f aca="false">IF(S338="","",SUMIFS($S$7:S338,$A$7:A338,A338))</f>
        <v/>
      </c>
      <c r="V338" s="14" t="str">
        <f aca="false">IF(S338="","",IF(AND($C$4&gt;0,U338-S338&lt;=-$C$4),"After loss limit",IF(AND($C$4&gt;0,U338&lt;=-$C$4),"Hit loss limit",IF(AND($C$5&gt;0,Q338&gt;$C$5),"Over trade cap","OK"))))</f>
        <v/>
      </c>
    </row>
    <row r="339" customFormat="false" ht="15" hidden="false" customHeight="false" outlineLevel="0" collapsed="false">
      <c r="A339" s="9"/>
      <c r="B339" s="10"/>
      <c r="C339" s="10"/>
      <c r="D339" s="11"/>
      <c r="E339" s="33"/>
      <c r="F339" s="33"/>
      <c r="G339" s="12"/>
      <c r="H339" s="12"/>
      <c r="I339" s="12"/>
      <c r="J339" s="11"/>
      <c r="K339" s="11"/>
      <c r="L339" s="13"/>
      <c r="M339" s="33"/>
      <c r="N339" s="11"/>
      <c r="O339" s="14" t="str">
        <f aca="false">IF(OR(A339="",B339=""),"",LOOKUP(MOD(B339,1),Lists!$A$5:$A$9,Lists!$B$5:$B$9))</f>
        <v/>
      </c>
      <c r="P339" s="14" t="str">
        <f aca="false">IF(OR(B339="",C339=""),"",ROUND(MOD(C339-B339,1)*1440,0))</f>
        <v/>
      </c>
      <c r="Q339" s="14" t="str">
        <f aca="false">IF(A339="","",COUNTIF($A$7:A339,A339))</f>
        <v/>
      </c>
      <c r="R339" s="15" t="str">
        <f aca="false">IF(OR(G339="",H339="",J339=""),"",ABS(G339-H339)*J339*IF(K339="",1,K339))</f>
        <v/>
      </c>
      <c r="S339" s="15" t="str">
        <f aca="false">IF(OR(G339="",I339="",J339=""),"",(I339-G339)*J339*IF(K339="",1,K339)*IF(E339="Short",-1,1)-N(L339))</f>
        <v/>
      </c>
      <c r="T339" s="16" t="str">
        <f aca="false">IF(OR(S339="",N(R339)=0),"",S339/R339)</f>
        <v/>
      </c>
      <c r="U339" s="15" t="str">
        <f aca="false">IF(S339="","",SUMIFS($S$7:S339,$A$7:A339,A339))</f>
        <v/>
      </c>
      <c r="V339" s="14" t="str">
        <f aca="false">IF(S339="","",IF(AND($C$4&gt;0,U339-S339&lt;=-$C$4),"After loss limit",IF(AND($C$4&gt;0,U339&lt;=-$C$4),"Hit loss limit",IF(AND($C$5&gt;0,Q339&gt;$C$5),"Over trade cap","OK"))))</f>
        <v/>
      </c>
    </row>
    <row r="340" customFormat="false" ht="15" hidden="false" customHeight="false" outlineLevel="0" collapsed="false">
      <c r="A340" s="9"/>
      <c r="B340" s="10"/>
      <c r="C340" s="10"/>
      <c r="D340" s="11"/>
      <c r="E340" s="33"/>
      <c r="F340" s="33"/>
      <c r="G340" s="12"/>
      <c r="H340" s="12"/>
      <c r="I340" s="12"/>
      <c r="J340" s="11"/>
      <c r="K340" s="11"/>
      <c r="L340" s="13"/>
      <c r="M340" s="33"/>
      <c r="N340" s="11"/>
      <c r="O340" s="14" t="str">
        <f aca="false">IF(OR(A340="",B340=""),"",LOOKUP(MOD(B340,1),Lists!$A$5:$A$9,Lists!$B$5:$B$9))</f>
        <v/>
      </c>
      <c r="P340" s="14" t="str">
        <f aca="false">IF(OR(B340="",C340=""),"",ROUND(MOD(C340-B340,1)*1440,0))</f>
        <v/>
      </c>
      <c r="Q340" s="14" t="str">
        <f aca="false">IF(A340="","",COUNTIF($A$7:A340,A340))</f>
        <v/>
      </c>
      <c r="R340" s="15" t="str">
        <f aca="false">IF(OR(G340="",H340="",J340=""),"",ABS(G340-H340)*J340*IF(K340="",1,K340))</f>
        <v/>
      </c>
      <c r="S340" s="15" t="str">
        <f aca="false">IF(OR(G340="",I340="",J340=""),"",(I340-G340)*J340*IF(K340="",1,K340)*IF(E340="Short",-1,1)-N(L340))</f>
        <v/>
      </c>
      <c r="T340" s="16" t="str">
        <f aca="false">IF(OR(S340="",N(R340)=0),"",S340/R340)</f>
        <v/>
      </c>
      <c r="U340" s="15" t="str">
        <f aca="false">IF(S340="","",SUMIFS($S$7:S340,$A$7:A340,A340))</f>
        <v/>
      </c>
      <c r="V340" s="14" t="str">
        <f aca="false">IF(S340="","",IF(AND($C$4&gt;0,U340-S340&lt;=-$C$4),"After loss limit",IF(AND($C$4&gt;0,U340&lt;=-$C$4),"Hit loss limit",IF(AND($C$5&gt;0,Q340&gt;$C$5),"Over trade cap","OK"))))</f>
        <v/>
      </c>
    </row>
    <row r="341" customFormat="false" ht="15" hidden="false" customHeight="false" outlineLevel="0" collapsed="false">
      <c r="A341" s="9"/>
      <c r="B341" s="10"/>
      <c r="C341" s="10"/>
      <c r="D341" s="11"/>
      <c r="E341" s="33"/>
      <c r="F341" s="33"/>
      <c r="G341" s="12"/>
      <c r="H341" s="12"/>
      <c r="I341" s="12"/>
      <c r="J341" s="11"/>
      <c r="K341" s="11"/>
      <c r="L341" s="13"/>
      <c r="M341" s="33"/>
      <c r="N341" s="11"/>
      <c r="O341" s="14" t="str">
        <f aca="false">IF(OR(A341="",B341=""),"",LOOKUP(MOD(B341,1),Lists!$A$5:$A$9,Lists!$B$5:$B$9))</f>
        <v/>
      </c>
      <c r="P341" s="14" t="str">
        <f aca="false">IF(OR(B341="",C341=""),"",ROUND(MOD(C341-B341,1)*1440,0))</f>
        <v/>
      </c>
      <c r="Q341" s="14" t="str">
        <f aca="false">IF(A341="","",COUNTIF($A$7:A341,A341))</f>
        <v/>
      </c>
      <c r="R341" s="15" t="str">
        <f aca="false">IF(OR(G341="",H341="",J341=""),"",ABS(G341-H341)*J341*IF(K341="",1,K341))</f>
        <v/>
      </c>
      <c r="S341" s="15" t="str">
        <f aca="false">IF(OR(G341="",I341="",J341=""),"",(I341-G341)*J341*IF(K341="",1,K341)*IF(E341="Short",-1,1)-N(L341))</f>
        <v/>
      </c>
      <c r="T341" s="16" t="str">
        <f aca="false">IF(OR(S341="",N(R341)=0),"",S341/R341)</f>
        <v/>
      </c>
      <c r="U341" s="15" t="str">
        <f aca="false">IF(S341="","",SUMIFS($S$7:S341,$A$7:A341,A341))</f>
        <v/>
      </c>
      <c r="V341" s="14" t="str">
        <f aca="false">IF(S341="","",IF(AND($C$4&gt;0,U341-S341&lt;=-$C$4),"After loss limit",IF(AND($C$4&gt;0,U341&lt;=-$C$4),"Hit loss limit",IF(AND($C$5&gt;0,Q341&gt;$C$5),"Over trade cap","OK"))))</f>
        <v/>
      </c>
    </row>
    <row r="342" customFormat="false" ht="15" hidden="false" customHeight="false" outlineLevel="0" collapsed="false">
      <c r="A342" s="9"/>
      <c r="B342" s="10"/>
      <c r="C342" s="10"/>
      <c r="D342" s="11"/>
      <c r="E342" s="33"/>
      <c r="F342" s="33"/>
      <c r="G342" s="12"/>
      <c r="H342" s="12"/>
      <c r="I342" s="12"/>
      <c r="J342" s="11"/>
      <c r="K342" s="11"/>
      <c r="L342" s="13"/>
      <c r="M342" s="33"/>
      <c r="N342" s="11"/>
      <c r="O342" s="14" t="str">
        <f aca="false">IF(OR(A342="",B342=""),"",LOOKUP(MOD(B342,1),Lists!$A$5:$A$9,Lists!$B$5:$B$9))</f>
        <v/>
      </c>
      <c r="P342" s="14" t="str">
        <f aca="false">IF(OR(B342="",C342=""),"",ROUND(MOD(C342-B342,1)*1440,0))</f>
        <v/>
      </c>
      <c r="Q342" s="14" t="str">
        <f aca="false">IF(A342="","",COUNTIF($A$7:A342,A342))</f>
        <v/>
      </c>
      <c r="R342" s="15" t="str">
        <f aca="false">IF(OR(G342="",H342="",J342=""),"",ABS(G342-H342)*J342*IF(K342="",1,K342))</f>
        <v/>
      </c>
      <c r="S342" s="15" t="str">
        <f aca="false">IF(OR(G342="",I342="",J342=""),"",(I342-G342)*J342*IF(K342="",1,K342)*IF(E342="Short",-1,1)-N(L342))</f>
        <v/>
      </c>
      <c r="T342" s="16" t="str">
        <f aca="false">IF(OR(S342="",N(R342)=0),"",S342/R342)</f>
        <v/>
      </c>
      <c r="U342" s="15" t="str">
        <f aca="false">IF(S342="","",SUMIFS($S$7:S342,$A$7:A342,A342))</f>
        <v/>
      </c>
      <c r="V342" s="14" t="str">
        <f aca="false">IF(S342="","",IF(AND($C$4&gt;0,U342-S342&lt;=-$C$4),"After loss limit",IF(AND($C$4&gt;0,U342&lt;=-$C$4),"Hit loss limit",IF(AND($C$5&gt;0,Q342&gt;$C$5),"Over trade cap","OK"))))</f>
        <v/>
      </c>
    </row>
    <row r="343" customFormat="false" ht="15" hidden="false" customHeight="false" outlineLevel="0" collapsed="false">
      <c r="A343" s="9"/>
      <c r="B343" s="10"/>
      <c r="C343" s="10"/>
      <c r="D343" s="11"/>
      <c r="E343" s="33"/>
      <c r="F343" s="33"/>
      <c r="G343" s="12"/>
      <c r="H343" s="12"/>
      <c r="I343" s="12"/>
      <c r="J343" s="11"/>
      <c r="K343" s="11"/>
      <c r="L343" s="13"/>
      <c r="M343" s="33"/>
      <c r="N343" s="11"/>
      <c r="O343" s="14" t="str">
        <f aca="false">IF(OR(A343="",B343=""),"",LOOKUP(MOD(B343,1),Lists!$A$5:$A$9,Lists!$B$5:$B$9))</f>
        <v/>
      </c>
      <c r="P343" s="14" t="str">
        <f aca="false">IF(OR(B343="",C343=""),"",ROUND(MOD(C343-B343,1)*1440,0))</f>
        <v/>
      </c>
      <c r="Q343" s="14" t="str">
        <f aca="false">IF(A343="","",COUNTIF($A$7:A343,A343))</f>
        <v/>
      </c>
      <c r="R343" s="15" t="str">
        <f aca="false">IF(OR(G343="",H343="",J343=""),"",ABS(G343-H343)*J343*IF(K343="",1,K343))</f>
        <v/>
      </c>
      <c r="S343" s="15" t="str">
        <f aca="false">IF(OR(G343="",I343="",J343=""),"",(I343-G343)*J343*IF(K343="",1,K343)*IF(E343="Short",-1,1)-N(L343))</f>
        <v/>
      </c>
      <c r="T343" s="16" t="str">
        <f aca="false">IF(OR(S343="",N(R343)=0),"",S343/R343)</f>
        <v/>
      </c>
      <c r="U343" s="15" t="str">
        <f aca="false">IF(S343="","",SUMIFS($S$7:S343,$A$7:A343,A343))</f>
        <v/>
      </c>
      <c r="V343" s="14" t="str">
        <f aca="false">IF(S343="","",IF(AND($C$4&gt;0,U343-S343&lt;=-$C$4),"After loss limit",IF(AND($C$4&gt;0,U343&lt;=-$C$4),"Hit loss limit",IF(AND($C$5&gt;0,Q343&gt;$C$5),"Over trade cap","OK"))))</f>
        <v/>
      </c>
    </row>
    <row r="344" customFormat="false" ht="15" hidden="false" customHeight="false" outlineLevel="0" collapsed="false">
      <c r="A344" s="9"/>
      <c r="B344" s="10"/>
      <c r="C344" s="10"/>
      <c r="D344" s="11"/>
      <c r="E344" s="33"/>
      <c r="F344" s="33"/>
      <c r="G344" s="12"/>
      <c r="H344" s="12"/>
      <c r="I344" s="12"/>
      <c r="J344" s="11"/>
      <c r="K344" s="11"/>
      <c r="L344" s="13"/>
      <c r="M344" s="33"/>
      <c r="N344" s="11"/>
      <c r="O344" s="14" t="str">
        <f aca="false">IF(OR(A344="",B344=""),"",LOOKUP(MOD(B344,1),Lists!$A$5:$A$9,Lists!$B$5:$B$9))</f>
        <v/>
      </c>
      <c r="P344" s="14" t="str">
        <f aca="false">IF(OR(B344="",C344=""),"",ROUND(MOD(C344-B344,1)*1440,0))</f>
        <v/>
      </c>
      <c r="Q344" s="14" t="str">
        <f aca="false">IF(A344="","",COUNTIF($A$7:A344,A344))</f>
        <v/>
      </c>
      <c r="R344" s="15" t="str">
        <f aca="false">IF(OR(G344="",H344="",J344=""),"",ABS(G344-H344)*J344*IF(K344="",1,K344))</f>
        <v/>
      </c>
      <c r="S344" s="15" t="str">
        <f aca="false">IF(OR(G344="",I344="",J344=""),"",(I344-G344)*J344*IF(K344="",1,K344)*IF(E344="Short",-1,1)-N(L344))</f>
        <v/>
      </c>
      <c r="T344" s="16" t="str">
        <f aca="false">IF(OR(S344="",N(R344)=0),"",S344/R344)</f>
        <v/>
      </c>
      <c r="U344" s="15" t="str">
        <f aca="false">IF(S344="","",SUMIFS($S$7:S344,$A$7:A344,A344))</f>
        <v/>
      </c>
      <c r="V344" s="14" t="str">
        <f aca="false">IF(S344="","",IF(AND($C$4&gt;0,U344-S344&lt;=-$C$4),"After loss limit",IF(AND($C$4&gt;0,U344&lt;=-$C$4),"Hit loss limit",IF(AND($C$5&gt;0,Q344&gt;$C$5),"Over trade cap","OK"))))</f>
        <v/>
      </c>
    </row>
    <row r="345" customFormat="false" ht="15" hidden="false" customHeight="false" outlineLevel="0" collapsed="false">
      <c r="A345" s="9"/>
      <c r="B345" s="10"/>
      <c r="C345" s="10"/>
      <c r="D345" s="11"/>
      <c r="E345" s="33"/>
      <c r="F345" s="33"/>
      <c r="G345" s="12"/>
      <c r="H345" s="12"/>
      <c r="I345" s="12"/>
      <c r="J345" s="11"/>
      <c r="K345" s="11"/>
      <c r="L345" s="13"/>
      <c r="M345" s="33"/>
      <c r="N345" s="11"/>
      <c r="O345" s="14" t="str">
        <f aca="false">IF(OR(A345="",B345=""),"",LOOKUP(MOD(B345,1),Lists!$A$5:$A$9,Lists!$B$5:$B$9))</f>
        <v/>
      </c>
      <c r="P345" s="14" t="str">
        <f aca="false">IF(OR(B345="",C345=""),"",ROUND(MOD(C345-B345,1)*1440,0))</f>
        <v/>
      </c>
      <c r="Q345" s="14" t="str">
        <f aca="false">IF(A345="","",COUNTIF($A$7:A345,A345))</f>
        <v/>
      </c>
      <c r="R345" s="15" t="str">
        <f aca="false">IF(OR(G345="",H345="",J345=""),"",ABS(G345-H345)*J345*IF(K345="",1,K345))</f>
        <v/>
      </c>
      <c r="S345" s="15" t="str">
        <f aca="false">IF(OR(G345="",I345="",J345=""),"",(I345-G345)*J345*IF(K345="",1,K345)*IF(E345="Short",-1,1)-N(L345))</f>
        <v/>
      </c>
      <c r="T345" s="16" t="str">
        <f aca="false">IF(OR(S345="",N(R345)=0),"",S345/R345)</f>
        <v/>
      </c>
      <c r="U345" s="15" t="str">
        <f aca="false">IF(S345="","",SUMIFS($S$7:S345,$A$7:A345,A345))</f>
        <v/>
      </c>
      <c r="V345" s="14" t="str">
        <f aca="false">IF(S345="","",IF(AND($C$4&gt;0,U345-S345&lt;=-$C$4),"After loss limit",IF(AND($C$4&gt;0,U345&lt;=-$C$4),"Hit loss limit",IF(AND($C$5&gt;0,Q345&gt;$C$5),"Over trade cap","OK"))))</f>
        <v/>
      </c>
    </row>
    <row r="346" customFormat="false" ht="15" hidden="false" customHeight="false" outlineLevel="0" collapsed="false">
      <c r="A346" s="9"/>
      <c r="B346" s="10"/>
      <c r="C346" s="10"/>
      <c r="D346" s="11"/>
      <c r="E346" s="33"/>
      <c r="F346" s="33"/>
      <c r="G346" s="12"/>
      <c r="H346" s="12"/>
      <c r="I346" s="12"/>
      <c r="J346" s="11"/>
      <c r="K346" s="11"/>
      <c r="L346" s="13"/>
      <c r="M346" s="33"/>
      <c r="N346" s="11"/>
      <c r="O346" s="14" t="str">
        <f aca="false">IF(OR(A346="",B346=""),"",LOOKUP(MOD(B346,1),Lists!$A$5:$A$9,Lists!$B$5:$B$9))</f>
        <v/>
      </c>
      <c r="P346" s="14" t="str">
        <f aca="false">IF(OR(B346="",C346=""),"",ROUND(MOD(C346-B346,1)*1440,0))</f>
        <v/>
      </c>
      <c r="Q346" s="14" t="str">
        <f aca="false">IF(A346="","",COUNTIF($A$7:A346,A346))</f>
        <v/>
      </c>
      <c r="R346" s="15" t="str">
        <f aca="false">IF(OR(G346="",H346="",J346=""),"",ABS(G346-H346)*J346*IF(K346="",1,K346))</f>
        <v/>
      </c>
      <c r="S346" s="15" t="str">
        <f aca="false">IF(OR(G346="",I346="",J346=""),"",(I346-G346)*J346*IF(K346="",1,K346)*IF(E346="Short",-1,1)-N(L346))</f>
        <v/>
      </c>
      <c r="T346" s="16" t="str">
        <f aca="false">IF(OR(S346="",N(R346)=0),"",S346/R346)</f>
        <v/>
      </c>
      <c r="U346" s="15" t="str">
        <f aca="false">IF(S346="","",SUMIFS($S$7:S346,$A$7:A346,A346))</f>
        <v/>
      </c>
      <c r="V346" s="14" t="str">
        <f aca="false">IF(S346="","",IF(AND($C$4&gt;0,U346-S346&lt;=-$C$4),"After loss limit",IF(AND($C$4&gt;0,U346&lt;=-$C$4),"Hit loss limit",IF(AND($C$5&gt;0,Q346&gt;$C$5),"Over trade cap","OK"))))</f>
        <v/>
      </c>
    </row>
    <row r="347" customFormat="false" ht="15" hidden="false" customHeight="false" outlineLevel="0" collapsed="false">
      <c r="A347" s="9"/>
      <c r="B347" s="10"/>
      <c r="C347" s="10"/>
      <c r="D347" s="11"/>
      <c r="E347" s="33"/>
      <c r="F347" s="33"/>
      <c r="G347" s="12"/>
      <c r="H347" s="12"/>
      <c r="I347" s="12"/>
      <c r="J347" s="11"/>
      <c r="K347" s="11"/>
      <c r="L347" s="13"/>
      <c r="M347" s="33"/>
      <c r="N347" s="11"/>
      <c r="O347" s="14" t="str">
        <f aca="false">IF(OR(A347="",B347=""),"",LOOKUP(MOD(B347,1),Lists!$A$5:$A$9,Lists!$B$5:$B$9))</f>
        <v/>
      </c>
      <c r="P347" s="14" t="str">
        <f aca="false">IF(OR(B347="",C347=""),"",ROUND(MOD(C347-B347,1)*1440,0))</f>
        <v/>
      </c>
      <c r="Q347" s="14" t="str">
        <f aca="false">IF(A347="","",COUNTIF($A$7:A347,A347))</f>
        <v/>
      </c>
      <c r="R347" s="15" t="str">
        <f aca="false">IF(OR(G347="",H347="",J347=""),"",ABS(G347-H347)*J347*IF(K347="",1,K347))</f>
        <v/>
      </c>
      <c r="S347" s="15" t="str">
        <f aca="false">IF(OR(G347="",I347="",J347=""),"",(I347-G347)*J347*IF(K347="",1,K347)*IF(E347="Short",-1,1)-N(L347))</f>
        <v/>
      </c>
      <c r="T347" s="16" t="str">
        <f aca="false">IF(OR(S347="",N(R347)=0),"",S347/R347)</f>
        <v/>
      </c>
      <c r="U347" s="15" t="str">
        <f aca="false">IF(S347="","",SUMIFS($S$7:S347,$A$7:A347,A347))</f>
        <v/>
      </c>
      <c r="V347" s="14" t="str">
        <f aca="false">IF(S347="","",IF(AND($C$4&gt;0,U347-S347&lt;=-$C$4),"After loss limit",IF(AND($C$4&gt;0,U347&lt;=-$C$4),"Hit loss limit",IF(AND($C$5&gt;0,Q347&gt;$C$5),"Over trade cap","OK"))))</f>
        <v/>
      </c>
    </row>
    <row r="348" customFormat="false" ht="15" hidden="false" customHeight="false" outlineLevel="0" collapsed="false">
      <c r="A348" s="9"/>
      <c r="B348" s="10"/>
      <c r="C348" s="10"/>
      <c r="D348" s="11"/>
      <c r="E348" s="33"/>
      <c r="F348" s="33"/>
      <c r="G348" s="12"/>
      <c r="H348" s="12"/>
      <c r="I348" s="12"/>
      <c r="J348" s="11"/>
      <c r="K348" s="11"/>
      <c r="L348" s="13"/>
      <c r="M348" s="33"/>
      <c r="N348" s="11"/>
      <c r="O348" s="14" t="str">
        <f aca="false">IF(OR(A348="",B348=""),"",LOOKUP(MOD(B348,1),Lists!$A$5:$A$9,Lists!$B$5:$B$9))</f>
        <v/>
      </c>
      <c r="P348" s="14" t="str">
        <f aca="false">IF(OR(B348="",C348=""),"",ROUND(MOD(C348-B348,1)*1440,0))</f>
        <v/>
      </c>
      <c r="Q348" s="14" t="str">
        <f aca="false">IF(A348="","",COUNTIF($A$7:A348,A348))</f>
        <v/>
      </c>
      <c r="R348" s="15" t="str">
        <f aca="false">IF(OR(G348="",H348="",J348=""),"",ABS(G348-H348)*J348*IF(K348="",1,K348))</f>
        <v/>
      </c>
      <c r="S348" s="15" t="str">
        <f aca="false">IF(OR(G348="",I348="",J348=""),"",(I348-G348)*J348*IF(K348="",1,K348)*IF(E348="Short",-1,1)-N(L348))</f>
        <v/>
      </c>
      <c r="T348" s="16" t="str">
        <f aca="false">IF(OR(S348="",N(R348)=0),"",S348/R348)</f>
        <v/>
      </c>
      <c r="U348" s="15" t="str">
        <f aca="false">IF(S348="","",SUMIFS($S$7:S348,$A$7:A348,A348))</f>
        <v/>
      </c>
      <c r="V348" s="14" t="str">
        <f aca="false">IF(S348="","",IF(AND($C$4&gt;0,U348-S348&lt;=-$C$4),"After loss limit",IF(AND($C$4&gt;0,U348&lt;=-$C$4),"Hit loss limit",IF(AND($C$5&gt;0,Q348&gt;$C$5),"Over trade cap","OK"))))</f>
        <v/>
      </c>
    </row>
    <row r="349" customFormat="false" ht="15" hidden="false" customHeight="false" outlineLevel="0" collapsed="false">
      <c r="A349" s="9"/>
      <c r="B349" s="10"/>
      <c r="C349" s="10"/>
      <c r="D349" s="11"/>
      <c r="E349" s="33"/>
      <c r="F349" s="33"/>
      <c r="G349" s="12"/>
      <c r="H349" s="12"/>
      <c r="I349" s="12"/>
      <c r="J349" s="11"/>
      <c r="K349" s="11"/>
      <c r="L349" s="13"/>
      <c r="M349" s="33"/>
      <c r="N349" s="11"/>
      <c r="O349" s="14" t="str">
        <f aca="false">IF(OR(A349="",B349=""),"",LOOKUP(MOD(B349,1),Lists!$A$5:$A$9,Lists!$B$5:$B$9))</f>
        <v/>
      </c>
      <c r="P349" s="14" t="str">
        <f aca="false">IF(OR(B349="",C349=""),"",ROUND(MOD(C349-B349,1)*1440,0))</f>
        <v/>
      </c>
      <c r="Q349" s="14" t="str">
        <f aca="false">IF(A349="","",COUNTIF($A$7:A349,A349))</f>
        <v/>
      </c>
      <c r="R349" s="15" t="str">
        <f aca="false">IF(OR(G349="",H349="",J349=""),"",ABS(G349-H349)*J349*IF(K349="",1,K349))</f>
        <v/>
      </c>
      <c r="S349" s="15" t="str">
        <f aca="false">IF(OR(G349="",I349="",J349=""),"",(I349-G349)*J349*IF(K349="",1,K349)*IF(E349="Short",-1,1)-N(L349))</f>
        <v/>
      </c>
      <c r="T349" s="16" t="str">
        <f aca="false">IF(OR(S349="",N(R349)=0),"",S349/R349)</f>
        <v/>
      </c>
      <c r="U349" s="15" t="str">
        <f aca="false">IF(S349="","",SUMIFS($S$7:S349,$A$7:A349,A349))</f>
        <v/>
      </c>
      <c r="V349" s="14" t="str">
        <f aca="false">IF(S349="","",IF(AND($C$4&gt;0,U349-S349&lt;=-$C$4),"After loss limit",IF(AND($C$4&gt;0,U349&lt;=-$C$4),"Hit loss limit",IF(AND($C$5&gt;0,Q349&gt;$C$5),"Over trade cap","OK"))))</f>
        <v/>
      </c>
    </row>
    <row r="350" customFormat="false" ht="15" hidden="false" customHeight="false" outlineLevel="0" collapsed="false">
      <c r="A350" s="9"/>
      <c r="B350" s="10"/>
      <c r="C350" s="10"/>
      <c r="D350" s="11"/>
      <c r="E350" s="33"/>
      <c r="F350" s="33"/>
      <c r="G350" s="12"/>
      <c r="H350" s="12"/>
      <c r="I350" s="12"/>
      <c r="J350" s="11"/>
      <c r="K350" s="11"/>
      <c r="L350" s="13"/>
      <c r="M350" s="33"/>
      <c r="N350" s="11"/>
      <c r="O350" s="14" t="str">
        <f aca="false">IF(OR(A350="",B350=""),"",LOOKUP(MOD(B350,1),Lists!$A$5:$A$9,Lists!$B$5:$B$9))</f>
        <v/>
      </c>
      <c r="P350" s="14" t="str">
        <f aca="false">IF(OR(B350="",C350=""),"",ROUND(MOD(C350-B350,1)*1440,0))</f>
        <v/>
      </c>
      <c r="Q350" s="14" t="str">
        <f aca="false">IF(A350="","",COUNTIF($A$7:A350,A350))</f>
        <v/>
      </c>
      <c r="R350" s="15" t="str">
        <f aca="false">IF(OR(G350="",H350="",J350=""),"",ABS(G350-H350)*J350*IF(K350="",1,K350))</f>
        <v/>
      </c>
      <c r="S350" s="15" t="str">
        <f aca="false">IF(OR(G350="",I350="",J350=""),"",(I350-G350)*J350*IF(K350="",1,K350)*IF(E350="Short",-1,1)-N(L350))</f>
        <v/>
      </c>
      <c r="T350" s="16" t="str">
        <f aca="false">IF(OR(S350="",N(R350)=0),"",S350/R350)</f>
        <v/>
      </c>
      <c r="U350" s="15" t="str">
        <f aca="false">IF(S350="","",SUMIFS($S$7:S350,$A$7:A350,A350))</f>
        <v/>
      </c>
      <c r="V350" s="14" t="str">
        <f aca="false">IF(S350="","",IF(AND($C$4&gt;0,U350-S350&lt;=-$C$4),"After loss limit",IF(AND($C$4&gt;0,U350&lt;=-$C$4),"Hit loss limit",IF(AND($C$5&gt;0,Q350&gt;$C$5),"Over trade cap","OK"))))</f>
        <v/>
      </c>
    </row>
    <row r="351" customFormat="false" ht="15" hidden="false" customHeight="false" outlineLevel="0" collapsed="false">
      <c r="A351" s="9"/>
      <c r="B351" s="10"/>
      <c r="C351" s="10"/>
      <c r="D351" s="11"/>
      <c r="E351" s="33"/>
      <c r="F351" s="33"/>
      <c r="G351" s="12"/>
      <c r="H351" s="12"/>
      <c r="I351" s="12"/>
      <c r="J351" s="11"/>
      <c r="K351" s="11"/>
      <c r="L351" s="13"/>
      <c r="M351" s="33"/>
      <c r="N351" s="11"/>
      <c r="O351" s="14" t="str">
        <f aca="false">IF(OR(A351="",B351=""),"",LOOKUP(MOD(B351,1),Lists!$A$5:$A$9,Lists!$B$5:$B$9))</f>
        <v/>
      </c>
      <c r="P351" s="14" t="str">
        <f aca="false">IF(OR(B351="",C351=""),"",ROUND(MOD(C351-B351,1)*1440,0))</f>
        <v/>
      </c>
      <c r="Q351" s="14" t="str">
        <f aca="false">IF(A351="","",COUNTIF($A$7:A351,A351))</f>
        <v/>
      </c>
      <c r="R351" s="15" t="str">
        <f aca="false">IF(OR(G351="",H351="",J351=""),"",ABS(G351-H351)*J351*IF(K351="",1,K351))</f>
        <v/>
      </c>
      <c r="S351" s="15" t="str">
        <f aca="false">IF(OR(G351="",I351="",J351=""),"",(I351-G351)*J351*IF(K351="",1,K351)*IF(E351="Short",-1,1)-N(L351))</f>
        <v/>
      </c>
      <c r="T351" s="16" t="str">
        <f aca="false">IF(OR(S351="",N(R351)=0),"",S351/R351)</f>
        <v/>
      </c>
      <c r="U351" s="15" t="str">
        <f aca="false">IF(S351="","",SUMIFS($S$7:S351,$A$7:A351,A351))</f>
        <v/>
      </c>
      <c r="V351" s="14" t="str">
        <f aca="false">IF(S351="","",IF(AND($C$4&gt;0,U351-S351&lt;=-$C$4),"After loss limit",IF(AND($C$4&gt;0,U351&lt;=-$C$4),"Hit loss limit",IF(AND($C$5&gt;0,Q351&gt;$C$5),"Over trade cap","OK"))))</f>
        <v/>
      </c>
    </row>
    <row r="352" customFormat="false" ht="15" hidden="false" customHeight="false" outlineLevel="0" collapsed="false">
      <c r="A352" s="9"/>
      <c r="B352" s="10"/>
      <c r="C352" s="10"/>
      <c r="D352" s="11"/>
      <c r="E352" s="33"/>
      <c r="F352" s="33"/>
      <c r="G352" s="12"/>
      <c r="H352" s="12"/>
      <c r="I352" s="12"/>
      <c r="J352" s="11"/>
      <c r="K352" s="11"/>
      <c r="L352" s="13"/>
      <c r="M352" s="33"/>
      <c r="N352" s="11"/>
      <c r="O352" s="14" t="str">
        <f aca="false">IF(OR(A352="",B352=""),"",LOOKUP(MOD(B352,1),Lists!$A$5:$A$9,Lists!$B$5:$B$9))</f>
        <v/>
      </c>
      <c r="P352" s="14" t="str">
        <f aca="false">IF(OR(B352="",C352=""),"",ROUND(MOD(C352-B352,1)*1440,0))</f>
        <v/>
      </c>
      <c r="Q352" s="14" t="str">
        <f aca="false">IF(A352="","",COUNTIF($A$7:A352,A352))</f>
        <v/>
      </c>
      <c r="R352" s="15" t="str">
        <f aca="false">IF(OR(G352="",H352="",J352=""),"",ABS(G352-H352)*J352*IF(K352="",1,K352))</f>
        <v/>
      </c>
      <c r="S352" s="15" t="str">
        <f aca="false">IF(OR(G352="",I352="",J352=""),"",(I352-G352)*J352*IF(K352="",1,K352)*IF(E352="Short",-1,1)-N(L352))</f>
        <v/>
      </c>
      <c r="T352" s="16" t="str">
        <f aca="false">IF(OR(S352="",N(R352)=0),"",S352/R352)</f>
        <v/>
      </c>
      <c r="U352" s="15" t="str">
        <f aca="false">IF(S352="","",SUMIFS($S$7:S352,$A$7:A352,A352))</f>
        <v/>
      </c>
      <c r="V352" s="14" t="str">
        <f aca="false">IF(S352="","",IF(AND($C$4&gt;0,U352-S352&lt;=-$C$4),"After loss limit",IF(AND($C$4&gt;0,U352&lt;=-$C$4),"Hit loss limit",IF(AND($C$5&gt;0,Q352&gt;$C$5),"Over trade cap","OK"))))</f>
        <v/>
      </c>
    </row>
    <row r="353" customFormat="false" ht="15" hidden="false" customHeight="false" outlineLevel="0" collapsed="false">
      <c r="A353" s="9"/>
      <c r="B353" s="10"/>
      <c r="C353" s="10"/>
      <c r="D353" s="11"/>
      <c r="E353" s="33"/>
      <c r="F353" s="33"/>
      <c r="G353" s="12"/>
      <c r="H353" s="12"/>
      <c r="I353" s="12"/>
      <c r="J353" s="11"/>
      <c r="K353" s="11"/>
      <c r="L353" s="13"/>
      <c r="M353" s="33"/>
      <c r="N353" s="11"/>
      <c r="O353" s="14" t="str">
        <f aca="false">IF(OR(A353="",B353=""),"",LOOKUP(MOD(B353,1),Lists!$A$5:$A$9,Lists!$B$5:$B$9))</f>
        <v/>
      </c>
      <c r="P353" s="14" t="str">
        <f aca="false">IF(OR(B353="",C353=""),"",ROUND(MOD(C353-B353,1)*1440,0))</f>
        <v/>
      </c>
      <c r="Q353" s="14" t="str">
        <f aca="false">IF(A353="","",COUNTIF($A$7:A353,A353))</f>
        <v/>
      </c>
      <c r="R353" s="15" t="str">
        <f aca="false">IF(OR(G353="",H353="",J353=""),"",ABS(G353-H353)*J353*IF(K353="",1,K353))</f>
        <v/>
      </c>
      <c r="S353" s="15" t="str">
        <f aca="false">IF(OR(G353="",I353="",J353=""),"",(I353-G353)*J353*IF(K353="",1,K353)*IF(E353="Short",-1,1)-N(L353))</f>
        <v/>
      </c>
      <c r="T353" s="16" t="str">
        <f aca="false">IF(OR(S353="",N(R353)=0),"",S353/R353)</f>
        <v/>
      </c>
      <c r="U353" s="15" t="str">
        <f aca="false">IF(S353="","",SUMIFS($S$7:S353,$A$7:A353,A353))</f>
        <v/>
      </c>
      <c r="V353" s="14" t="str">
        <f aca="false">IF(S353="","",IF(AND($C$4&gt;0,U353-S353&lt;=-$C$4),"After loss limit",IF(AND($C$4&gt;0,U353&lt;=-$C$4),"Hit loss limit",IF(AND($C$5&gt;0,Q353&gt;$C$5),"Over trade cap","OK"))))</f>
        <v/>
      </c>
    </row>
    <row r="354" customFormat="false" ht="15" hidden="false" customHeight="false" outlineLevel="0" collapsed="false">
      <c r="A354" s="9"/>
      <c r="B354" s="10"/>
      <c r="C354" s="10"/>
      <c r="D354" s="11"/>
      <c r="E354" s="33"/>
      <c r="F354" s="33"/>
      <c r="G354" s="12"/>
      <c r="H354" s="12"/>
      <c r="I354" s="12"/>
      <c r="J354" s="11"/>
      <c r="K354" s="11"/>
      <c r="L354" s="13"/>
      <c r="M354" s="33"/>
      <c r="N354" s="11"/>
      <c r="O354" s="14" t="str">
        <f aca="false">IF(OR(A354="",B354=""),"",LOOKUP(MOD(B354,1),Lists!$A$5:$A$9,Lists!$B$5:$B$9))</f>
        <v/>
      </c>
      <c r="P354" s="14" t="str">
        <f aca="false">IF(OR(B354="",C354=""),"",ROUND(MOD(C354-B354,1)*1440,0))</f>
        <v/>
      </c>
      <c r="Q354" s="14" t="str">
        <f aca="false">IF(A354="","",COUNTIF($A$7:A354,A354))</f>
        <v/>
      </c>
      <c r="R354" s="15" t="str">
        <f aca="false">IF(OR(G354="",H354="",J354=""),"",ABS(G354-H354)*J354*IF(K354="",1,K354))</f>
        <v/>
      </c>
      <c r="S354" s="15" t="str">
        <f aca="false">IF(OR(G354="",I354="",J354=""),"",(I354-G354)*J354*IF(K354="",1,K354)*IF(E354="Short",-1,1)-N(L354))</f>
        <v/>
      </c>
      <c r="T354" s="16" t="str">
        <f aca="false">IF(OR(S354="",N(R354)=0),"",S354/R354)</f>
        <v/>
      </c>
      <c r="U354" s="15" t="str">
        <f aca="false">IF(S354="","",SUMIFS($S$7:S354,$A$7:A354,A354))</f>
        <v/>
      </c>
      <c r="V354" s="14" t="str">
        <f aca="false">IF(S354="","",IF(AND($C$4&gt;0,U354-S354&lt;=-$C$4),"After loss limit",IF(AND($C$4&gt;0,U354&lt;=-$C$4),"Hit loss limit",IF(AND($C$5&gt;0,Q354&gt;$C$5),"Over trade cap","OK"))))</f>
        <v/>
      </c>
    </row>
    <row r="355" customFormat="false" ht="15" hidden="false" customHeight="false" outlineLevel="0" collapsed="false">
      <c r="A355" s="9"/>
      <c r="B355" s="10"/>
      <c r="C355" s="10"/>
      <c r="D355" s="11"/>
      <c r="E355" s="33"/>
      <c r="F355" s="33"/>
      <c r="G355" s="12"/>
      <c r="H355" s="12"/>
      <c r="I355" s="12"/>
      <c r="J355" s="11"/>
      <c r="K355" s="11"/>
      <c r="L355" s="13"/>
      <c r="M355" s="33"/>
      <c r="N355" s="11"/>
      <c r="O355" s="14" t="str">
        <f aca="false">IF(OR(A355="",B355=""),"",LOOKUP(MOD(B355,1),Lists!$A$5:$A$9,Lists!$B$5:$B$9))</f>
        <v/>
      </c>
      <c r="P355" s="14" t="str">
        <f aca="false">IF(OR(B355="",C355=""),"",ROUND(MOD(C355-B355,1)*1440,0))</f>
        <v/>
      </c>
      <c r="Q355" s="14" t="str">
        <f aca="false">IF(A355="","",COUNTIF($A$7:A355,A355))</f>
        <v/>
      </c>
      <c r="R355" s="15" t="str">
        <f aca="false">IF(OR(G355="",H355="",J355=""),"",ABS(G355-H355)*J355*IF(K355="",1,K355))</f>
        <v/>
      </c>
      <c r="S355" s="15" t="str">
        <f aca="false">IF(OR(G355="",I355="",J355=""),"",(I355-G355)*J355*IF(K355="",1,K355)*IF(E355="Short",-1,1)-N(L355))</f>
        <v/>
      </c>
      <c r="T355" s="16" t="str">
        <f aca="false">IF(OR(S355="",N(R355)=0),"",S355/R355)</f>
        <v/>
      </c>
      <c r="U355" s="15" t="str">
        <f aca="false">IF(S355="","",SUMIFS($S$7:S355,$A$7:A355,A355))</f>
        <v/>
      </c>
      <c r="V355" s="14" t="str">
        <f aca="false">IF(S355="","",IF(AND($C$4&gt;0,U355-S355&lt;=-$C$4),"After loss limit",IF(AND($C$4&gt;0,U355&lt;=-$C$4),"Hit loss limit",IF(AND($C$5&gt;0,Q355&gt;$C$5),"Over trade cap","OK"))))</f>
        <v/>
      </c>
    </row>
    <row r="356" customFormat="false" ht="15" hidden="false" customHeight="false" outlineLevel="0" collapsed="false">
      <c r="A356" s="9"/>
      <c r="B356" s="10"/>
      <c r="C356" s="10"/>
      <c r="D356" s="11"/>
      <c r="E356" s="33"/>
      <c r="F356" s="33"/>
      <c r="G356" s="12"/>
      <c r="H356" s="12"/>
      <c r="I356" s="12"/>
      <c r="J356" s="11"/>
      <c r="K356" s="11"/>
      <c r="L356" s="13"/>
      <c r="M356" s="33"/>
      <c r="N356" s="11"/>
      <c r="O356" s="14" t="str">
        <f aca="false">IF(OR(A356="",B356=""),"",LOOKUP(MOD(B356,1),Lists!$A$5:$A$9,Lists!$B$5:$B$9))</f>
        <v/>
      </c>
      <c r="P356" s="14" t="str">
        <f aca="false">IF(OR(B356="",C356=""),"",ROUND(MOD(C356-B356,1)*1440,0))</f>
        <v/>
      </c>
      <c r="Q356" s="14" t="str">
        <f aca="false">IF(A356="","",COUNTIF($A$7:A356,A356))</f>
        <v/>
      </c>
      <c r="R356" s="15" t="str">
        <f aca="false">IF(OR(G356="",H356="",J356=""),"",ABS(G356-H356)*J356*IF(K356="",1,K356))</f>
        <v/>
      </c>
      <c r="S356" s="15" t="str">
        <f aca="false">IF(OR(G356="",I356="",J356=""),"",(I356-G356)*J356*IF(K356="",1,K356)*IF(E356="Short",-1,1)-N(L356))</f>
        <v/>
      </c>
      <c r="T356" s="16" t="str">
        <f aca="false">IF(OR(S356="",N(R356)=0),"",S356/R356)</f>
        <v/>
      </c>
      <c r="U356" s="15" t="str">
        <f aca="false">IF(S356="","",SUMIFS($S$7:S356,$A$7:A356,A356))</f>
        <v/>
      </c>
      <c r="V356" s="14" t="str">
        <f aca="false">IF(S356="","",IF(AND($C$4&gt;0,U356-S356&lt;=-$C$4),"After loss limit",IF(AND($C$4&gt;0,U356&lt;=-$C$4),"Hit loss limit",IF(AND($C$5&gt;0,Q356&gt;$C$5),"Over trade cap","OK"))))</f>
        <v/>
      </c>
    </row>
    <row r="357" customFormat="false" ht="15" hidden="false" customHeight="false" outlineLevel="0" collapsed="false">
      <c r="A357" s="9"/>
      <c r="B357" s="10"/>
      <c r="C357" s="10"/>
      <c r="D357" s="11"/>
      <c r="E357" s="33"/>
      <c r="F357" s="33"/>
      <c r="G357" s="12"/>
      <c r="H357" s="12"/>
      <c r="I357" s="12"/>
      <c r="J357" s="11"/>
      <c r="K357" s="11"/>
      <c r="L357" s="13"/>
      <c r="M357" s="33"/>
      <c r="N357" s="11"/>
      <c r="O357" s="14" t="str">
        <f aca="false">IF(OR(A357="",B357=""),"",LOOKUP(MOD(B357,1),Lists!$A$5:$A$9,Lists!$B$5:$B$9))</f>
        <v/>
      </c>
      <c r="P357" s="14" t="str">
        <f aca="false">IF(OR(B357="",C357=""),"",ROUND(MOD(C357-B357,1)*1440,0))</f>
        <v/>
      </c>
      <c r="Q357" s="14" t="str">
        <f aca="false">IF(A357="","",COUNTIF($A$7:A357,A357))</f>
        <v/>
      </c>
      <c r="R357" s="15" t="str">
        <f aca="false">IF(OR(G357="",H357="",J357=""),"",ABS(G357-H357)*J357*IF(K357="",1,K357))</f>
        <v/>
      </c>
      <c r="S357" s="15" t="str">
        <f aca="false">IF(OR(G357="",I357="",J357=""),"",(I357-G357)*J357*IF(K357="",1,K357)*IF(E357="Short",-1,1)-N(L357))</f>
        <v/>
      </c>
      <c r="T357" s="16" t="str">
        <f aca="false">IF(OR(S357="",N(R357)=0),"",S357/R357)</f>
        <v/>
      </c>
      <c r="U357" s="15" t="str">
        <f aca="false">IF(S357="","",SUMIFS($S$7:S357,$A$7:A357,A357))</f>
        <v/>
      </c>
      <c r="V357" s="14" t="str">
        <f aca="false">IF(S357="","",IF(AND($C$4&gt;0,U357-S357&lt;=-$C$4),"After loss limit",IF(AND($C$4&gt;0,U357&lt;=-$C$4),"Hit loss limit",IF(AND($C$5&gt;0,Q357&gt;$C$5),"Over trade cap","OK"))))</f>
        <v/>
      </c>
    </row>
    <row r="358" customFormat="false" ht="15" hidden="false" customHeight="false" outlineLevel="0" collapsed="false">
      <c r="A358" s="9"/>
      <c r="B358" s="10"/>
      <c r="C358" s="10"/>
      <c r="D358" s="11"/>
      <c r="E358" s="33"/>
      <c r="F358" s="33"/>
      <c r="G358" s="12"/>
      <c r="H358" s="12"/>
      <c r="I358" s="12"/>
      <c r="J358" s="11"/>
      <c r="K358" s="11"/>
      <c r="L358" s="13"/>
      <c r="M358" s="33"/>
      <c r="N358" s="11"/>
      <c r="O358" s="14" t="str">
        <f aca="false">IF(OR(A358="",B358=""),"",LOOKUP(MOD(B358,1),Lists!$A$5:$A$9,Lists!$B$5:$B$9))</f>
        <v/>
      </c>
      <c r="P358" s="14" t="str">
        <f aca="false">IF(OR(B358="",C358=""),"",ROUND(MOD(C358-B358,1)*1440,0))</f>
        <v/>
      </c>
      <c r="Q358" s="14" t="str">
        <f aca="false">IF(A358="","",COUNTIF($A$7:A358,A358))</f>
        <v/>
      </c>
      <c r="R358" s="15" t="str">
        <f aca="false">IF(OR(G358="",H358="",J358=""),"",ABS(G358-H358)*J358*IF(K358="",1,K358))</f>
        <v/>
      </c>
      <c r="S358" s="15" t="str">
        <f aca="false">IF(OR(G358="",I358="",J358=""),"",(I358-G358)*J358*IF(K358="",1,K358)*IF(E358="Short",-1,1)-N(L358))</f>
        <v/>
      </c>
      <c r="T358" s="16" t="str">
        <f aca="false">IF(OR(S358="",N(R358)=0),"",S358/R358)</f>
        <v/>
      </c>
      <c r="U358" s="15" t="str">
        <f aca="false">IF(S358="","",SUMIFS($S$7:S358,$A$7:A358,A358))</f>
        <v/>
      </c>
      <c r="V358" s="14" t="str">
        <f aca="false">IF(S358="","",IF(AND($C$4&gt;0,U358-S358&lt;=-$C$4),"After loss limit",IF(AND($C$4&gt;0,U358&lt;=-$C$4),"Hit loss limit",IF(AND($C$5&gt;0,Q358&gt;$C$5),"Over trade cap","OK"))))</f>
        <v/>
      </c>
    </row>
    <row r="359" customFormat="false" ht="15" hidden="false" customHeight="false" outlineLevel="0" collapsed="false">
      <c r="A359" s="9"/>
      <c r="B359" s="10"/>
      <c r="C359" s="10"/>
      <c r="D359" s="11"/>
      <c r="E359" s="33"/>
      <c r="F359" s="33"/>
      <c r="G359" s="12"/>
      <c r="H359" s="12"/>
      <c r="I359" s="12"/>
      <c r="J359" s="11"/>
      <c r="K359" s="11"/>
      <c r="L359" s="13"/>
      <c r="M359" s="33"/>
      <c r="N359" s="11"/>
      <c r="O359" s="14" t="str">
        <f aca="false">IF(OR(A359="",B359=""),"",LOOKUP(MOD(B359,1),Lists!$A$5:$A$9,Lists!$B$5:$B$9))</f>
        <v/>
      </c>
      <c r="P359" s="14" t="str">
        <f aca="false">IF(OR(B359="",C359=""),"",ROUND(MOD(C359-B359,1)*1440,0))</f>
        <v/>
      </c>
      <c r="Q359" s="14" t="str">
        <f aca="false">IF(A359="","",COUNTIF($A$7:A359,A359))</f>
        <v/>
      </c>
      <c r="R359" s="15" t="str">
        <f aca="false">IF(OR(G359="",H359="",J359=""),"",ABS(G359-H359)*J359*IF(K359="",1,K359))</f>
        <v/>
      </c>
      <c r="S359" s="15" t="str">
        <f aca="false">IF(OR(G359="",I359="",J359=""),"",(I359-G359)*J359*IF(K359="",1,K359)*IF(E359="Short",-1,1)-N(L359))</f>
        <v/>
      </c>
      <c r="T359" s="16" t="str">
        <f aca="false">IF(OR(S359="",N(R359)=0),"",S359/R359)</f>
        <v/>
      </c>
      <c r="U359" s="15" t="str">
        <f aca="false">IF(S359="","",SUMIFS($S$7:S359,$A$7:A359,A359))</f>
        <v/>
      </c>
      <c r="V359" s="14" t="str">
        <f aca="false">IF(S359="","",IF(AND($C$4&gt;0,U359-S359&lt;=-$C$4),"After loss limit",IF(AND($C$4&gt;0,U359&lt;=-$C$4),"Hit loss limit",IF(AND($C$5&gt;0,Q359&gt;$C$5),"Over trade cap","OK"))))</f>
        <v/>
      </c>
    </row>
    <row r="360" customFormat="false" ht="15" hidden="false" customHeight="false" outlineLevel="0" collapsed="false">
      <c r="A360" s="9"/>
      <c r="B360" s="10"/>
      <c r="C360" s="10"/>
      <c r="D360" s="11"/>
      <c r="E360" s="33"/>
      <c r="F360" s="33"/>
      <c r="G360" s="12"/>
      <c r="H360" s="12"/>
      <c r="I360" s="12"/>
      <c r="J360" s="11"/>
      <c r="K360" s="11"/>
      <c r="L360" s="13"/>
      <c r="M360" s="33"/>
      <c r="N360" s="11"/>
      <c r="O360" s="14" t="str">
        <f aca="false">IF(OR(A360="",B360=""),"",LOOKUP(MOD(B360,1),Lists!$A$5:$A$9,Lists!$B$5:$B$9))</f>
        <v/>
      </c>
      <c r="P360" s="14" t="str">
        <f aca="false">IF(OR(B360="",C360=""),"",ROUND(MOD(C360-B360,1)*1440,0))</f>
        <v/>
      </c>
      <c r="Q360" s="14" t="str">
        <f aca="false">IF(A360="","",COUNTIF($A$7:A360,A360))</f>
        <v/>
      </c>
      <c r="R360" s="15" t="str">
        <f aca="false">IF(OR(G360="",H360="",J360=""),"",ABS(G360-H360)*J360*IF(K360="",1,K360))</f>
        <v/>
      </c>
      <c r="S360" s="15" t="str">
        <f aca="false">IF(OR(G360="",I360="",J360=""),"",(I360-G360)*J360*IF(K360="",1,K360)*IF(E360="Short",-1,1)-N(L360))</f>
        <v/>
      </c>
      <c r="T360" s="16" t="str">
        <f aca="false">IF(OR(S360="",N(R360)=0),"",S360/R360)</f>
        <v/>
      </c>
      <c r="U360" s="15" t="str">
        <f aca="false">IF(S360="","",SUMIFS($S$7:S360,$A$7:A360,A360))</f>
        <v/>
      </c>
      <c r="V360" s="14" t="str">
        <f aca="false">IF(S360="","",IF(AND($C$4&gt;0,U360-S360&lt;=-$C$4),"After loss limit",IF(AND($C$4&gt;0,U360&lt;=-$C$4),"Hit loss limit",IF(AND($C$5&gt;0,Q360&gt;$C$5),"Over trade cap","OK"))))</f>
        <v/>
      </c>
    </row>
    <row r="361" customFormat="false" ht="15" hidden="false" customHeight="false" outlineLevel="0" collapsed="false">
      <c r="A361" s="9"/>
      <c r="B361" s="10"/>
      <c r="C361" s="10"/>
      <c r="D361" s="11"/>
      <c r="E361" s="33"/>
      <c r="F361" s="33"/>
      <c r="G361" s="12"/>
      <c r="H361" s="12"/>
      <c r="I361" s="12"/>
      <c r="J361" s="11"/>
      <c r="K361" s="11"/>
      <c r="L361" s="13"/>
      <c r="M361" s="33"/>
      <c r="N361" s="11"/>
      <c r="O361" s="14" t="str">
        <f aca="false">IF(OR(A361="",B361=""),"",LOOKUP(MOD(B361,1),Lists!$A$5:$A$9,Lists!$B$5:$B$9))</f>
        <v/>
      </c>
      <c r="P361" s="14" t="str">
        <f aca="false">IF(OR(B361="",C361=""),"",ROUND(MOD(C361-B361,1)*1440,0))</f>
        <v/>
      </c>
      <c r="Q361" s="14" t="str">
        <f aca="false">IF(A361="","",COUNTIF($A$7:A361,A361))</f>
        <v/>
      </c>
      <c r="R361" s="15" t="str">
        <f aca="false">IF(OR(G361="",H361="",J361=""),"",ABS(G361-H361)*J361*IF(K361="",1,K361))</f>
        <v/>
      </c>
      <c r="S361" s="15" t="str">
        <f aca="false">IF(OR(G361="",I361="",J361=""),"",(I361-G361)*J361*IF(K361="",1,K361)*IF(E361="Short",-1,1)-N(L361))</f>
        <v/>
      </c>
      <c r="T361" s="16" t="str">
        <f aca="false">IF(OR(S361="",N(R361)=0),"",S361/R361)</f>
        <v/>
      </c>
      <c r="U361" s="15" t="str">
        <f aca="false">IF(S361="","",SUMIFS($S$7:S361,$A$7:A361,A361))</f>
        <v/>
      </c>
      <c r="V361" s="14" t="str">
        <f aca="false">IF(S361="","",IF(AND($C$4&gt;0,U361-S361&lt;=-$C$4),"After loss limit",IF(AND($C$4&gt;0,U361&lt;=-$C$4),"Hit loss limit",IF(AND($C$5&gt;0,Q361&gt;$C$5),"Over trade cap","OK"))))</f>
        <v/>
      </c>
    </row>
    <row r="362" customFormat="false" ht="15" hidden="false" customHeight="false" outlineLevel="0" collapsed="false">
      <c r="A362" s="9"/>
      <c r="B362" s="10"/>
      <c r="C362" s="10"/>
      <c r="D362" s="11"/>
      <c r="E362" s="33"/>
      <c r="F362" s="33"/>
      <c r="G362" s="12"/>
      <c r="H362" s="12"/>
      <c r="I362" s="12"/>
      <c r="J362" s="11"/>
      <c r="K362" s="11"/>
      <c r="L362" s="13"/>
      <c r="M362" s="33"/>
      <c r="N362" s="11"/>
      <c r="O362" s="14" t="str">
        <f aca="false">IF(OR(A362="",B362=""),"",LOOKUP(MOD(B362,1),Lists!$A$5:$A$9,Lists!$B$5:$B$9))</f>
        <v/>
      </c>
      <c r="P362" s="14" t="str">
        <f aca="false">IF(OR(B362="",C362=""),"",ROUND(MOD(C362-B362,1)*1440,0))</f>
        <v/>
      </c>
      <c r="Q362" s="14" t="str">
        <f aca="false">IF(A362="","",COUNTIF($A$7:A362,A362))</f>
        <v/>
      </c>
      <c r="R362" s="15" t="str">
        <f aca="false">IF(OR(G362="",H362="",J362=""),"",ABS(G362-H362)*J362*IF(K362="",1,K362))</f>
        <v/>
      </c>
      <c r="S362" s="15" t="str">
        <f aca="false">IF(OR(G362="",I362="",J362=""),"",(I362-G362)*J362*IF(K362="",1,K362)*IF(E362="Short",-1,1)-N(L362))</f>
        <v/>
      </c>
      <c r="T362" s="16" t="str">
        <f aca="false">IF(OR(S362="",N(R362)=0),"",S362/R362)</f>
        <v/>
      </c>
      <c r="U362" s="15" t="str">
        <f aca="false">IF(S362="","",SUMIFS($S$7:S362,$A$7:A362,A362))</f>
        <v/>
      </c>
      <c r="V362" s="14" t="str">
        <f aca="false">IF(S362="","",IF(AND($C$4&gt;0,U362-S362&lt;=-$C$4),"After loss limit",IF(AND($C$4&gt;0,U362&lt;=-$C$4),"Hit loss limit",IF(AND($C$5&gt;0,Q362&gt;$C$5),"Over trade cap","OK"))))</f>
        <v/>
      </c>
    </row>
    <row r="363" customFormat="false" ht="15" hidden="false" customHeight="false" outlineLevel="0" collapsed="false">
      <c r="A363" s="9"/>
      <c r="B363" s="10"/>
      <c r="C363" s="10"/>
      <c r="D363" s="11"/>
      <c r="E363" s="33"/>
      <c r="F363" s="33"/>
      <c r="G363" s="12"/>
      <c r="H363" s="12"/>
      <c r="I363" s="12"/>
      <c r="J363" s="11"/>
      <c r="K363" s="11"/>
      <c r="L363" s="13"/>
      <c r="M363" s="33"/>
      <c r="N363" s="11"/>
      <c r="O363" s="14" t="str">
        <f aca="false">IF(OR(A363="",B363=""),"",LOOKUP(MOD(B363,1),Lists!$A$5:$A$9,Lists!$B$5:$B$9))</f>
        <v/>
      </c>
      <c r="P363" s="14" t="str">
        <f aca="false">IF(OR(B363="",C363=""),"",ROUND(MOD(C363-B363,1)*1440,0))</f>
        <v/>
      </c>
      <c r="Q363" s="14" t="str">
        <f aca="false">IF(A363="","",COUNTIF($A$7:A363,A363))</f>
        <v/>
      </c>
      <c r="R363" s="15" t="str">
        <f aca="false">IF(OR(G363="",H363="",J363=""),"",ABS(G363-H363)*J363*IF(K363="",1,K363))</f>
        <v/>
      </c>
      <c r="S363" s="15" t="str">
        <f aca="false">IF(OR(G363="",I363="",J363=""),"",(I363-G363)*J363*IF(K363="",1,K363)*IF(E363="Short",-1,1)-N(L363))</f>
        <v/>
      </c>
      <c r="T363" s="16" t="str">
        <f aca="false">IF(OR(S363="",N(R363)=0),"",S363/R363)</f>
        <v/>
      </c>
      <c r="U363" s="15" t="str">
        <f aca="false">IF(S363="","",SUMIFS($S$7:S363,$A$7:A363,A363))</f>
        <v/>
      </c>
      <c r="V363" s="14" t="str">
        <f aca="false">IF(S363="","",IF(AND($C$4&gt;0,U363-S363&lt;=-$C$4),"After loss limit",IF(AND($C$4&gt;0,U363&lt;=-$C$4),"Hit loss limit",IF(AND($C$5&gt;0,Q363&gt;$C$5),"Over trade cap","OK"))))</f>
        <v/>
      </c>
    </row>
    <row r="364" customFormat="false" ht="15" hidden="false" customHeight="false" outlineLevel="0" collapsed="false">
      <c r="A364" s="9"/>
      <c r="B364" s="10"/>
      <c r="C364" s="10"/>
      <c r="D364" s="11"/>
      <c r="E364" s="33"/>
      <c r="F364" s="33"/>
      <c r="G364" s="12"/>
      <c r="H364" s="12"/>
      <c r="I364" s="12"/>
      <c r="J364" s="11"/>
      <c r="K364" s="11"/>
      <c r="L364" s="13"/>
      <c r="M364" s="33"/>
      <c r="N364" s="11"/>
      <c r="O364" s="14" t="str">
        <f aca="false">IF(OR(A364="",B364=""),"",LOOKUP(MOD(B364,1),Lists!$A$5:$A$9,Lists!$B$5:$B$9))</f>
        <v/>
      </c>
      <c r="P364" s="14" t="str">
        <f aca="false">IF(OR(B364="",C364=""),"",ROUND(MOD(C364-B364,1)*1440,0))</f>
        <v/>
      </c>
      <c r="Q364" s="14" t="str">
        <f aca="false">IF(A364="","",COUNTIF($A$7:A364,A364))</f>
        <v/>
      </c>
      <c r="R364" s="15" t="str">
        <f aca="false">IF(OR(G364="",H364="",J364=""),"",ABS(G364-H364)*J364*IF(K364="",1,K364))</f>
        <v/>
      </c>
      <c r="S364" s="15" t="str">
        <f aca="false">IF(OR(G364="",I364="",J364=""),"",(I364-G364)*J364*IF(K364="",1,K364)*IF(E364="Short",-1,1)-N(L364))</f>
        <v/>
      </c>
      <c r="T364" s="16" t="str">
        <f aca="false">IF(OR(S364="",N(R364)=0),"",S364/R364)</f>
        <v/>
      </c>
      <c r="U364" s="15" t="str">
        <f aca="false">IF(S364="","",SUMIFS($S$7:S364,$A$7:A364,A364))</f>
        <v/>
      </c>
      <c r="V364" s="14" t="str">
        <f aca="false">IF(S364="","",IF(AND($C$4&gt;0,U364-S364&lt;=-$C$4),"After loss limit",IF(AND($C$4&gt;0,U364&lt;=-$C$4),"Hit loss limit",IF(AND($C$5&gt;0,Q364&gt;$C$5),"Over trade cap","OK"))))</f>
        <v/>
      </c>
    </row>
    <row r="365" customFormat="false" ht="15" hidden="false" customHeight="false" outlineLevel="0" collapsed="false">
      <c r="A365" s="9"/>
      <c r="B365" s="10"/>
      <c r="C365" s="10"/>
      <c r="D365" s="11"/>
      <c r="E365" s="33"/>
      <c r="F365" s="33"/>
      <c r="G365" s="12"/>
      <c r="H365" s="12"/>
      <c r="I365" s="12"/>
      <c r="J365" s="11"/>
      <c r="K365" s="11"/>
      <c r="L365" s="13"/>
      <c r="M365" s="33"/>
      <c r="N365" s="11"/>
      <c r="O365" s="14" t="str">
        <f aca="false">IF(OR(A365="",B365=""),"",LOOKUP(MOD(B365,1),Lists!$A$5:$A$9,Lists!$B$5:$B$9))</f>
        <v/>
      </c>
      <c r="P365" s="14" t="str">
        <f aca="false">IF(OR(B365="",C365=""),"",ROUND(MOD(C365-B365,1)*1440,0))</f>
        <v/>
      </c>
      <c r="Q365" s="14" t="str">
        <f aca="false">IF(A365="","",COUNTIF($A$7:A365,A365))</f>
        <v/>
      </c>
      <c r="R365" s="15" t="str">
        <f aca="false">IF(OR(G365="",H365="",J365=""),"",ABS(G365-H365)*J365*IF(K365="",1,K365))</f>
        <v/>
      </c>
      <c r="S365" s="15" t="str">
        <f aca="false">IF(OR(G365="",I365="",J365=""),"",(I365-G365)*J365*IF(K365="",1,K365)*IF(E365="Short",-1,1)-N(L365))</f>
        <v/>
      </c>
      <c r="T365" s="16" t="str">
        <f aca="false">IF(OR(S365="",N(R365)=0),"",S365/R365)</f>
        <v/>
      </c>
      <c r="U365" s="15" t="str">
        <f aca="false">IF(S365="","",SUMIFS($S$7:S365,$A$7:A365,A365))</f>
        <v/>
      </c>
      <c r="V365" s="14" t="str">
        <f aca="false">IF(S365="","",IF(AND($C$4&gt;0,U365-S365&lt;=-$C$4),"After loss limit",IF(AND($C$4&gt;0,U365&lt;=-$C$4),"Hit loss limit",IF(AND($C$5&gt;0,Q365&gt;$C$5),"Over trade cap","OK"))))</f>
        <v/>
      </c>
    </row>
    <row r="366" customFormat="false" ht="15" hidden="false" customHeight="false" outlineLevel="0" collapsed="false">
      <c r="A366" s="9"/>
      <c r="B366" s="10"/>
      <c r="C366" s="10"/>
      <c r="D366" s="11"/>
      <c r="E366" s="33"/>
      <c r="F366" s="33"/>
      <c r="G366" s="12"/>
      <c r="H366" s="12"/>
      <c r="I366" s="12"/>
      <c r="J366" s="11"/>
      <c r="K366" s="11"/>
      <c r="L366" s="13"/>
      <c r="M366" s="33"/>
      <c r="N366" s="11"/>
      <c r="O366" s="14" t="str">
        <f aca="false">IF(OR(A366="",B366=""),"",LOOKUP(MOD(B366,1),Lists!$A$5:$A$9,Lists!$B$5:$B$9))</f>
        <v/>
      </c>
      <c r="P366" s="14" t="str">
        <f aca="false">IF(OR(B366="",C366=""),"",ROUND(MOD(C366-B366,1)*1440,0))</f>
        <v/>
      </c>
      <c r="Q366" s="14" t="str">
        <f aca="false">IF(A366="","",COUNTIF($A$7:A366,A366))</f>
        <v/>
      </c>
      <c r="R366" s="15" t="str">
        <f aca="false">IF(OR(G366="",H366="",J366=""),"",ABS(G366-H366)*J366*IF(K366="",1,K366))</f>
        <v/>
      </c>
      <c r="S366" s="15" t="str">
        <f aca="false">IF(OR(G366="",I366="",J366=""),"",(I366-G366)*J366*IF(K366="",1,K366)*IF(E366="Short",-1,1)-N(L366))</f>
        <v/>
      </c>
      <c r="T366" s="16" t="str">
        <f aca="false">IF(OR(S366="",N(R366)=0),"",S366/R366)</f>
        <v/>
      </c>
      <c r="U366" s="15" t="str">
        <f aca="false">IF(S366="","",SUMIFS($S$7:S366,$A$7:A366,A366))</f>
        <v/>
      </c>
      <c r="V366" s="14" t="str">
        <f aca="false">IF(S366="","",IF(AND($C$4&gt;0,U366-S366&lt;=-$C$4),"After loss limit",IF(AND($C$4&gt;0,U366&lt;=-$C$4),"Hit loss limit",IF(AND($C$5&gt;0,Q366&gt;$C$5),"Over trade cap","OK"))))</f>
        <v/>
      </c>
    </row>
    <row r="367" customFormat="false" ht="15" hidden="false" customHeight="false" outlineLevel="0" collapsed="false">
      <c r="A367" s="9"/>
      <c r="B367" s="10"/>
      <c r="C367" s="10"/>
      <c r="D367" s="11"/>
      <c r="E367" s="33"/>
      <c r="F367" s="33"/>
      <c r="G367" s="12"/>
      <c r="H367" s="12"/>
      <c r="I367" s="12"/>
      <c r="J367" s="11"/>
      <c r="K367" s="11"/>
      <c r="L367" s="13"/>
      <c r="M367" s="33"/>
      <c r="N367" s="11"/>
      <c r="O367" s="14" t="str">
        <f aca="false">IF(OR(A367="",B367=""),"",LOOKUP(MOD(B367,1),Lists!$A$5:$A$9,Lists!$B$5:$B$9))</f>
        <v/>
      </c>
      <c r="P367" s="14" t="str">
        <f aca="false">IF(OR(B367="",C367=""),"",ROUND(MOD(C367-B367,1)*1440,0))</f>
        <v/>
      </c>
      <c r="Q367" s="14" t="str">
        <f aca="false">IF(A367="","",COUNTIF($A$7:A367,A367))</f>
        <v/>
      </c>
      <c r="R367" s="15" t="str">
        <f aca="false">IF(OR(G367="",H367="",J367=""),"",ABS(G367-H367)*J367*IF(K367="",1,K367))</f>
        <v/>
      </c>
      <c r="S367" s="15" t="str">
        <f aca="false">IF(OR(G367="",I367="",J367=""),"",(I367-G367)*J367*IF(K367="",1,K367)*IF(E367="Short",-1,1)-N(L367))</f>
        <v/>
      </c>
      <c r="T367" s="16" t="str">
        <f aca="false">IF(OR(S367="",N(R367)=0),"",S367/R367)</f>
        <v/>
      </c>
      <c r="U367" s="15" t="str">
        <f aca="false">IF(S367="","",SUMIFS($S$7:S367,$A$7:A367,A367))</f>
        <v/>
      </c>
      <c r="V367" s="14" t="str">
        <f aca="false">IF(S367="","",IF(AND($C$4&gt;0,U367-S367&lt;=-$C$4),"After loss limit",IF(AND($C$4&gt;0,U367&lt;=-$C$4),"Hit loss limit",IF(AND($C$5&gt;0,Q367&gt;$C$5),"Over trade cap","OK"))))</f>
        <v/>
      </c>
    </row>
    <row r="368" customFormat="false" ht="15" hidden="false" customHeight="false" outlineLevel="0" collapsed="false">
      <c r="A368" s="9"/>
      <c r="B368" s="10"/>
      <c r="C368" s="10"/>
      <c r="D368" s="11"/>
      <c r="E368" s="33"/>
      <c r="F368" s="33"/>
      <c r="G368" s="12"/>
      <c r="H368" s="12"/>
      <c r="I368" s="12"/>
      <c r="J368" s="11"/>
      <c r="K368" s="11"/>
      <c r="L368" s="13"/>
      <c r="M368" s="33"/>
      <c r="N368" s="11"/>
      <c r="O368" s="14" t="str">
        <f aca="false">IF(OR(A368="",B368=""),"",LOOKUP(MOD(B368,1),Lists!$A$5:$A$9,Lists!$B$5:$B$9))</f>
        <v/>
      </c>
      <c r="P368" s="14" t="str">
        <f aca="false">IF(OR(B368="",C368=""),"",ROUND(MOD(C368-B368,1)*1440,0))</f>
        <v/>
      </c>
      <c r="Q368" s="14" t="str">
        <f aca="false">IF(A368="","",COUNTIF($A$7:A368,A368))</f>
        <v/>
      </c>
      <c r="R368" s="15" t="str">
        <f aca="false">IF(OR(G368="",H368="",J368=""),"",ABS(G368-H368)*J368*IF(K368="",1,K368))</f>
        <v/>
      </c>
      <c r="S368" s="15" t="str">
        <f aca="false">IF(OR(G368="",I368="",J368=""),"",(I368-G368)*J368*IF(K368="",1,K368)*IF(E368="Short",-1,1)-N(L368))</f>
        <v/>
      </c>
      <c r="T368" s="16" t="str">
        <f aca="false">IF(OR(S368="",N(R368)=0),"",S368/R368)</f>
        <v/>
      </c>
      <c r="U368" s="15" t="str">
        <f aca="false">IF(S368="","",SUMIFS($S$7:S368,$A$7:A368,A368))</f>
        <v/>
      </c>
      <c r="V368" s="14" t="str">
        <f aca="false">IF(S368="","",IF(AND($C$4&gt;0,U368-S368&lt;=-$C$4),"After loss limit",IF(AND($C$4&gt;0,U368&lt;=-$C$4),"Hit loss limit",IF(AND($C$5&gt;0,Q368&gt;$C$5),"Over trade cap","OK"))))</f>
        <v/>
      </c>
    </row>
    <row r="369" customFormat="false" ht="15" hidden="false" customHeight="false" outlineLevel="0" collapsed="false">
      <c r="A369" s="9"/>
      <c r="B369" s="10"/>
      <c r="C369" s="10"/>
      <c r="D369" s="11"/>
      <c r="E369" s="33"/>
      <c r="F369" s="33"/>
      <c r="G369" s="12"/>
      <c r="H369" s="12"/>
      <c r="I369" s="12"/>
      <c r="J369" s="11"/>
      <c r="K369" s="11"/>
      <c r="L369" s="13"/>
      <c r="M369" s="33"/>
      <c r="N369" s="11"/>
      <c r="O369" s="14" t="str">
        <f aca="false">IF(OR(A369="",B369=""),"",LOOKUP(MOD(B369,1),Lists!$A$5:$A$9,Lists!$B$5:$B$9))</f>
        <v/>
      </c>
      <c r="P369" s="14" t="str">
        <f aca="false">IF(OR(B369="",C369=""),"",ROUND(MOD(C369-B369,1)*1440,0))</f>
        <v/>
      </c>
      <c r="Q369" s="14" t="str">
        <f aca="false">IF(A369="","",COUNTIF($A$7:A369,A369))</f>
        <v/>
      </c>
      <c r="R369" s="15" t="str">
        <f aca="false">IF(OR(G369="",H369="",J369=""),"",ABS(G369-H369)*J369*IF(K369="",1,K369))</f>
        <v/>
      </c>
      <c r="S369" s="15" t="str">
        <f aca="false">IF(OR(G369="",I369="",J369=""),"",(I369-G369)*J369*IF(K369="",1,K369)*IF(E369="Short",-1,1)-N(L369))</f>
        <v/>
      </c>
      <c r="T369" s="16" t="str">
        <f aca="false">IF(OR(S369="",N(R369)=0),"",S369/R369)</f>
        <v/>
      </c>
      <c r="U369" s="15" t="str">
        <f aca="false">IF(S369="","",SUMIFS($S$7:S369,$A$7:A369,A369))</f>
        <v/>
      </c>
      <c r="V369" s="14" t="str">
        <f aca="false">IF(S369="","",IF(AND($C$4&gt;0,U369-S369&lt;=-$C$4),"After loss limit",IF(AND($C$4&gt;0,U369&lt;=-$C$4),"Hit loss limit",IF(AND($C$5&gt;0,Q369&gt;$C$5),"Over trade cap","OK"))))</f>
        <v/>
      </c>
    </row>
    <row r="370" customFormat="false" ht="15" hidden="false" customHeight="false" outlineLevel="0" collapsed="false">
      <c r="A370" s="9"/>
      <c r="B370" s="10"/>
      <c r="C370" s="10"/>
      <c r="D370" s="11"/>
      <c r="E370" s="33"/>
      <c r="F370" s="33"/>
      <c r="G370" s="12"/>
      <c r="H370" s="12"/>
      <c r="I370" s="12"/>
      <c r="J370" s="11"/>
      <c r="K370" s="11"/>
      <c r="L370" s="13"/>
      <c r="M370" s="33"/>
      <c r="N370" s="11"/>
      <c r="O370" s="14" t="str">
        <f aca="false">IF(OR(A370="",B370=""),"",LOOKUP(MOD(B370,1),Lists!$A$5:$A$9,Lists!$B$5:$B$9))</f>
        <v/>
      </c>
      <c r="P370" s="14" t="str">
        <f aca="false">IF(OR(B370="",C370=""),"",ROUND(MOD(C370-B370,1)*1440,0))</f>
        <v/>
      </c>
      <c r="Q370" s="14" t="str">
        <f aca="false">IF(A370="","",COUNTIF($A$7:A370,A370))</f>
        <v/>
      </c>
      <c r="R370" s="15" t="str">
        <f aca="false">IF(OR(G370="",H370="",J370=""),"",ABS(G370-H370)*J370*IF(K370="",1,K370))</f>
        <v/>
      </c>
      <c r="S370" s="15" t="str">
        <f aca="false">IF(OR(G370="",I370="",J370=""),"",(I370-G370)*J370*IF(K370="",1,K370)*IF(E370="Short",-1,1)-N(L370))</f>
        <v/>
      </c>
      <c r="T370" s="16" t="str">
        <f aca="false">IF(OR(S370="",N(R370)=0),"",S370/R370)</f>
        <v/>
      </c>
      <c r="U370" s="15" t="str">
        <f aca="false">IF(S370="","",SUMIFS($S$7:S370,$A$7:A370,A370))</f>
        <v/>
      </c>
      <c r="V370" s="14" t="str">
        <f aca="false">IF(S370="","",IF(AND($C$4&gt;0,U370-S370&lt;=-$C$4),"After loss limit",IF(AND($C$4&gt;0,U370&lt;=-$C$4),"Hit loss limit",IF(AND($C$5&gt;0,Q370&gt;$C$5),"Over trade cap","OK"))))</f>
        <v/>
      </c>
    </row>
    <row r="371" customFormat="false" ht="15" hidden="false" customHeight="false" outlineLevel="0" collapsed="false">
      <c r="A371" s="9"/>
      <c r="B371" s="10"/>
      <c r="C371" s="10"/>
      <c r="D371" s="11"/>
      <c r="E371" s="33"/>
      <c r="F371" s="33"/>
      <c r="G371" s="12"/>
      <c r="H371" s="12"/>
      <c r="I371" s="12"/>
      <c r="J371" s="11"/>
      <c r="K371" s="11"/>
      <c r="L371" s="13"/>
      <c r="M371" s="33"/>
      <c r="N371" s="11"/>
      <c r="O371" s="14" t="str">
        <f aca="false">IF(OR(A371="",B371=""),"",LOOKUP(MOD(B371,1),Lists!$A$5:$A$9,Lists!$B$5:$B$9))</f>
        <v/>
      </c>
      <c r="P371" s="14" t="str">
        <f aca="false">IF(OR(B371="",C371=""),"",ROUND(MOD(C371-B371,1)*1440,0))</f>
        <v/>
      </c>
      <c r="Q371" s="14" t="str">
        <f aca="false">IF(A371="","",COUNTIF($A$7:A371,A371))</f>
        <v/>
      </c>
      <c r="R371" s="15" t="str">
        <f aca="false">IF(OR(G371="",H371="",J371=""),"",ABS(G371-H371)*J371*IF(K371="",1,K371))</f>
        <v/>
      </c>
      <c r="S371" s="15" t="str">
        <f aca="false">IF(OR(G371="",I371="",J371=""),"",(I371-G371)*J371*IF(K371="",1,K371)*IF(E371="Short",-1,1)-N(L371))</f>
        <v/>
      </c>
      <c r="T371" s="16" t="str">
        <f aca="false">IF(OR(S371="",N(R371)=0),"",S371/R371)</f>
        <v/>
      </c>
      <c r="U371" s="15" t="str">
        <f aca="false">IF(S371="","",SUMIFS($S$7:S371,$A$7:A371,A371))</f>
        <v/>
      </c>
      <c r="V371" s="14" t="str">
        <f aca="false">IF(S371="","",IF(AND($C$4&gt;0,U371-S371&lt;=-$C$4),"After loss limit",IF(AND($C$4&gt;0,U371&lt;=-$C$4),"Hit loss limit",IF(AND($C$5&gt;0,Q371&gt;$C$5),"Over trade cap","OK"))))</f>
        <v/>
      </c>
    </row>
    <row r="372" customFormat="false" ht="15" hidden="false" customHeight="false" outlineLevel="0" collapsed="false">
      <c r="A372" s="9"/>
      <c r="B372" s="10"/>
      <c r="C372" s="10"/>
      <c r="D372" s="11"/>
      <c r="E372" s="33"/>
      <c r="F372" s="33"/>
      <c r="G372" s="12"/>
      <c r="H372" s="12"/>
      <c r="I372" s="12"/>
      <c r="J372" s="11"/>
      <c r="K372" s="11"/>
      <c r="L372" s="13"/>
      <c r="M372" s="33"/>
      <c r="N372" s="11"/>
      <c r="O372" s="14" t="str">
        <f aca="false">IF(OR(A372="",B372=""),"",LOOKUP(MOD(B372,1),Lists!$A$5:$A$9,Lists!$B$5:$B$9))</f>
        <v/>
      </c>
      <c r="P372" s="14" t="str">
        <f aca="false">IF(OR(B372="",C372=""),"",ROUND(MOD(C372-B372,1)*1440,0))</f>
        <v/>
      </c>
      <c r="Q372" s="14" t="str">
        <f aca="false">IF(A372="","",COUNTIF($A$7:A372,A372))</f>
        <v/>
      </c>
      <c r="R372" s="15" t="str">
        <f aca="false">IF(OR(G372="",H372="",J372=""),"",ABS(G372-H372)*J372*IF(K372="",1,K372))</f>
        <v/>
      </c>
      <c r="S372" s="15" t="str">
        <f aca="false">IF(OR(G372="",I372="",J372=""),"",(I372-G372)*J372*IF(K372="",1,K372)*IF(E372="Short",-1,1)-N(L372))</f>
        <v/>
      </c>
      <c r="T372" s="16" t="str">
        <f aca="false">IF(OR(S372="",N(R372)=0),"",S372/R372)</f>
        <v/>
      </c>
      <c r="U372" s="15" t="str">
        <f aca="false">IF(S372="","",SUMIFS($S$7:S372,$A$7:A372,A372))</f>
        <v/>
      </c>
      <c r="V372" s="14" t="str">
        <f aca="false">IF(S372="","",IF(AND($C$4&gt;0,U372-S372&lt;=-$C$4),"After loss limit",IF(AND($C$4&gt;0,U372&lt;=-$C$4),"Hit loss limit",IF(AND($C$5&gt;0,Q372&gt;$C$5),"Over trade cap","OK"))))</f>
        <v/>
      </c>
    </row>
    <row r="373" customFormat="false" ht="15" hidden="false" customHeight="false" outlineLevel="0" collapsed="false">
      <c r="A373" s="9"/>
      <c r="B373" s="10"/>
      <c r="C373" s="10"/>
      <c r="D373" s="11"/>
      <c r="E373" s="33"/>
      <c r="F373" s="33"/>
      <c r="G373" s="12"/>
      <c r="H373" s="12"/>
      <c r="I373" s="12"/>
      <c r="J373" s="11"/>
      <c r="K373" s="11"/>
      <c r="L373" s="13"/>
      <c r="M373" s="33"/>
      <c r="N373" s="11"/>
      <c r="O373" s="14" t="str">
        <f aca="false">IF(OR(A373="",B373=""),"",LOOKUP(MOD(B373,1),Lists!$A$5:$A$9,Lists!$B$5:$B$9))</f>
        <v/>
      </c>
      <c r="P373" s="14" t="str">
        <f aca="false">IF(OR(B373="",C373=""),"",ROUND(MOD(C373-B373,1)*1440,0))</f>
        <v/>
      </c>
      <c r="Q373" s="14" t="str">
        <f aca="false">IF(A373="","",COUNTIF($A$7:A373,A373))</f>
        <v/>
      </c>
      <c r="R373" s="15" t="str">
        <f aca="false">IF(OR(G373="",H373="",J373=""),"",ABS(G373-H373)*J373*IF(K373="",1,K373))</f>
        <v/>
      </c>
      <c r="S373" s="15" t="str">
        <f aca="false">IF(OR(G373="",I373="",J373=""),"",(I373-G373)*J373*IF(K373="",1,K373)*IF(E373="Short",-1,1)-N(L373))</f>
        <v/>
      </c>
      <c r="T373" s="16" t="str">
        <f aca="false">IF(OR(S373="",N(R373)=0),"",S373/R373)</f>
        <v/>
      </c>
      <c r="U373" s="15" t="str">
        <f aca="false">IF(S373="","",SUMIFS($S$7:S373,$A$7:A373,A373))</f>
        <v/>
      </c>
      <c r="V373" s="14" t="str">
        <f aca="false">IF(S373="","",IF(AND($C$4&gt;0,U373-S373&lt;=-$C$4),"After loss limit",IF(AND($C$4&gt;0,U373&lt;=-$C$4),"Hit loss limit",IF(AND($C$5&gt;0,Q373&gt;$C$5),"Over trade cap","OK"))))</f>
        <v/>
      </c>
    </row>
    <row r="374" customFormat="false" ht="15" hidden="false" customHeight="false" outlineLevel="0" collapsed="false">
      <c r="A374" s="9"/>
      <c r="B374" s="10"/>
      <c r="C374" s="10"/>
      <c r="D374" s="11"/>
      <c r="E374" s="33"/>
      <c r="F374" s="33"/>
      <c r="G374" s="12"/>
      <c r="H374" s="12"/>
      <c r="I374" s="12"/>
      <c r="J374" s="11"/>
      <c r="K374" s="11"/>
      <c r="L374" s="13"/>
      <c r="M374" s="33"/>
      <c r="N374" s="11"/>
      <c r="O374" s="14" t="str">
        <f aca="false">IF(OR(A374="",B374=""),"",LOOKUP(MOD(B374,1),Lists!$A$5:$A$9,Lists!$B$5:$B$9))</f>
        <v/>
      </c>
      <c r="P374" s="14" t="str">
        <f aca="false">IF(OR(B374="",C374=""),"",ROUND(MOD(C374-B374,1)*1440,0))</f>
        <v/>
      </c>
      <c r="Q374" s="14" t="str">
        <f aca="false">IF(A374="","",COUNTIF($A$7:A374,A374))</f>
        <v/>
      </c>
      <c r="R374" s="15" t="str">
        <f aca="false">IF(OR(G374="",H374="",J374=""),"",ABS(G374-H374)*J374*IF(K374="",1,K374))</f>
        <v/>
      </c>
      <c r="S374" s="15" t="str">
        <f aca="false">IF(OR(G374="",I374="",J374=""),"",(I374-G374)*J374*IF(K374="",1,K374)*IF(E374="Short",-1,1)-N(L374))</f>
        <v/>
      </c>
      <c r="T374" s="16" t="str">
        <f aca="false">IF(OR(S374="",N(R374)=0),"",S374/R374)</f>
        <v/>
      </c>
      <c r="U374" s="15" t="str">
        <f aca="false">IF(S374="","",SUMIFS($S$7:S374,$A$7:A374,A374))</f>
        <v/>
      </c>
      <c r="V374" s="14" t="str">
        <f aca="false">IF(S374="","",IF(AND($C$4&gt;0,U374-S374&lt;=-$C$4),"After loss limit",IF(AND($C$4&gt;0,U374&lt;=-$C$4),"Hit loss limit",IF(AND($C$5&gt;0,Q374&gt;$C$5),"Over trade cap","OK"))))</f>
        <v/>
      </c>
    </row>
    <row r="375" customFormat="false" ht="15" hidden="false" customHeight="false" outlineLevel="0" collapsed="false">
      <c r="A375" s="9"/>
      <c r="B375" s="10"/>
      <c r="C375" s="10"/>
      <c r="D375" s="11"/>
      <c r="E375" s="33"/>
      <c r="F375" s="33"/>
      <c r="G375" s="12"/>
      <c r="H375" s="12"/>
      <c r="I375" s="12"/>
      <c r="J375" s="11"/>
      <c r="K375" s="11"/>
      <c r="L375" s="13"/>
      <c r="M375" s="33"/>
      <c r="N375" s="11"/>
      <c r="O375" s="14" t="str">
        <f aca="false">IF(OR(A375="",B375=""),"",LOOKUP(MOD(B375,1),Lists!$A$5:$A$9,Lists!$B$5:$B$9))</f>
        <v/>
      </c>
      <c r="P375" s="14" t="str">
        <f aca="false">IF(OR(B375="",C375=""),"",ROUND(MOD(C375-B375,1)*1440,0))</f>
        <v/>
      </c>
      <c r="Q375" s="14" t="str">
        <f aca="false">IF(A375="","",COUNTIF($A$7:A375,A375))</f>
        <v/>
      </c>
      <c r="R375" s="15" t="str">
        <f aca="false">IF(OR(G375="",H375="",J375=""),"",ABS(G375-H375)*J375*IF(K375="",1,K375))</f>
        <v/>
      </c>
      <c r="S375" s="15" t="str">
        <f aca="false">IF(OR(G375="",I375="",J375=""),"",(I375-G375)*J375*IF(K375="",1,K375)*IF(E375="Short",-1,1)-N(L375))</f>
        <v/>
      </c>
      <c r="T375" s="16" t="str">
        <f aca="false">IF(OR(S375="",N(R375)=0),"",S375/R375)</f>
        <v/>
      </c>
      <c r="U375" s="15" t="str">
        <f aca="false">IF(S375="","",SUMIFS($S$7:S375,$A$7:A375,A375))</f>
        <v/>
      </c>
      <c r="V375" s="14" t="str">
        <f aca="false">IF(S375="","",IF(AND($C$4&gt;0,U375-S375&lt;=-$C$4),"After loss limit",IF(AND($C$4&gt;0,U375&lt;=-$C$4),"Hit loss limit",IF(AND($C$5&gt;0,Q375&gt;$C$5),"Over trade cap","OK"))))</f>
        <v/>
      </c>
    </row>
    <row r="376" customFormat="false" ht="15" hidden="false" customHeight="false" outlineLevel="0" collapsed="false">
      <c r="A376" s="9"/>
      <c r="B376" s="10"/>
      <c r="C376" s="10"/>
      <c r="D376" s="11"/>
      <c r="E376" s="33"/>
      <c r="F376" s="33"/>
      <c r="G376" s="12"/>
      <c r="H376" s="12"/>
      <c r="I376" s="12"/>
      <c r="J376" s="11"/>
      <c r="K376" s="11"/>
      <c r="L376" s="13"/>
      <c r="M376" s="33"/>
      <c r="N376" s="11"/>
      <c r="O376" s="14" t="str">
        <f aca="false">IF(OR(A376="",B376=""),"",LOOKUP(MOD(B376,1),Lists!$A$5:$A$9,Lists!$B$5:$B$9))</f>
        <v/>
      </c>
      <c r="P376" s="14" t="str">
        <f aca="false">IF(OR(B376="",C376=""),"",ROUND(MOD(C376-B376,1)*1440,0))</f>
        <v/>
      </c>
      <c r="Q376" s="14" t="str">
        <f aca="false">IF(A376="","",COUNTIF($A$7:A376,A376))</f>
        <v/>
      </c>
      <c r="R376" s="15" t="str">
        <f aca="false">IF(OR(G376="",H376="",J376=""),"",ABS(G376-H376)*J376*IF(K376="",1,K376))</f>
        <v/>
      </c>
      <c r="S376" s="15" t="str">
        <f aca="false">IF(OR(G376="",I376="",J376=""),"",(I376-G376)*J376*IF(K376="",1,K376)*IF(E376="Short",-1,1)-N(L376))</f>
        <v/>
      </c>
      <c r="T376" s="16" t="str">
        <f aca="false">IF(OR(S376="",N(R376)=0),"",S376/R376)</f>
        <v/>
      </c>
      <c r="U376" s="15" t="str">
        <f aca="false">IF(S376="","",SUMIFS($S$7:S376,$A$7:A376,A376))</f>
        <v/>
      </c>
      <c r="V376" s="14" t="str">
        <f aca="false">IF(S376="","",IF(AND($C$4&gt;0,U376-S376&lt;=-$C$4),"After loss limit",IF(AND($C$4&gt;0,U376&lt;=-$C$4),"Hit loss limit",IF(AND($C$5&gt;0,Q376&gt;$C$5),"Over trade cap","OK"))))</f>
        <v/>
      </c>
    </row>
    <row r="377" customFormat="false" ht="15" hidden="false" customHeight="false" outlineLevel="0" collapsed="false">
      <c r="A377" s="9"/>
      <c r="B377" s="10"/>
      <c r="C377" s="10"/>
      <c r="D377" s="11"/>
      <c r="E377" s="33"/>
      <c r="F377" s="33"/>
      <c r="G377" s="12"/>
      <c r="H377" s="12"/>
      <c r="I377" s="12"/>
      <c r="J377" s="11"/>
      <c r="K377" s="11"/>
      <c r="L377" s="13"/>
      <c r="M377" s="33"/>
      <c r="N377" s="11"/>
      <c r="O377" s="14" t="str">
        <f aca="false">IF(OR(A377="",B377=""),"",LOOKUP(MOD(B377,1),Lists!$A$5:$A$9,Lists!$B$5:$B$9))</f>
        <v/>
      </c>
      <c r="P377" s="14" t="str">
        <f aca="false">IF(OR(B377="",C377=""),"",ROUND(MOD(C377-B377,1)*1440,0))</f>
        <v/>
      </c>
      <c r="Q377" s="14" t="str">
        <f aca="false">IF(A377="","",COUNTIF($A$7:A377,A377))</f>
        <v/>
      </c>
      <c r="R377" s="15" t="str">
        <f aca="false">IF(OR(G377="",H377="",J377=""),"",ABS(G377-H377)*J377*IF(K377="",1,K377))</f>
        <v/>
      </c>
      <c r="S377" s="15" t="str">
        <f aca="false">IF(OR(G377="",I377="",J377=""),"",(I377-G377)*J377*IF(K377="",1,K377)*IF(E377="Short",-1,1)-N(L377))</f>
        <v/>
      </c>
      <c r="T377" s="16" t="str">
        <f aca="false">IF(OR(S377="",N(R377)=0),"",S377/R377)</f>
        <v/>
      </c>
      <c r="U377" s="15" t="str">
        <f aca="false">IF(S377="","",SUMIFS($S$7:S377,$A$7:A377,A377))</f>
        <v/>
      </c>
      <c r="V377" s="14" t="str">
        <f aca="false">IF(S377="","",IF(AND($C$4&gt;0,U377-S377&lt;=-$C$4),"After loss limit",IF(AND($C$4&gt;0,U377&lt;=-$C$4),"Hit loss limit",IF(AND($C$5&gt;0,Q377&gt;$C$5),"Over trade cap","OK"))))</f>
        <v/>
      </c>
    </row>
    <row r="378" customFormat="false" ht="15" hidden="false" customHeight="false" outlineLevel="0" collapsed="false">
      <c r="A378" s="9"/>
      <c r="B378" s="10"/>
      <c r="C378" s="10"/>
      <c r="D378" s="11"/>
      <c r="E378" s="33"/>
      <c r="F378" s="33"/>
      <c r="G378" s="12"/>
      <c r="H378" s="12"/>
      <c r="I378" s="12"/>
      <c r="J378" s="11"/>
      <c r="K378" s="11"/>
      <c r="L378" s="13"/>
      <c r="M378" s="33"/>
      <c r="N378" s="11"/>
      <c r="O378" s="14" t="str">
        <f aca="false">IF(OR(A378="",B378=""),"",LOOKUP(MOD(B378,1),Lists!$A$5:$A$9,Lists!$B$5:$B$9))</f>
        <v/>
      </c>
      <c r="P378" s="14" t="str">
        <f aca="false">IF(OR(B378="",C378=""),"",ROUND(MOD(C378-B378,1)*1440,0))</f>
        <v/>
      </c>
      <c r="Q378" s="14" t="str">
        <f aca="false">IF(A378="","",COUNTIF($A$7:A378,A378))</f>
        <v/>
      </c>
      <c r="R378" s="15" t="str">
        <f aca="false">IF(OR(G378="",H378="",J378=""),"",ABS(G378-H378)*J378*IF(K378="",1,K378))</f>
        <v/>
      </c>
      <c r="S378" s="15" t="str">
        <f aca="false">IF(OR(G378="",I378="",J378=""),"",(I378-G378)*J378*IF(K378="",1,K378)*IF(E378="Short",-1,1)-N(L378))</f>
        <v/>
      </c>
      <c r="T378" s="16" t="str">
        <f aca="false">IF(OR(S378="",N(R378)=0),"",S378/R378)</f>
        <v/>
      </c>
      <c r="U378" s="15" t="str">
        <f aca="false">IF(S378="","",SUMIFS($S$7:S378,$A$7:A378,A378))</f>
        <v/>
      </c>
      <c r="V378" s="14" t="str">
        <f aca="false">IF(S378="","",IF(AND($C$4&gt;0,U378-S378&lt;=-$C$4),"After loss limit",IF(AND($C$4&gt;0,U378&lt;=-$C$4),"Hit loss limit",IF(AND($C$5&gt;0,Q378&gt;$C$5),"Over trade cap","OK"))))</f>
        <v/>
      </c>
    </row>
    <row r="379" customFormat="false" ht="15" hidden="false" customHeight="false" outlineLevel="0" collapsed="false">
      <c r="A379" s="9"/>
      <c r="B379" s="10"/>
      <c r="C379" s="10"/>
      <c r="D379" s="11"/>
      <c r="E379" s="33"/>
      <c r="F379" s="33"/>
      <c r="G379" s="12"/>
      <c r="H379" s="12"/>
      <c r="I379" s="12"/>
      <c r="J379" s="11"/>
      <c r="K379" s="11"/>
      <c r="L379" s="13"/>
      <c r="M379" s="33"/>
      <c r="N379" s="11"/>
      <c r="O379" s="14" t="str">
        <f aca="false">IF(OR(A379="",B379=""),"",LOOKUP(MOD(B379,1),Lists!$A$5:$A$9,Lists!$B$5:$B$9))</f>
        <v/>
      </c>
      <c r="P379" s="14" t="str">
        <f aca="false">IF(OR(B379="",C379=""),"",ROUND(MOD(C379-B379,1)*1440,0))</f>
        <v/>
      </c>
      <c r="Q379" s="14" t="str">
        <f aca="false">IF(A379="","",COUNTIF($A$7:A379,A379))</f>
        <v/>
      </c>
      <c r="R379" s="15" t="str">
        <f aca="false">IF(OR(G379="",H379="",J379=""),"",ABS(G379-H379)*J379*IF(K379="",1,K379))</f>
        <v/>
      </c>
      <c r="S379" s="15" t="str">
        <f aca="false">IF(OR(G379="",I379="",J379=""),"",(I379-G379)*J379*IF(K379="",1,K379)*IF(E379="Short",-1,1)-N(L379))</f>
        <v/>
      </c>
      <c r="T379" s="16" t="str">
        <f aca="false">IF(OR(S379="",N(R379)=0),"",S379/R379)</f>
        <v/>
      </c>
      <c r="U379" s="15" t="str">
        <f aca="false">IF(S379="","",SUMIFS($S$7:S379,$A$7:A379,A379))</f>
        <v/>
      </c>
      <c r="V379" s="14" t="str">
        <f aca="false">IF(S379="","",IF(AND($C$4&gt;0,U379-S379&lt;=-$C$4),"After loss limit",IF(AND($C$4&gt;0,U379&lt;=-$C$4),"Hit loss limit",IF(AND($C$5&gt;0,Q379&gt;$C$5),"Over trade cap","OK"))))</f>
        <v/>
      </c>
    </row>
    <row r="380" customFormat="false" ht="15" hidden="false" customHeight="false" outlineLevel="0" collapsed="false">
      <c r="A380" s="9"/>
      <c r="B380" s="10"/>
      <c r="C380" s="10"/>
      <c r="D380" s="11"/>
      <c r="E380" s="33"/>
      <c r="F380" s="33"/>
      <c r="G380" s="12"/>
      <c r="H380" s="12"/>
      <c r="I380" s="12"/>
      <c r="J380" s="11"/>
      <c r="K380" s="11"/>
      <c r="L380" s="13"/>
      <c r="M380" s="33"/>
      <c r="N380" s="11"/>
      <c r="O380" s="14" t="str">
        <f aca="false">IF(OR(A380="",B380=""),"",LOOKUP(MOD(B380,1),Lists!$A$5:$A$9,Lists!$B$5:$B$9))</f>
        <v/>
      </c>
      <c r="P380" s="14" t="str">
        <f aca="false">IF(OR(B380="",C380=""),"",ROUND(MOD(C380-B380,1)*1440,0))</f>
        <v/>
      </c>
      <c r="Q380" s="14" t="str">
        <f aca="false">IF(A380="","",COUNTIF($A$7:A380,A380))</f>
        <v/>
      </c>
      <c r="R380" s="15" t="str">
        <f aca="false">IF(OR(G380="",H380="",J380=""),"",ABS(G380-H380)*J380*IF(K380="",1,K380))</f>
        <v/>
      </c>
      <c r="S380" s="15" t="str">
        <f aca="false">IF(OR(G380="",I380="",J380=""),"",(I380-G380)*J380*IF(K380="",1,K380)*IF(E380="Short",-1,1)-N(L380))</f>
        <v/>
      </c>
      <c r="T380" s="16" t="str">
        <f aca="false">IF(OR(S380="",N(R380)=0),"",S380/R380)</f>
        <v/>
      </c>
      <c r="U380" s="15" t="str">
        <f aca="false">IF(S380="","",SUMIFS($S$7:S380,$A$7:A380,A380))</f>
        <v/>
      </c>
      <c r="V380" s="14" t="str">
        <f aca="false">IF(S380="","",IF(AND($C$4&gt;0,U380-S380&lt;=-$C$4),"After loss limit",IF(AND($C$4&gt;0,U380&lt;=-$C$4),"Hit loss limit",IF(AND($C$5&gt;0,Q380&gt;$C$5),"Over trade cap","OK"))))</f>
        <v/>
      </c>
    </row>
    <row r="381" customFormat="false" ht="15" hidden="false" customHeight="false" outlineLevel="0" collapsed="false">
      <c r="A381" s="9"/>
      <c r="B381" s="10"/>
      <c r="C381" s="10"/>
      <c r="D381" s="11"/>
      <c r="E381" s="33"/>
      <c r="F381" s="33"/>
      <c r="G381" s="12"/>
      <c r="H381" s="12"/>
      <c r="I381" s="12"/>
      <c r="J381" s="11"/>
      <c r="K381" s="11"/>
      <c r="L381" s="13"/>
      <c r="M381" s="33"/>
      <c r="N381" s="11"/>
      <c r="O381" s="14" t="str">
        <f aca="false">IF(OR(A381="",B381=""),"",LOOKUP(MOD(B381,1),Lists!$A$5:$A$9,Lists!$B$5:$B$9))</f>
        <v/>
      </c>
      <c r="P381" s="14" t="str">
        <f aca="false">IF(OR(B381="",C381=""),"",ROUND(MOD(C381-B381,1)*1440,0))</f>
        <v/>
      </c>
      <c r="Q381" s="14" t="str">
        <f aca="false">IF(A381="","",COUNTIF($A$7:A381,A381))</f>
        <v/>
      </c>
      <c r="R381" s="15" t="str">
        <f aca="false">IF(OR(G381="",H381="",J381=""),"",ABS(G381-H381)*J381*IF(K381="",1,K381))</f>
        <v/>
      </c>
      <c r="S381" s="15" t="str">
        <f aca="false">IF(OR(G381="",I381="",J381=""),"",(I381-G381)*J381*IF(K381="",1,K381)*IF(E381="Short",-1,1)-N(L381))</f>
        <v/>
      </c>
      <c r="T381" s="16" t="str">
        <f aca="false">IF(OR(S381="",N(R381)=0),"",S381/R381)</f>
        <v/>
      </c>
      <c r="U381" s="15" t="str">
        <f aca="false">IF(S381="","",SUMIFS($S$7:S381,$A$7:A381,A381))</f>
        <v/>
      </c>
      <c r="V381" s="14" t="str">
        <f aca="false">IF(S381="","",IF(AND($C$4&gt;0,U381-S381&lt;=-$C$4),"After loss limit",IF(AND($C$4&gt;0,U381&lt;=-$C$4),"Hit loss limit",IF(AND($C$5&gt;0,Q381&gt;$C$5),"Over trade cap","OK"))))</f>
        <v/>
      </c>
    </row>
    <row r="382" customFormat="false" ht="15" hidden="false" customHeight="false" outlineLevel="0" collapsed="false">
      <c r="A382" s="9"/>
      <c r="B382" s="10"/>
      <c r="C382" s="10"/>
      <c r="D382" s="11"/>
      <c r="E382" s="33"/>
      <c r="F382" s="33"/>
      <c r="G382" s="12"/>
      <c r="H382" s="12"/>
      <c r="I382" s="12"/>
      <c r="J382" s="11"/>
      <c r="K382" s="11"/>
      <c r="L382" s="13"/>
      <c r="M382" s="33"/>
      <c r="N382" s="11"/>
      <c r="O382" s="14" t="str">
        <f aca="false">IF(OR(A382="",B382=""),"",LOOKUP(MOD(B382,1),Lists!$A$5:$A$9,Lists!$B$5:$B$9))</f>
        <v/>
      </c>
      <c r="P382" s="14" t="str">
        <f aca="false">IF(OR(B382="",C382=""),"",ROUND(MOD(C382-B382,1)*1440,0))</f>
        <v/>
      </c>
      <c r="Q382" s="14" t="str">
        <f aca="false">IF(A382="","",COUNTIF($A$7:A382,A382))</f>
        <v/>
      </c>
      <c r="R382" s="15" t="str">
        <f aca="false">IF(OR(G382="",H382="",J382=""),"",ABS(G382-H382)*J382*IF(K382="",1,K382))</f>
        <v/>
      </c>
      <c r="S382" s="15" t="str">
        <f aca="false">IF(OR(G382="",I382="",J382=""),"",(I382-G382)*J382*IF(K382="",1,K382)*IF(E382="Short",-1,1)-N(L382))</f>
        <v/>
      </c>
      <c r="T382" s="16" t="str">
        <f aca="false">IF(OR(S382="",N(R382)=0),"",S382/R382)</f>
        <v/>
      </c>
      <c r="U382" s="15" t="str">
        <f aca="false">IF(S382="","",SUMIFS($S$7:S382,$A$7:A382,A382))</f>
        <v/>
      </c>
      <c r="V382" s="14" t="str">
        <f aca="false">IF(S382="","",IF(AND($C$4&gt;0,U382-S382&lt;=-$C$4),"After loss limit",IF(AND($C$4&gt;0,U382&lt;=-$C$4),"Hit loss limit",IF(AND($C$5&gt;0,Q382&gt;$C$5),"Over trade cap","OK"))))</f>
        <v/>
      </c>
    </row>
    <row r="383" customFormat="false" ht="15" hidden="false" customHeight="false" outlineLevel="0" collapsed="false">
      <c r="A383" s="9"/>
      <c r="B383" s="10"/>
      <c r="C383" s="10"/>
      <c r="D383" s="11"/>
      <c r="E383" s="33"/>
      <c r="F383" s="33"/>
      <c r="G383" s="12"/>
      <c r="H383" s="12"/>
      <c r="I383" s="12"/>
      <c r="J383" s="11"/>
      <c r="K383" s="11"/>
      <c r="L383" s="13"/>
      <c r="M383" s="33"/>
      <c r="N383" s="11"/>
      <c r="O383" s="14" t="str">
        <f aca="false">IF(OR(A383="",B383=""),"",LOOKUP(MOD(B383,1),Lists!$A$5:$A$9,Lists!$B$5:$B$9))</f>
        <v/>
      </c>
      <c r="P383" s="14" t="str">
        <f aca="false">IF(OR(B383="",C383=""),"",ROUND(MOD(C383-B383,1)*1440,0))</f>
        <v/>
      </c>
      <c r="Q383" s="14" t="str">
        <f aca="false">IF(A383="","",COUNTIF($A$7:A383,A383))</f>
        <v/>
      </c>
      <c r="R383" s="15" t="str">
        <f aca="false">IF(OR(G383="",H383="",J383=""),"",ABS(G383-H383)*J383*IF(K383="",1,K383))</f>
        <v/>
      </c>
      <c r="S383" s="15" t="str">
        <f aca="false">IF(OR(G383="",I383="",J383=""),"",(I383-G383)*J383*IF(K383="",1,K383)*IF(E383="Short",-1,1)-N(L383))</f>
        <v/>
      </c>
      <c r="T383" s="16" t="str">
        <f aca="false">IF(OR(S383="",N(R383)=0),"",S383/R383)</f>
        <v/>
      </c>
      <c r="U383" s="15" t="str">
        <f aca="false">IF(S383="","",SUMIFS($S$7:S383,$A$7:A383,A383))</f>
        <v/>
      </c>
      <c r="V383" s="14" t="str">
        <f aca="false">IF(S383="","",IF(AND($C$4&gt;0,U383-S383&lt;=-$C$4),"After loss limit",IF(AND($C$4&gt;0,U383&lt;=-$C$4),"Hit loss limit",IF(AND($C$5&gt;0,Q383&gt;$C$5),"Over trade cap","OK"))))</f>
        <v/>
      </c>
    </row>
    <row r="384" customFormat="false" ht="15" hidden="false" customHeight="false" outlineLevel="0" collapsed="false">
      <c r="A384" s="9"/>
      <c r="B384" s="10"/>
      <c r="C384" s="10"/>
      <c r="D384" s="11"/>
      <c r="E384" s="33"/>
      <c r="F384" s="33"/>
      <c r="G384" s="12"/>
      <c r="H384" s="12"/>
      <c r="I384" s="12"/>
      <c r="J384" s="11"/>
      <c r="K384" s="11"/>
      <c r="L384" s="13"/>
      <c r="M384" s="33"/>
      <c r="N384" s="11"/>
      <c r="O384" s="14" t="str">
        <f aca="false">IF(OR(A384="",B384=""),"",LOOKUP(MOD(B384,1),Lists!$A$5:$A$9,Lists!$B$5:$B$9))</f>
        <v/>
      </c>
      <c r="P384" s="14" t="str">
        <f aca="false">IF(OR(B384="",C384=""),"",ROUND(MOD(C384-B384,1)*1440,0))</f>
        <v/>
      </c>
      <c r="Q384" s="14" t="str">
        <f aca="false">IF(A384="","",COUNTIF($A$7:A384,A384))</f>
        <v/>
      </c>
      <c r="R384" s="15" t="str">
        <f aca="false">IF(OR(G384="",H384="",J384=""),"",ABS(G384-H384)*J384*IF(K384="",1,K384))</f>
        <v/>
      </c>
      <c r="S384" s="15" t="str">
        <f aca="false">IF(OR(G384="",I384="",J384=""),"",(I384-G384)*J384*IF(K384="",1,K384)*IF(E384="Short",-1,1)-N(L384))</f>
        <v/>
      </c>
      <c r="T384" s="16" t="str">
        <f aca="false">IF(OR(S384="",N(R384)=0),"",S384/R384)</f>
        <v/>
      </c>
      <c r="U384" s="15" t="str">
        <f aca="false">IF(S384="","",SUMIFS($S$7:S384,$A$7:A384,A384))</f>
        <v/>
      </c>
      <c r="V384" s="14" t="str">
        <f aca="false">IF(S384="","",IF(AND($C$4&gt;0,U384-S384&lt;=-$C$4),"After loss limit",IF(AND($C$4&gt;0,U384&lt;=-$C$4),"Hit loss limit",IF(AND($C$5&gt;0,Q384&gt;$C$5),"Over trade cap","OK"))))</f>
        <v/>
      </c>
    </row>
    <row r="385" customFormat="false" ht="15" hidden="false" customHeight="false" outlineLevel="0" collapsed="false">
      <c r="A385" s="9"/>
      <c r="B385" s="10"/>
      <c r="C385" s="10"/>
      <c r="D385" s="11"/>
      <c r="E385" s="33"/>
      <c r="F385" s="33"/>
      <c r="G385" s="12"/>
      <c r="H385" s="12"/>
      <c r="I385" s="12"/>
      <c r="J385" s="11"/>
      <c r="K385" s="11"/>
      <c r="L385" s="13"/>
      <c r="M385" s="33"/>
      <c r="N385" s="11"/>
      <c r="O385" s="14" t="str">
        <f aca="false">IF(OR(A385="",B385=""),"",LOOKUP(MOD(B385,1),Lists!$A$5:$A$9,Lists!$B$5:$B$9))</f>
        <v/>
      </c>
      <c r="P385" s="14" t="str">
        <f aca="false">IF(OR(B385="",C385=""),"",ROUND(MOD(C385-B385,1)*1440,0))</f>
        <v/>
      </c>
      <c r="Q385" s="14" t="str">
        <f aca="false">IF(A385="","",COUNTIF($A$7:A385,A385))</f>
        <v/>
      </c>
      <c r="R385" s="15" t="str">
        <f aca="false">IF(OR(G385="",H385="",J385=""),"",ABS(G385-H385)*J385*IF(K385="",1,K385))</f>
        <v/>
      </c>
      <c r="S385" s="15" t="str">
        <f aca="false">IF(OR(G385="",I385="",J385=""),"",(I385-G385)*J385*IF(K385="",1,K385)*IF(E385="Short",-1,1)-N(L385))</f>
        <v/>
      </c>
      <c r="T385" s="16" t="str">
        <f aca="false">IF(OR(S385="",N(R385)=0),"",S385/R385)</f>
        <v/>
      </c>
      <c r="U385" s="15" t="str">
        <f aca="false">IF(S385="","",SUMIFS($S$7:S385,$A$7:A385,A385))</f>
        <v/>
      </c>
      <c r="V385" s="14" t="str">
        <f aca="false">IF(S385="","",IF(AND($C$4&gt;0,U385-S385&lt;=-$C$4),"After loss limit",IF(AND($C$4&gt;0,U385&lt;=-$C$4),"Hit loss limit",IF(AND($C$5&gt;0,Q385&gt;$C$5),"Over trade cap","OK"))))</f>
        <v/>
      </c>
    </row>
    <row r="386" customFormat="false" ht="15" hidden="false" customHeight="false" outlineLevel="0" collapsed="false">
      <c r="A386" s="9"/>
      <c r="B386" s="10"/>
      <c r="C386" s="10"/>
      <c r="D386" s="11"/>
      <c r="E386" s="33"/>
      <c r="F386" s="33"/>
      <c r="G386" s="12"/>
      <c r="H386" s="12"/>
      <c r="I386" s="12"/>
      <c r="J386" s="11"/>
      <c r="K386" s="11"/>
      <c r="L386" s="13"/>
      <c r="M386" s="33"/>
      <c r="N386" s="11"/>
      <c r="O386" s="14" t="str">
        <f aca="false">IF(OR(A386="",B386=""),"",LOOKUP(MOD(B386,1),Lists!$A$5:$A$9,Lists!$B$5:$B$9))</f>
        <v/>
      </c>
      <c r="P386" s="14" t="str">
        <f aca="false">IF(OR(B386="",C386=""),"",ROUND(MOD(C386-B386,1)*1440,0))</f>
        <v/>
      </c>
      <c r="Q386" s="14" t="str">
        <f aca="false">IF(A386="","",COUNTIF($A$7:A386,A386))</f>
        <v/>
      </c>
      <c r="R386" s="15" t="str">
        <f aca="false">IF(OR(G386="",H386="",J386=""),"",ABS(G386-H386)*J386*IF(K386="",1,K386))</f>
        <v/>
      </c>
      <c r="S386" s="15" t="str">
        <f aca="false">IF(OR(G386="",I386="",J386=""),"",(I386-G386)*J386*IF(K386="",1,K386)*IF(E386="Short",-1,1)-N(L386))</f>
        <v/>
      </c>
      <c r="T386" s="16" t="str">
        <f aca="false">IF(OR(S386="",N(R386)=0),"",S386/R386)</f>
        <v/>
      </c>
      <c r="U386" s="15" t="str">
        <f aca="false">IF(S386="","",SUMIFS($S$7:S386,$A$7:A386,A386))</f>
        <v/>
      </c>
      <c r="V386" s="14" t="str">
        <f aca="false">IF(S386="","",IF(AND($C$4&gt;0,U386-S386&lt;=-$C$4),"After loss limit",IF(AND($C$4&gt;0,U386&lt;=-$C$4),"Hit loss limit",IF(AND($C$5&gt;0,Q386&gt;$C$5),"Over trade cap","OK"))))</f>
        <v/>
      </c>
    </row>
    <row r="387" customFormat="false" ht="15" hidden="false" customHeight="false" outlineLevel="0" collapsed="false">
      <c r="A387" s="9"/>
      <c r="B387" s="10"/>
      <c r="C387" s="10"/>
      <c r="D387" s="11"/>
      <c r="E387" s="33"/>
      <c r="F387" s="33"/>
      <c r="G387" s="12"/>
      <c r="H387" s="12"/>
      <c r="I387" s="12"/>
      <c r="J387" s="11"/>
      <c r="K387" s="11"/>
      <c r="L387" s="13"/>
      <c r="M387" s="33"/>
      <c r="N387" s="11"/>
      <c r="O387" s="14" t="str">
        <f aca="false">IF(OR(A387="",B387=""),"",LOOKUP(MOD(B387,1),Lists!$A$5:$A$9,Lists!$B$5:$B$9))</f>
        <v/>
      </c>
      <c r="P387" s="14" t="str">
        <f aca="false">IF(OR(B387="",C387=""),"",ROUND(MOD(C387-B387,1)*1440,0))</f>
        <v/>
      </c>
      <c r="Q387" s="14" t="str">
        <f aca="false">IF(A387="","",COUNTIF($A$7:A387,A387))</f>
        <v/>
      </c>
      <c r="R387" s="15" t="str">
        <f aca="false">IF(OR(G387="",H387="",J387=""),"",ABS(G387-H387)*J387*IF(K387="",1,K387))</f>
        <v/>
      </c>
      <c r="S387" s="15" t="str">
        <f aca="false">IF(OR(G387="",I387="",J387=""),"",(I387-G387)*J387*IF(K387="",1,K387)*IF(E387="Short",-1,1)-N(L387))</f>
        <v/>
      </c>
      <c r="T387" s="16" t="str">
        <f aca="false">IF(OR(S387="",N(R387)=0),"",S387/R387)</f>
        <v/>
      </c>
      <c r="U387" s="15" t="str">
        <f aca="false">IF(S387="","",SUMIFS($S$7:S387,$A$7:A387,A387))</f>
        <v/>
      </c>
      <c r="V387" s="14" t="str">
        <f aca="false">IF(S387="","",IF(AND($C$4&gt;0,U387-S387&lt;=-$C$4),"After loss limit",IF(AND($C$4&gt;0,U387&lt;=-$C$4),"Hit loss limit",IF(AND($C$5&gt;0,Q387&gt;$C$5),"Over trade cap","OK"))))</f>
        <v/>
      </c>
    </row>
    <row r="388" customFormat="false" ht="15" hidden="false" customHeight="false" outlineLevel="0" collapsed="false">
      <c r="A388" s="9"/>
      <c r="B388" s="10"/>
      <c r="C388" s="10"/>
      <c r="D388" s="11"/>
      <c r="E388" s="33"/>
      <c r="F388" s="33"/>
      <c r="G388" s="12"/>
      <c r="H388" s="12"/>
      <c r="I388" s="12"/>
      <c r="J388" s="11"/>
      <c r="K388" s="11"/>
      <c r="L388" s="13"/>
      <c r="M388" s="33"/>
      <c r="N388" s="11"/>
      <c r="O388" s="14" t="str">
        <f aca="false">IF(OR(A388="",B388=""),"",LOOKUP(MOD(B388,1),Lists!$A$5:$A$9,Lists!$B$5:$B$9))</f>
        <v/>
      </c>
      <c r="P388" s="14" t="str">
        <f aca="false">IF(OR(B388="",C388=""),"",ROUND(MOD(C388-B388,1)*1440,0))</f>
        <v/>
      </c>
      <c r="Q388" s="14" t="str">
        <f aca="false">IF(A388="","",COUNTIF($A$7:A388,A388))</f>
        <v/>
      </c>
      <c r="R388" s="15" t="str">
        <f aca="false">IF(OR(G388="",H388="",J388=""),"",ABS(G388-H388)*J388*IF(K388="",1,K388))</f>
        <v/>
      </c>
      <c r="S388" s="15" t="str">
        <f aca="false">IF(OR(G388="",I388="",J388=""),"",(I388-G388)*J388*IF(K388="",1,K388)*IF(E388="Short",-1,1)-N(L388))</f>
        <v/>
      </c>
      <c r="T388" s="16" t="str">
        <f aca="false">IF(OR(S388="",N(R388)=0),"",S388/R388)</f>
        <v/>
      </c>
      <c r="U388" s="15" t="str">
        <f aca="false">IF(S388="","",SUMIFS($S$7:S388,$A$7:A388,A388))</f>
        <v/>
      </c>
      <c r="V388" s="14" t="str">
        <f aca="false">IF(S388="","",IF(AND($C$4&gt;0,U388-S388&lt;=-$C$4),"After loss limit",IF(AND($C$4&gt;0,U388&lt;=-$C$4),"Hit loss limit",IF(AND($C$5&gt;0,Q388&gt;$C$5),"Over trade cap","OK"))))</f>
        <v/>
      </c>
    </row>
    <row r="389" customFormat="false" ht="15" hidden="false" customHeight="false" outlineLevel="0" collapsed="false">
      <c r="A389" s="9"/>
      <c r="B389" s="10"/>
      <c r="C389" s="10"/>
      <c r="D389" s="11"/>
      <c r="E389" s="33"/>
      <c r="F389" s="33"/>
      <c r="G389" s="12"/>
      <c r="H389" s="12"/>
      <c r="I389" s="12"/>
      <c r="J389" s="11"/>
      <c r="K389" s="11"/>
      <c r="L389" s="13"/>
      <c r="M389" s="33"/>
      <c r="N389" s="11"/>
      <c r="O389" s="14" t="str">
        <f aca="false">IF(OR(A389="",B389=""),"",LOOKUP(MOD(B389,1),Lists!$A$5:$A$9,Lists!$B$5:$B$9))</f>
        <v/>
      </c>
      <c r="P389" s="14" t="str">
        <f aca="false">IF(OR(B389="",C389=""),"",ROUND(MOD(C389-B389,1)*1440,0))</f>
        <v/>
      </c>
      <c r="Q389" s="14" t="str">
        <f aca="false">IF(A389="","",COUNTIF($A$7:A389,A389))</f>
        <v/>
      </c>
      <c r="R389" s="15" t="str">
        <f aca="false">IF(OR(G389="",H389="",J389=""),"",ABS(G389-H389)*J389*IF(K389="",1,K389))</f>
        <v/>
      </c>
      <c r="S389" s="15" t="str">
        <f aca="false">IF(OR(G389="",I389="",J389=""),"",(I389-G389)*J389*IF(K389="",1,K389)*IF(E389="Short",-1,1)-N(L389))</f>
        <v/>
      </c>
      <c r="T389" s="16" t="str">
        <f aca="false">IF(OR(S389="",N(R389)=0),"",S389/R389)</f>
        <v/>
      </c>
      <c r="U389" s="15" t="str">
        <f aca="false">IF(S389="","",SUMIFS($S$7:S389,$A$7:A389,A389))</f>
        <v/>
      </c>
      <c r="V389" s="14" t="str">
        <f aca="false">IF(S389="","",IF(AND($C$4&gt;0,U389-S389&lt;=-$C$4),"After loss limit",IF(AND($C$4&gt;0,U389&lt;=-$C$4),"Hit loss limit",IF(AND($C$5&gt;0,Q389&gt;$C$5),"Over trade cap","OK"))))</f>
        <v/>
      </c>
    </row>
    <row r="390" customFormat="false" ht="15" hidden="false" customHeight="false" outlineLevel="0" collapsed="false">
      <c r="A390" s="9"/>
      <c r="B390" s="10"/>
      <c r="C390" s="10"/>
      <c r="D390" s="11"/>
      <c r="E390" s="33"/>
      <c r="F390" s="33"/>
      <c r="G390" s="12"/>
      <c r="H390" s="12"/>
      <c r="I390" s="12"/>
      <c r="J390" s="11"/>
      <c r="K390" s="11"/>
      <c r="L390" s="13"/>
      <c r="M390" s="33"/>
      <c r="N390" s="11"/>
      <c r="O390" s="14" t="str">
        <f aca="false">IF(OR(A390="",B390=""),"",LOOKUP(MOD(B390,1),Lists!$A$5:$A$9,Lists!$B$5:$B$9))</f>
        <v/>
      </c>
      <c r="P390" s="14" t="str">
        <f aca="false">IF(OR(B390="",C390=""),"",ROUND(MOD(C390-B390,1)*1440,0))</f>
        <v/>
      </c>
      <c r="Q390" s="14" t="str">
        <f aca="false">IF(A390="","",COUNTIF($A$7:A390,A390))</f>
        <v/>
      </c>
      <c r="R390" s="15" t="str">
        <f aca="false">IF(OR(G390="",H390="",J390=""),"",ABS(G390-H390)*J390*IF(K390="",1,K390))</f>
        <v/>
      </c>
      <c r="S390" s="15" t="str">
        <f aca="false">IF(OR(G390="",I390="",J390=""),"",(I390-G390)*J390*IF(K390="",1,K390)*IF(E390="Short",-1,1)-N(L390))</f>
        <v/>
      </c>
      <c r="T390" s="16" t="str">
        <f aca="false">IF(OR(S390="",N(R390)=0),"",S390/R390)</f>
        <v/>
      </c>
      <c r="U390" s="15" t="str">
        <f aca="false">IF(S390="","",SUMIFS($S$7:S390,$A$7:A390,A390))</f>
        <v/>
      </c>
      <c r="V390" s="14" t="str">
        <f aca="false">IF(S390="","",IF(AND($C$4&gt;0,U390-S390&lt;=-$C$4),"After loss limit",IF(AND($C$4&gt;0,U390&lt;=-$C$4),"Hit loss limit",IF(AND($C$5&gt;0,Q390&gt;$C$5),"Over trade cap","OK"))))</f>
        <v/>
      </c>
    </row>
    <row r="391" customFormat="false" ht="15" hidden="false" customHeight="false" outlineLevel="0" collapsed="false">
      <c r="A391" s="9"/>
      <c r="B391" s="10"/>
      <c r="C391" s="10"/>
      <c r="D391" s="11"/>
      <c r="E391" s="33"/>
      <c r="F391" s="33"/>
      <c r="G391" s="12"/>
      <c r="H391" s="12"/>
      <c r="I391" s="12"/>
      <c r="J391" s="11"/>
      <c r="K391" s="11"/>
      <c r="L391" s="13"/>
      <c r="M391" s="33"/>
      <c r="N391" s="11"/>
      <c r="O391" s="14" t="str">
        <f aca="false">IF(OR(A391="",B391=""),"",LOOKUP(MOD(B391,1),Lists!$A$5:$A$9,Lists!$B$5:$B$9))</f>
        <v/>
      </c>
      <c r="P391" s="14" t="str">
        <f aca="false">IF(OR(B391="",C391=""),"",ROUND(MOD(C391-B391,1)*1440,0))</f>
        <v/>
      </c>
      <c r="Q391" s="14" t="str">
        <f aca="false">IF(A391="","",COUNTIF($A$7:A391,A391))</f>
        <v/>
      </c>
      <c r="R391" s="15" t="str">
        <f aca="false">IF(OR(G391="",H391="",J391=""),"",ABS(G391-H391)*J391*IF(K391="",1,K391))</f>
        <v/>
      </c>
      <c r="S391" s="15" t="str">
        <f aca="false">IF(OR(G391="",I391="",J391=""),"",(I391-G391)*J391*IF(K391="",1,K391)*IF(E391="Short",-1,1)-N(L391))</f>
        <v/>
      </c>
      <c r="T391" s="16" t="str">
        <f aca="false">IF(OR(S391="",N(R391)=0),"",S391/R391)</f>
        <v/>
      </c>
      <c r="U391" s="15" t="str">
        <f aca="false">IF(S391="","",SUMIFS($S$7:S391,$A$7:A391,A391))</f>
        <v/>
      </c>
      <c r="V391" s="14" t="str">
        <f aca="false">IF(S391="","",IF(AND($C$4&gt;0,U391-S391&lt;=-$C$4),"After loss limit",IF(AND($C$4&gt;0,U391&lt;=-$C$4),"Hit loss limit",IF(AND($C$5&gt;0,Q391&gt;$C$5),"Over trade cap","OK"))))</f>
        <v/>
      </c>
    </row>
    <row r="392" customFormat="false" ht="15" hidden="false" customHeight="false" outlineLevel="0" collapsed="false">
      <c r="A392" s="9"/>
      <c r="B392" s="10"/>
      <c r="C392" s="10"/>
      <c r="D392" s="11"/>
      <c r="E392" s="33"/>
      <c r="F392" s="33"/>
      <c r="G392" s="12"/>
      <c r="H392" s="12"/>
      <c r="I392" s="12"/>
      <c r="J392" s="11"/>
      <c r="K392" s="11"/>
      <c r="L392" s="13"/>
      <c r="M392" s="33"/>
      <c r="N392" s="11"/>
      <c r="O392" s="14" t="str">
        <f aca="false">IF(OR(A392="",B392=""),"",LOOKUP(MOD(B392,1),Lists!$A$5:$A$9,Lists!$B$5:$B$9))</f>
        <v/>
      </c>
      <c r="P392" s="14" t="str">
        <f aca="false">IF(OR(B392="",C392=""),"",ROUND(MOD(C392-B392,1)*1440,0))</f>
        <v/>
      </c>
      <c r="Q392" s="14" t="str">
        <f aca="false">IF(A392="","",COUNTIF($A$7:A392,A392))</f>
        <v/>
      </c>
      <c r="R392" s="15" t="str">
        <f aca="false">IF(OR(G392="",H392="",J392=""),"",ABS(G392-H392)*J392*IF(K392="",1,K392))</f>
        <v/>
      </c>
      <c r="S392" s="15" t="str">
        <f aca="false">IF(OR(G392="",I392="",J392=""),"",(I392-G392)*J392*IF(K392="",1,K392)*IF(E392="Short",-1,1)-N(L392))</f>
        <v/>
      </c>
      <c r="T392" s="16" t="str">
        <f aca="false">IF(OR(S392="",N(R392)=0),"",S392/R392)</f>
        <v/>
      </c>
      <c r="U392" s="15" t="str">
        <f aca="false">IF(S392="","",SUMIFS($S$7:S392,$A$7:A392,A392))</f>
        <v/>
      </c>
      <c r="V392" s="14" t="str">
        <f aca="false">IF(S392="","",IF(AND($C$4&gt;0,U392-S392&lt;=-$C$4),"After loss limit",IF(AND($C$4&gt;0,U392&lt;=-$C$4),"Hit loss limit",IF(AND($C$5&gt;0,Q392&gt;$C$5),"Over trade cap","OK"))))</f>
        <v/>
      </c>
    </row>
    <row r="393" customFormat="false" ht="15" hidden="false" customHeight="false" outlineLevel="0" collapsed="false">
      <c r="A393" s="9"/>
      <c r="B393" s="10"/>
      <c r="C393" s="10"/>
      <c r="D393" s="11"/>
      <c r="E393" s="33"/>
      <c r="F393" s="33"/>
      <c r="G393" s="12"/>
      <c r="H393" s="12"/>
      <c r="I393" s="12"/>
      <c r="J393" s="11"/>
      <c r="K393" s="11"/>
      <c r="L393" s="13"/>
      <c r="M393" s="33"/>
      <c r="N393" s="11"/>
      <c r="O393" s="14" t="str">
        <f aca="false">IF(OR(A393="",B393=""),"",LOOKUP(MOD(B393,1),Lists!$A$5:$A$9,Lists!$B$5:$B$9))</f>
        <v/>
      </c>
      <c r="P393" s="14" t="str">
        <f aca="false">IF(OR(B393="",C393=""),"",ROUND(MOD(C393-B393,1)*1440,0))</f>
        <v/>
      </c>
      <c r="Q393" s="14" t="str">
        <f aca="false">IF(A393="","",COUNTIF($A$7:A393,A393))</f>
        <v/>
      </c>
      <c r="R393" s="15" t="str">
        <f aca="false">IF(OR(G393="",H393="",J393=""),"",ABS(G393-H393)*J393*IF(K393="",1,K393))</f>
        <v/>
      </c>
      <c r="S393" s="15" t="str">
        <f aca="false">IF(OR(G393="",I393="",J393=""),"",(I393-G393)*J393*IF(K393="",1,K393)*IF(E393="Short",-1,1)-N(L393))</f>
        <v/>
      </c>
      <c r="T393" s="16" t="str">
        <f aca="false">IF(OR(S393="",N(R393)=0),"",S393/R393)</f>
        <v/>
      </c>
      <c r="U393" s="15" t="str">
        <f aca="false">IF(S393="","",SUMIFS($S$7:S393,$A$7:A393,A393))</f>
        <v/>
      </c>
      <c r="V393" s="14" t="str">
        <f aca="false">IF(S393="","",IF(AND($C$4&gt;0,U393-S393&lt;=-$C$4),"After loss limit",IF(AND($C$4&gt;0,U393&lt;=-$C$4),"Hit loss limit",IF(AND($C$5&gt;0,Q393&gt;$C$5),"Over trade cap","OK"))))</f>
        <v/>
      </c>
    </row>
    <row r="394" customFormat="false" ht="15" hidden="false" customHeight="false" outlineLevel="0" collapsed="false">
      <c r="A394" s="9"/>
      <c r="B394" s="10"/>
      <c r="C394" s="10"/>
      <c r="D394" s="11"/>
      <c r="E394" s="33"/>
      <c r="F394" s="33"/>
      <c r="G394" s="12"/>
      <c r="H394" s="12"/>
      <c r="I394" s="12"/>
      <c r="J394" s="11"/>
      <c r="K394" s="11"/>
      <c r="L394" s="13"/>
      <c r="M394" s="33"/>
      <c r="N394" s="11"/>
      <c r="O394" s="14" t="str">
        <f aca="false">IF(OR(A394="",B394=""),"",LOOKUP(MOD(B394,1),Lists!$A$5:$A$9,Lists!$B$5:$B$9))</f>
        <v/>
      </c>
      <c r="P394" s="14" t="str">
        <f aca="false">IF(OR(B394="",C394=""),"",ROUND(MOD(C394-B394,1)*1440,0))</f>
        <v/>
      </c>
      <c r="Q394" s="14" t="str">
        <f aca="false">IF(A394="","",COUNTIF($A$7:A394,A394))</f>
        <v/>
      </c>
      <c r="R394" s="15" t="str">
        <f aca="false">IF(OR(G394="",H394="",J394=""),"",ABS(G394-H394)*J394*IF(K394="",1,K394))</f>
        <v/>
      </c>
      <c r="S394" s="15" t="str">
        <f aca="false">IF(OR(G394="",I394="",J394=""),"",(I394-G394)*J394*IF(K394="",1,K394)*IF(E394="Short",-1,1)-N(L394))</f>
        <v/>
      </c>
      <c r="T394" s="16" t="str">
        <f aca="false">IF(OR(S394="",N(R394)=0),"",S394/R394)</f>
        <v/>
      </c>
      <c r="U394" s="15" t="str">
        <f aca="false">IF(S394="","",SUMIFS($S$7:S394,$A$7:A394,A394))</f>
        <v/>
      </c>
      <c r="V394" s="14" t="str">
        <f aca="false">IF(S394="","",IF(AND($C$4&gt;0,U394-S394&lt;=-$C$4),"After loss limit",IF(AND($C$4&gt;0,U394&lt;=-$C$4),"Hit loss limit",IF(AND($C$5&gt;0,Q394&gt;$C$5),"Over trade cap","OK"))))</f>
        <v/>
      </c>
    </row>
    <row r="395" customFormat="false" ht="15" hidden="false" customHeight="false" outlineLevel="0" collapsed="false">
      <c r="A395" s="9"/>
      <c r="B395" s="10"/>
      <c r="C395" s="10"/>
      <c r="D395" s="11"/>
      <c r="E395" s="33"/>
      <c r="F395" s="33"/>
      <c r="G395" s="12"/>
      <c r="H395" s="12"/>
      <c r="I395" s="12"/>
      <c r="J395" s="11"/>
      <c r="K395" s="11"/>
      <c r="L395" s="13"/>
      <c r="M395" s="33"/>
      <c r="N395" s="11"/>
      <c r="O395" s="14" t="str">
        <f aca="false">IF(OR(A395="",B395=""),"",LOOKUP(MOD(B395,1),Lists!$A$5:$A$9,Lists!$B$5:$B$9))</f>
        <v/>
      </c>
      <c r="P395" s="14" t="str">
        <f aca="false">IF(OR(B395="",C395=""),"",ROUND(MOD(C395-B395,1)*1440,0))</f>
        <v/>
      </c>
      <c r="Q395" s="14" t="str">
        <f aca="false">IF(A395="","",COUNTIF($A$7:A395,A395))</f>
        <v/>
      </c>
      <c r="R395" s="15" t="str">
        <f aca="false">IF(OR(G395="",H395="",J395=""),"",ABS(G395-H395)*J395*IF(K395="",1,K395))</f>
        <v/>
      </c>
      <c r="S395" s="15" t="str">
        <f aca="false">IF(OR(G395="",I395="",J395=""),"",(I395-G395)*J395*IF(K395="",1,K395)*IF(E395="Short",-1,1)-N(L395))</f>
        <v/>
      </c>
      <c r="T395" s="16" t="str">
        <f aca="false">IF(OR(S395="",N(R395)=0),"",S395/R395)</f>
        <v/>
      </c>
      <c r="U395" s="15" t="str">
        <f aca="false">IF(S395="","",SUMIFS($S$7:S395,$A$7:A395,A395))</f>
        <v/>
      </c>
      <c r="V395" s="14" t="str">
        <f aca="false">IF(S395="","",IF(AND($C$4&gt;0,U395-S395&lt;=-$C$4),"After loss limit",IF(AND($C$4&gt;0,U395&lt;=-$C$4),"Hit loss limit",IF(AND($C$5&gt;0,Q395&gt;$C$5),"Over trade cap","OK"))))</f>
        <v/>
      </c>
    </row>
    <row r="396" customFormat="false" ht="15" hidden="false" customHeight="false" outlineLevel="0" collapsed="false">
      <c r="A396" s="9"/>
      <c r="B396" s="10"/>
      <c r="C396" s="10"/>
      <c r="D396" s="11"/>
      <c r="E396" s="33"/>
      <c r="F396" s="33"/>
      <c r="G396" s="12"/>
      <c r="H396" s="12"/>
      <c r="I396" s="12"/>
      <c r="J396" s="11"/>
      <c r="K396" s="11"/>
      <c r="L396" s="13"/>
      <c r="M396" s="33"/>
      <c r="N396" s="11"/>
      <c r="O396" s="14" t="str">
        <f aca="false">IF(OR(A396="",B396=""),"",LOOKUP(MOD(B396,1),Lists!$A$5:$A$9,Lists!$B$5:$B$9))</f>
        <v/>
      </c>
      <c r="P396" s="14" t="str">
        <f aca="false">IF(OR(B396="",C396=""),"",ROUND(MOD(C396-B396,1)*1440,0))</f>
        <v/>
      </c>
      <c r="Q396" s="14" t="str">
        <f aca="false">IF(A396="","",COUNTIF($A$7:A396,A396))</f>
        <v/>
      </c>
      <c r="R396" s="15" t="str">
        <f aca="false">IF(OR(G396="",H396="",J396=""),"",ABS(G396-H396)*J396*IF(K396="",1,K396))</f>
        <v/>
      </c>
      <c r="S396" s="15" t="str">
        <f aca="false">IF(OR(G396="",I396="",J396=""),"",(I396-G396)*J396*IF(K396="",1,K396)*IF(E396="Short",-1,1)-N(L396))</f>
        <v/>
      </c>
      <c r="T396" s="16" t="str">
        <f aca="false">IF(OR(S396="",N(R396)=0),"",S396/R396)</f>
        <v/>
      </c>
      <c r="U396" s="15" t="str">
        <f aca="false">IF(S396="","",SUMIFS($S$7:S396,$A$7:A396,A396))</f>
        <v/>
      </c>
      <c r="V396" s="14" t="str">
        <f aca="false">IF(S396="","",IF(AND($C$4&gt;0,U396-S396&lt;=-$C$4),"After loss limit",IF(AND($C$4&gt;0,U396&lt;=-$C$4),"Hit loss limit",IF(AND($C$5&gt;0,Q396&gt;$C$5),"Over trade cap","OK"))))</f>
        <v/>
      </c>
    </row>
    <row r="397" customFormat="false" ht="15" hidden="false" customHeight="false" outlineLevel="0" collapsed="false">
      <c r="A397" s="9"/>
      <c r="B397" s="10"/>
      <c r="C397" s="10"/>
      <c r="D397" s="11"/>
      <c r="E397" s="33"/>
      <c r="F397" s="33"/>
      <c r="G397" s="12"/>
      <c r="H397" s="12"/>
      <c r="I397" s="12"/>
      <c r="J397" s="11"/>
      <c r="K397" s="11"/>
      <c r="L397" s="13"/>
      <c r="M397" s="33"/>
      <c r="N397" s="11"/>
      <c r="O397" s="14" t="str">
        <f aca="false">IF(OR(A397="",B397=""),"",LOOKUP(MOD(B397,1),Lists!$A$5:$A$9,Lists!$B$5:$B$9))</f>
        <v/>
      </c>
      <c r="P397" s="14" t="str">
        <f aca="false">IF(OR(B397="",C397=""),"",ROUND(MOD(C397-B397,1)*1440,0))</f>
        <v/>
      </c>
      <c r="Q397" s="14" t="str">
        <f aca="false">IF(A397="","",COUNTIF($A$7:A397,A397))</f>
        <v/>
      </c>
      <c r="R397" s="15" t="str">
        <f aca="false">IF(OR(G397="",H397="",J397=""),"",ABS(G397-H397)*J397*IF(K397="",1,K397))</f>
        <v/>
      </c>
      <c r="S397" s="15" t="str">
        <f aca="false">IF(OR(G397="",I397="",J397=""),"",(I397-G397)*J397*IF(K397="",1,K397)*IF(E397="Short",-1,1)-N(L397))</f>
        <v/>
      </c>
      <c r="T397" s="16" t="str">
        <f aca="false">IF(OR(S397="",N(R397)=0),"",S397/R397)</f>
        <v/>
      </c>
      <c r="U397" s="15" t="str">
        <f aca="false">IF(S397="","",SUMIFS($S$7:S397,$A$7:A397,A397))</f>
        <v/>
      </c>
      <c r="V397" s="14" t="str">
        <f aca="false">IF(S397="","",IF(AND($C$4&gt;0,U397-S397&lt;=-$C$4),"After loss limit",IF(AND($C$4&gt;0,U397&lt;=-$C$4),"Hit loss limit",IF(AND($C$5&gt;0,Q397&gt;$C$5),"Over trade cap","OK"))))</f>
        <v/>
      </c>
    </row>
    <row r="398" customFormat="false" ht="15" hidden="false" customHeight="false" outlineLevel="0" collapsed="false">
      <c r="A398" s="9"/>
      <c r="B398" s="10"/>
      <c r="C398" s="10"/>
      <c r="D398" s="11"/>
      <c r="E398" s="33"/>
      <c r="F398" s="33"/>
      <c r="G398" s="12"/>
      <c r="H398" s="12"/>
      <c r="I398" s="12"/>
      <c r="J398" s="11"/>
      <c r="K398" s="11"/>
      <c r="L398" s="13"/>
      <c r="M398" s="33"/>
      <c r="N398" s="11"/>
      <c r="O398" s="14" t="str">
        <f aca="false">IF(OR(A398="",B398=""),"",LOOKUP(MOD(B398,1),Lists!$A$5:$A$9,Lists!$B$5:$B$9))</f>
        <v/>
      </c>
      <c r="P398" s="14" t="str">
        <f aca="false">IF(OR(B398="",C398=""),"",ROUND(MOD(C398-B398,1)*1440,0))</f>
        <v/>
      </c>
      <c r="Q398" s="14" t="str">
        <f aca="false">IF(A398="","",COUNTIF($A$7:A398,A398))</f>
        <v/>
      </c>
      <c r="R398" s="15" t="str">
        <f aca="false">IF(OR(G398="",H398="",J398=""),"",ABS(G398-H398)*J398*IF(K398="",1,K398))</f>
        <v/>
      </c>
      <c r="S398" s="15" t="str">
        <f aca="false">IF(OR(G398="",I398="",J398=""),"",(I398-G398)*J398*IF(K398="",1,K398)*IF(E398="Short",-1,1)-N(L398))</f>
        <v/>
      </c>
      <c r="T398" s="16" t="str">
        <f aca="false">IF(OR(S398="",N(R398)=0),"",S398/R398)</f>
        <v/>
      </c>
      <c r="U398" s="15" t="str">
        <f aca="false">IF(S398="","",SUMIFS($S$7:S398,$A$7:A398,A398))</f>
        <v/>
      </c>
      <c r="V398" s="14" t="str">
        <f aca="false">IF(S398="","",IF(AND($C$4&gt;0,U398-S398&lt;=-$C$4),"After loss limit",IF(AND($C$4&gt;0,U398&lt;=-$C$4),"Hit loss limit",IF(AND($C$5&gt;0,Q398&gt;$C$5),"Over trade cap","OK"))))</f>
        <v/>
      </c>
    </row>
    <row r="399" customFormat="false" ht="15" hidden="false" customHeight="false" outlineLevel="0" collapsed="false">
      <c r="A399" s="9"/>
      <c r="B399" s="10"/>
      <c r="C399" s="10"/>
      <c r="D399" s="11"/>
      <c r="E399" s="33"/>
      <c r="F399" s="33"/>
      <c r="G399" s="12"/>
      <c r="H399" s="12"/>
      <c r="I399" s="12"/>
      <c r="J399" s="11"/>
      <c r="K399" s="11"/>
      <c r="L399" s="13"/>
      <c r="M399" s="33"/>
      <c r="N399" s="11"/>
      <c r="O399" s="14" t="str">
        <f aca="false">IF(OR(A399="",B399=""),"",LOOKUP(MOD(B399,1),Lists!$A$5:$A$9,Lists!$B$5:$B$9))</f>
        <v/>
      </c>
      <c r="P399" s="14" t="str">
        <f aca="false">IF(OR(B399="",C399=""),"",ROUND(MOD(C399-B399,1)*1440,0))</f>
        <v/>
      </c>
      <c r="Q399" s="14" t="str">
        <f aca="false">IF(A399="","",COUNTIF($A$7:A399,A399))</f>
        <v/>
      </c>
      <c r="R399" s="15" t="str">
        <f aca="false">IF(OR(G399="",H399="",J399=""),"",ABS(G399-H399)*J399*IF(K399="",1,K399))</f>
        <v/>
      </c>
      <c r="S399" s="15" t="str">
        <f aca="false">IF(OR(G399="",I399="",J399=""),"",(I399-G399)*J399*IF(K399="",1,K399)*IF(E399="Short",-1,1)-N(L399))</f>
        <v/>
      </c>
      <c r="T399" s="16" t="str">
        <f aca="false">IF(OR(S399="",N(R399)=0),"",S399/R399)</f>
        <v/>
      </c>
      <c r="U399" s="15" t="str">
        <f aca="false">IF(S399="","",SUMIFS($S$7:S399,$A$7:A399,A399))</f>
        <v/>
      </c>
      <c r="V399" s="14" t="str">
        <f aca="false">IF(S399="","",IF(AND($C$4&gt;0,U399-S399&lt;=-$C$4),"After loss limit",IF(AND($C$4&gt;0,U399&lt;=-$C$4),"Hit loss limit",IF(AND($C$5&gt;0,Q399&gt;$C$5),"Over trade cap","OK"))))</f>
        <v/>
      </c>
    </row>
    <row r="400" customFormat="false" ht="15" hidden="false" customHeight="false" outlineLevel="0" collapsed="false">
      <c r="A400" s="9"/>
      <c r="B400" s="10"/>
      <c r="C400" s="10"/>
      <c r="D400" s="11"/>
      <c r="E400" s="33"/>
      <c r="F400" s="33"/>
      <c r="G400" s="12"/>
      <c r="H400" s="12"/>
      <c r="I400" s="12"/>
      <c r="J400" s="11"/>
      <c r="K400" s="11"/>
      <c r="L400" s="13"/>
      <c r="M400" s="33"/>
      <c r="N400" s="11"/>
      <c r="O400" s="14" t="str">
        <f aca="false">IF(OR(A400="",B400=""),"",LOOKUP(MOD(B400,1),Lists!$A$5:$A$9,Lists!$B$5:$B$9))</f>
        <v/>
      </c>
      <c r="P400" s="14" t="str">
        <f aca="false">IF(OR(B400="",C400=""),"",ROUND(MOD(C400-B400,1)*1440,0))</f>
        <v/>
      </c>
      <c r="Q400" s="14" t="str">
        <f aca="false">IF(A400="","",COUNTIF($A$7:A400,A400))</f>
        <v/>
      </c>
      <c r="R400" s="15" t="str">
        <f aca="false">IF(OR(G400="",H400="",J400=""),"",ABS(G400-H400)*J400*IF(K400="",1,K400))</f>
        <v/>
      </c>
      <c r="S400" s="15" t="str">
        <f aca="false">IF(OR(G400="",I400="",J400=""),"",(I400-G400)*J400*IF(K400="",1,K400)*IF(E400="Short",-1,1)-N(L400))</f>
        <v/>
      </c>
      <c r="T400" s="16" t="str">
        <f aca="false">IF(OR(S400="",N(R400)=0),"",S400/R400)</f>
        <v/>
      </c>
      <c r="U400" s="15" t="str">
        <f aca="false">IF(S400="","",SUMIFS($S$7:S400,$A$7:A400,A400))</f>
        <v/>
      </c>
      <c r="V400" s="14" t="str">
        <f aca="false">IF(S400="","",IF(AND($C$4&gt;0,U400-S400&lt;=-$C$4),"After loss limit",IF(AND($C$4&gt;0,U400&lt;=-$C$4),"Hit loss limit",IF(AND($C$5&gt;0,Q400&gt;$C$5),"Over trade cap","OK"))))</f>
        <v/>
      </c>
    </row>
    <row r="401" customFormat="false" ht="15" hidden="false" customHeight="false" outlineLevel="0" collapsed="false">
      <c r="A401" s="9"/>
      <c r="B401" s="10"/>
      <c r="C401" s="10"/>
      <c r="D401" s="11"/>
      <c r="E401" s="33"/>
      <c r="F401" s="33"/>
      <c r="G401" s="12"/>
      <c r="H401" s="12"/>
      <c r="I401" s="12"/>
      <c r="J401" s="11"/>
      <c r="K401" s="11"/>
      <c r="L401" s="13"/>
      <c r="M401" s="33"/>
      <c r="N401" s="11"/>
      <c r="O401" s="14" t="str">
        <f aca="false">IF(OR(A401="",B401=""),"",LOOKUP(MOD(B401,1),Lists!$A$5:$A$9,Lists!$B$5:$B$9))</f>
        <v/>
      </c>
      <c r="P401" s="14" t="str">
        <f aca="false">IF(OR(B401="",C401=""),"",ROUND(MOD(C401-B401,1)*1440,0))</f>
        <v/>
      </c>
      <c r="Q401" s="14" t="str">
        <f aca="false">IF(A401="","",COUNTIF($A$7:A401,A401))</f>
        <v/>
      </c>
      <c r="R401" s="15" t="str">
        <f aca="false">IF(OR(G401="",H401="",J401=""),"",ABS(G401-H401)*J401*IF(K401="",1,K401))</f>
        <v/>
      </c>
      <c r="S401" s="15" t="str">
        <f aca="false">IF(OR(G401="",I401="",J401=""),"",(I401-G401)*J401*IF(K401="",1,K401)*IF(E401="Short",-1,1)-N(L401))</f>
        <v/>
      </c>
      <c r="T401" s="16" t="str">
        <f aca="false">IF(OR(S401="",N(R401)=0),"",S401/R401)</f>
        <v/>
      </c>
      <c r="U401" s="15" t="str">
        <f aca="false">IF(S401="","",SUMIFS($S$7:S401,$A$7:A401,A401))</f>
        <v/>
      </c>
      <c r="V401" s="14" t="str">
        <f aca="false">IF(S401="","",IF(AND($C$4&gt;0,U401-S401&lt;=-$C$4),"After loss limit",IF(AND($C$4&gt;0,U401&lt;=-$C$4),"Hit loss limit",IF(AND($C$5&gt;0,Q401&gt;$C$5),"Over trade cap","OK"))))</f>
        <v/>
      </c>
    </row>
    <row r="402" customFormat="false" ht="15" hidden="false" customHeight="false" outlineLevel="0" collapsed="false">
      <c r="A402" s="9"/>
      <c r="B402" s="10"/>
      <c r="C402" s="10"/>
      <c r="D402" s="11"/>
      <c r="E402" s="33"/>
      <c r="F402" s="33"/>
      <c r="G402" s="12"/>
      <c r="H402" s="12"/>
      <c r="I402" s="12"/>
      <c r="J402" s="11"/>
      <c r="K402" s="11"/>
      <c r="L402" s="13"/>
      <c r="M402" s="33"/>
      <c r="N402" s="11"/>
      <c r="O402" s="14" t="str">
        <f aca="false">IF(OR(A402="",B402=""),"",LOOKUP(MOD(B402,1),Lists!$A$5:$A$9,Lists!$B$5:$B$9))</f>
        <v/>
      </c>
      <c r="P402" s="14" t="str">
        <f aca="false">IF(OR(B402="",C402=""),"",ROUND(MOD(C402-B402,1)*1440,0))</f>
        <v/>
      </c>
      <c r="Q402" s="14" t="str">
        <f aca="false">IF(A402="","",COUNTIF($A$7:A402,A402))</f>
        <v/>
      </c>
      <c r="R402" s="15" t="str">
        <f aca="false">IF(OR(G402="",H402="",J402=""),"",ABS(G402-H402)*J402*IF(K402="",1,K402))</f>
        <v/>
      </c>
      <c r="S402" s="15" t="str">
        <f aca="false">IF(OR(G402="",I402="",J402=""),"",(I402-G402)*J402*IF(K402="",1,K402)*IF(E402="Short",-1,1)-N(L402))</f>
        <v/>
      </c>
      <c r="T402" s="16" t="str">
        <f aca="false">IF(OR(S402="",N(R402)=0),"",S402/R402)</f>
        <v/>
      </c>
      <c r="U402" s="15" t="str">
        <f aca="false">IF(S402="","",SUMIFS($S$7:S402,$A$7:A402,A402))</f>
        <v/>
      </c>
      <c r="V402" s="14" t="str">
        <f aca="false">IF(S402="","",IF(AND($C$4&gt;0,U402-S402&lt;=-$C$4),"After loss limit",IF(AND($C$4&gt;0,U402&lt;=-$C$4),"Hit loss limit",IF(AND($C$5&gt;0,Q402&gt;$C$5),"Over trade cap","OK"))))</f>
        <v/>
      </c>
    </row>
    <row r="403" customFormat="false" ht="15" hidden="false" customHeight="false" outlineLevel="0" collapsed="false">
      <c r="A403" s="9"/>
      <c r="B403" s="10"/>
      <c r="C403" s="10"/>
      <c r="D403" s="11"/>
      <c r="E403" s="33"/>
      <c r="F403" s="33"/>
      <c r="G403" s="12"/>
      <c r="H403" s="12"/>
      <c r="I403" s="12"/>
      <c r="J403" s="11"/>
      <c r="K403" s="11"/>
      <c r="L403" s="13"/>
      <c r="M403" s="33"/>
      <c r="N403" s="11"/>
      <c r="O403" s="14" t="str">
        <f aca="false">IF(OR(A403="",B403=""),"",LOOKUP(MOD(B403,1),Lists!$A$5:$A$9,Lists!$B$5:$B$9))</f>
        <v/>
      </c>
      <c r="P403" s="14" t="str">
        <f aca="false">IF(OR(B403="",C403=""),"",ROUND(MOD(C403-B403,1)*1440,0))</f>
        <v/>
      </c>
      <c r="Q403" s="14" t="str">
        <f aca="false">IF(A403="","",COUNTIF($A$7:A403,A403))</f>
        <v/>
      </c>
      <c r="R403" s="15" t="str">
        <f aca="false">IF(OR(G403="",H403="",J403=""),"",ABS(G403-H403)*J403*IF(K403="",1,K403))</f>
        <v/>
      </c>
      <c r="S403" s="15" t="str">
        <f aca="false">IF(OR(G403="",I403="",J403=""),"",(I403-G403)*J403*IF(K403="",1,K403)*IF(E403="Short",-1,1)-N(L403))</f>
        <v/>
      </c>
      <c r="T403" s="16" t="str">
        <f aca="false">IF(OR(S403="",N(R403)=0),"",S403/R403)</f>
        <v/>
      </c>
      <c r="U403" s="15" t="str">
        <f aca="false">IF(S403="","",SUMIFS($S$7:S403,$A$7:A403,A403))</f>
        <v/>
      </c>
      <c r="V403" s="14" t="str">
        <f aca="false">IF(S403="","",IF(AND($C$4&gt;0,U403-S403&lt;=-$C$4),"After loss limit",IF(AND($C$4&gt;0,U403&lt;=-$C$4),"Hit loss limit",IF(AND($C$5&gt;0,Q403&gt;$C$5),"Over trade cap","OK"))))</f>
        <v/>
      </c>
    </row>
    <row r="404" customFormat="false" ht="15" hidden="false" customHeight="false" outlineLevel="0" collapsed="false">
      <c r="A404" s="9"/>
      <c r="B404" s="10"/>
      <c r="C404" s="10"/>
      <c r="D404" s="11"/>
      <c r="E404" s="33"/>
      <c r="F404" s="33"/>
      <c r="G404" s="12"/>
      <c r="H404" s="12"/>
      <c r="I404" s="12"/>
      <c r="J404" s="11"/>
      <c r="K404" s="11"/>
      <c r="L404" s="13"/>
      <c r="M404" s="33"/>
      <c r="N404" s="11"/>
      <c r="O404" s="14" t="str">
        <f aca="false">IF(OR(A404="",B404=""),"",LOOKUP(MOD(B404,1),Lists!$A$5:$A$9,Lists!$B$5:$B$9))</f>
        <v/>
      </c>
      <c r="P404" s="14" t="str">
        <f aca="false">IF(OR(B404="",C404=""),"",ROUND(MOD(C404-B404,1)*1440,0))</f>
        <v/>
      </c>
      <c r="Q404" s="14" t="str">
        <f aca="false">IF(A404="","",COUNTIF($A$7:A404,A404))</f>
        <v/>
      </c>
      <c r="R404" s="15" t="str">
        <f aca="false">IF(OR(G404="",H404="",J404=""),"",ABS(G404-H404)*J404*IF(K404="",1,K404))</f>
        <v/>
      </c>
      <c r="S404" s="15" t="str">
        <f aca="false">IF(OR(G404="",I404="",J404=""),"",(I404-G404)*J404*IF(K404="",1,K404)*IF(E404="Short",-1,1)-N(L404))</f>
        <v/>
      </c>
      <c r="T404" s="16" t="str">
        <f aca="false">IF(OR(S404="",N(R404)=0),"",S404/R404)</f>
        <v/>
      </c>
      <c r="U404" s="15" t="str">
        <f aca="false">IF(S404="","",SUMIFS($S$7:S404,$A$7:A404,A404))</f>
        <v/>
      </c>
      <c r="V404" s="14" t="str">
        <f aca="false">IF(S404="","",IF(AND($C$4&gt;0,U404-S404&lt;=-$C$4),"After loss limit",IF(AND($C$4&gt;0,U404&lt;=-$C$4),"Hit loss limit",IF(AND($C$5&gt;0,Q404&gt;$C$5),"Over trade cap","OK"))))</f>
        <v/>
      </c>
    </row>
    <row r="405" customFormat="false" ht="15" hidden="false" customHeight="false" outlineLevel="0" collapsed="false">
      <c r="A405" s="9"/>
      <c r="B405" s="10"/>
      <c r="C405" s="10"/>
      <c r="D405" s="11"/>
      <c r="E405" s="33"/>
      <c r="F405" s="33"/>
      <c r="G405" s="12"/>
      <c r="H405" s="12"/>
      <c r="I405" s="12"/>
      <c r="J405" s="11"/>
      <c r="K405" s="11"/>
      <c r="L405" s="13"/>
      <c r="M405" s="33"/>
      <c r="N405" s="11"/>
      <c r="O405" s="14" t="str">
        <f aca="false">IF(OR(A405="",B405=""),"",LOOKUP(MOD(B405,1),Lists!$A$5:$A$9,Lists!$B$5:$B$9))</f>
        <v/>
      </c>
      <c r="P405" s="14" t="str">
        <f aca="false">IF(OR(B405="",C405=""),"",ROUND(MOD(C405-B405,1)*1440,0))</f>
        <v/>
      </c>
      <c r="Q405" s="14" t="str">
        <f aca="false">IF(A405="","",COUNTIF($A$7:A405,A405))</f>
        <v/>
      </c>
      <c r="R405" s="15" t="str">
        <f aca="false">IF(OR(G405="",H405="",J405=""),"",ABS(G405-H405)*J405*IF(K405="",1,K405))</f>
        <v/>
      </c>
      <c r="S405" s="15" t="str">
        <f aca="false">IF(OR(G405="",I405="",J405=""),"",(I405-G405)*J405*IF(K405="",1,K405)*IF(E405="Short",-1,1)-N(L405))</f>
        <v/>
      </c>
      <c r="T405" s="16" t="str">
        <f aca="false">IF(OR(S405="",N(R405)=0),"",S405/R405)</f>
        <v/>
      </c>
      <c r="U405" s="15" t="str">
        <f aca="false">IF(S405="","",SUMIFS($S$7:S405,$A$7:A405,A405))</f>
        <v/>
      </c>
      <c r="V405" s="14" t="str">
        <f aca="false">IF(S405="","",IF(AND($C$4&gt;0,U405-S405&lt;=-$C$4),"After loss limit",IF(AND($C$4&gt;0,U405&lt;=-$C$4),"Hit loss limit",IF(AND($C$5&gt;0,Q405&gt;$C$5),"Over trade cap","OK"))))</f>
        <v/>
      </c>
    </row>
    <row r="406" customFormat="false" ht="15" hidden="false" customHeight="false" outlineLevel="0" collapsed="false">
      <c r="A406" s="9"/>
      <c r="B406" s="10"/>
      <c r="C406" s="10"/>
      <c r="D406" s="11"/>
      <c r="E406" s="33"/>
      <c r="F406" s="33"/>
      <c r="G406" s="12"/>
      <c r="H406" s="12"/>
      <c r="I406" s="12"/>
      <c r="J406" s="11"/>
      <c r="K406" s="11"/>
      <c r="L406" s="13"/>
      <c r="M406" s="33"/>
      <c r="N406" s="11"/>
      <c r="O406" s="14" t="str">
        <f aca="false">IF(OR(A406="",B406=""),"",LOOKUP(MOD(B406,1),Lists!$A$5:$A$9,Lists!$B$5:$B$9))</f>
        <v/>
      </c>
      <c r="P406" s="14" t="str">
        <f aca="false">IF(OR(B406="",C406=""),"",ROUND(MOD(C406-B406,1)*1440,0))</f>
        <v/>
      </c>
      <c r="Q406" s="14" t="str">
        <f aca="false">IF(A406="","",COUNTIF($A$7:A406,A406))</f>
        <v/>
      </c>
      <c r="R406" s="15" t="str">
        <f aca="false">IF(OR(G406="",H406="",J406=""),"",ABS(G406-H406)*J406*IF(K406="",1,K406))</f>
        <v/>
      </c>
      <c r="S406" s="15" t="str">
        <f aca="false">IF(OR(G406="",I406="",J406=""),"",(I406-G406)*J406*IF(K406="",1,K406)*IF(E406="Short",-1,1)-N(L406))</f>
        <v/>
      </c>
      <c r="T406" s="16" t="str">
        <f aca="false">IF(OR(S406="",N(R406)=0),"",S406/R406)</f>
        <v/>
      </c>
      <c r="U406" s="15" t="str">
        <f aca="false">IF(S406="","",SUMIFS($S$7:S406,$A$7:A406,A406))</f>
        <v/>
      </c>
      <c r="V406" s="14" t="str">
        <f aca="false">IF(S406="","",IF(AND($C$4&gt;0,U406-S406&lt;=-$C$4),"After loss limit",IF(AND($C$4&gt;0,U406&lt;=-$C$4),"Hit loss limit",IF(AND($C$5&gt;0,Q406&gt;$C$5),"Over trade cap","OK"))))</f>
        <v/>
      </c>
    </row>
    <row r="407" customFormat="false" ht="15" hidden="false" customHeight="false" outlineLevel="0" collapsed="false">
      <c r="A407" s="9"/>
      <c r="B407" s="10"/>
      <c r="C407" s="10"/>
      <c r="D407" s="11"/>
      <c r="E407" s="33"/>
      <c r="F407" s="33"/>
      <c r="G407" s="12"/>
      <c r="H407" s="12"/>
      <c r="I407" s="12"/>
      <c r="J407" s="11"/>
      <c r="K407" s="11"/>
      <c r="L407" s="13"/>
      <c r="M407" s="33"/>
      <c r="N407" s="11"/>
      <c r="O407" s="14" t="str">
        <f aca="false">IF(OR(A407="",B407=""),"",LOOKUP(MOD(B407,1),Lists!$A$5:$A$9,Lists!$B$5:$B$9))</f>
        <v/>
      </c>
      <c r="P407" s="14" t="str">
        <f aca="false">IF(OR(B407="",C407=""),"",ROUND(MOD(C407-B407,1)*1440,0))</f>
        <v/>
      </c>
      <c r="Q407" s="14" t="str">
        <f aca="false">IF(A407="","",COUNTIF($A$7:A407,A407))</f>
        <v/>
      </c>
      <c r="R407" s="15" t="str">
        <f aca="false">IF(OR(G407="",H407="",J407=""),"",ABS(G407-H407)*J407*IF(K407="",1,K407))</f>
        <v/>
      </c>
      <c r="S407" s="15" t="str">
        <f aca="false">IF(OR(G407="",I407="",J407=""),"",(I407-G407)*J407*IF(K407="",1,K407)*IF(E407="Short",-1,1)-N(L407))</f>
        <v/>
      </c>
      <c r="T407" s="16" t="str">
        <f aca="false">IF(OR(S407="",N(R407)=0),"",S407/R407)</f>
        <v/>
      </c>
      <c r="U407" s="15" t="str">
        <f aca="false">IF(S407="","",SUMIFS($S$7:S407,$A$7:A407,A407))</f>
        <v/>
      </c>
      <c r="V407" s="14" t="str">
        <f aca="false">IF(S407="","",IF(AND($C$4&gt;0,U407-S407&lt;=-$C$4),"After loss limit",IF(AND($C$4&gt;0,U407&lt;=-$C$4),"Hit loss limit",IF(AND($C$5&gt;0,Q407&gt;$C$5),"Over trade cap","OK"))))</f>
        <v/>
      </c>
    </row>
    <row r="408" customFormat="false" ht="15" hidden="false" customHeight="false" outlineLevel="0" collapsed="false">
      <c r="A408" s="9"/>
      <c r="B408" s="10"/>
      <c r="C408" s="10"/>
      <c r="D408" s="11"/>
      <c r="E408" s="33"/>
      <c r="F408" s="33"/>
      <c r="G408" s="12"/>
      <c r="H408" s="12"/>
      <c r="I408" s="12"/>
      <c r="J408" s="11"/>
      <c r="K408" s="11"/>
      <c r="L408" s="13"/>
      <c r="M408" s="33"/>
      <c r="N408" s="11"/>
      <c r="O408" s="14" t="str">
        <f aca="false">IF(OR(A408="",B408=""),"",LOOKUP(MOD(B408,1),Lists!$A$5:$A$9,Lists!$B$5:$B$9))</f>
        <v/>
      </c>
      <c r="P408" s="14" t="str">
        <f aca="false">IF(OR(B408="",C408=""),"",ROUND(MOD(C408-B408,1)*1440,0))</f>
        <v/>
      </c>
      <c r="Q408" s="14" t="str">
        <f aca="false">IF(A408="","",COUNTIF($A$7:A408,A408))</f>
        <v/>
      </c>
      <c r="R408" s="15" t="str">
        <f aca="false">IF(OR(G408="",H408="",J408=""),"",ABS(G408-H408)*J408*IF(K408="",1,K408))</f>
        <v/>
      </c>
      <c r="S408" s="15" t="str">
        <f aca="false">IF(OR(G408="",I408="",J408=""),"",(I408-G408)*J408*IF(K408="",1,K408)*IF(E408="Short",-1,1)-N(L408))</f>
        <v/>
      </c>
      <c r="T408" s="16" t="str">
        <f aca="false">IF(OR(S408="",N(R408)=0),"",S408/R408)</f>
        <v/>
      </c>
      <c r="U408" s="15" t="str">
        <f aca="false">IF(S408="","",SUMIFS($S$7:S408,$A$7:A408,A408))</f>
        <v/>
      </c>
      <c r="V408" s="14" t="str">
        <f aca="false">IF(S408="","",IF(AND($C$4&gt;0,U408-S408&lt;=-$C$4),"After loss limit",IF(AND($C$4&gt;0,U408&lt;=-$C$4),"Hit loss limit",IF(AND($C$5&gt;0,Q408&gt;$C$5),"Over trade cap","OK"))))</f>
        <v/>
      </c>
    </row>
    <row r="409" customFormat="false" ht="15" hidden="false" customHeight="false" outlineLevel="0" collapsed="false">
      <c r="A409" s="9"/>
      <c r="B409" s="10"/>
      <c r="C409" s="10"/>
      <c r="D409" s="11"/>
      <c r="E409" s="33"/>
      <c r="F409" s="33"/>
      <c r="G409" s="12"/>
      <c r="H409" s="12"/>
      <c r="I409" s="12"/>
      <c r="J409" s="11"/>
      <c r="K409" s="11"/>
      <c r="L409" s="13"/>
      <c r="M409" s="33"/>
      <c r="N409" s="11"/>
      <c r="O409" s="14" t="str">
        <f aca="false">IF(OR(A409="",B409=""),"",LOOKUP(MOD(B409,1),Lists!$A$5:$A$9,Lists!$B$5:$B$9))</f>
        <v/>
      </c>
      <c r="P409" s="14" t="str">
        <f aca="false">IF(OR(B409="",C409=""),"",ROUND(MOD(C409-B409,1)*1440,0))</f>
        <v/>
      </c>
      <c r="Q409" s="14" t="str">
        <f aca="false">IF(A409="","",COUNTIF($A$7:A409,A409))</f>
        <v/>
      </c>
      <c r="R409" s="15" t="str">
        <f aca="false">IF(OR(G409="",H409="",J409=""),"",ABS(G409-H409)*J409*IF(K409="",1,K409))</f>
        <v/>
      </c>
      <c r="S409" s="15" t="str">
        <f aca="false">IF(OR(G409="",I409="",J409=""),"",(I409-G409)*J409*IF(K409="",1,K409)*IF(E409="Short",-1,1)-N(L409))</f>
        <v/>
      </c>
      <c r="T409" s="16" t="str">
        <f aca="false">IF(OR(S409="",N(R409)=0),"",S409/R409)</f>
        <v/>
      </c>
      <c r="U409" s="15" t="str">
        <f aca="false">IF(S409="","",SUMIFS($S$7:S409,$A$7:A409,A409))</f>
        <v/>
      </c>
      <c r="V409" s="14" t="str">
        <f aca="false">IF(S409="","",IF(AND($C$4&gt;0,U409-S409&lt;=-$C$4),"After loss limit",IF(AND($C$4&gt;0,U409&lt;=-$C$4),"Hit loss limit",IF(AND($C$5&gt;0,Q409&gt;$C$5),"Over trade cap","OK"))))</f>
        <v/>
      </c>
    </row>
    <row r="410" customFormat="false" ht="15" hidden="false" customHeight="false" outlineLevel="0" collapsed="false">
      <c r="A410" s="9"/>
      <c r="B410" s="10"/>
      <c r="C410" s="10"/>
      <c r="D410" s="11"/>
      <c r="E410" s="33"/>
      <c r="F410" s="33"/>
      <c r="G410" s="12"/>
      <c r="H410" s="12"/>
      <c r="I410" s="12"/>
      <c r="J410" s="11"/>
      <c r="K410" s="11"/>
      <c r="L410" s="13"/>
      <c r="M410" s="33"/>
      <c r="N410" s="11"/>
      <c r="O410" s="14" t="str">
        <f aca="false">IF(OR(A410="",B410=""),"",LOOKUP(MOD(B410,1),Lists!$A$5:$A$9,Lists!$B$5:$B$9))</f>
        <v/>
      </c>
      <c r="P410" s="14" t="str">
        <f aca="false">IF(OR(B410="",C410=""),"",ROUND(MOD(C410-B410,1)*1440,0))</f>
        <v/>
      </c>
      <c r="Q410" s="14" t="str">
        <f aca="false">IF(A410="","",COUNTIF($A$7:A410,A410))</f>
        <v/>
      </c>
      <c r="R410" s="15" t="str">
        <f aca="false">IF(OR(G410="",H410="",J410=""),"",ABS(G410-H410)*J410*IF(K410="",1,K410))</f>
        <v/>
      </c>
      <c r="S410" s="15" t="str">
        <f aca="false">IF(OR(G410="",I410="",J410=""),"",(I410-G410)*J410*IF(K410="",1,K410)*IF(E410="Short",-1,1)-N(L410))</f>
        <v/>
      </c>
      <c r="T410" s="16" t="str">
        <f aca="false">IF(OR(S410="",N(R410)=0),"",S410/R410)</f>
        <v/>
      </c>
      <c r="U410" s="15" t="str">
        <f aca="false">IF(S410="","",SUMIFS($S$7:S410,$A$7:A410,A410))</f>
        <v/>
      </c>
      <c r="V410" s="14" t="str">
        <f aca="false">IF(S410="","",IF(AND($C$4&gt;0,U410-S410&lt;=-$C$4),"After loss limit",IF(AND($C$4&gt;0,U410&lt;=-$C$4),"Hit loss limit",IF(AND($C$5&gt;0,Q410&gt;$C$5),"Over trade cap","OK"))))</f>
        <v/>
      </c>
    </row>
    <row r="411" customFormat="false" ht="15" hidden="false" customHeight="false" outlineLevel="0" collapsed="false">
      <c r="A411" s="9"/>
      <c r="B411" s="10"/>
      <c r="C411" s="10"/>
      <c r="D411" s="11"/>
      <c r="E411" s="33"/>
      <c r="F411" s="33"/>
      <c r="G411" s="12"/>
      <c r="H411" s="12"/>
      <c r="I411" s="12"/>
      <c r="J411" s="11"/>
      <c r="K411" s="11"/>
      <c r="L411" s="13"/>
      <c r="M411" s="33"/>
      <c r="N411" s="11"/>
      <c r="O411" s="14" t="str">
        <f aca="false">IF(OR(A411="",B411=""),"",LOOKUP(MOD(B411,1),Lists!$A$5:$A$9,Lists!$B$5:$B$9))</f>
        <v/>
      </c>
      <c r="P411" s="14" t="str">
        <f aca="false">IF(OR(B411="",C411=""),"",ROUND(MOD(C411-B411,1)*1440,0))</f>
        <v/>
      </c>
      <c r="Q411" s="14" t="str">
        <f aca="false">IF(A411="","",COUNTIF($A$7:A411,A411))</f>
        <v/>
      </c>
      <c r="R411" s="15" t="str">
        <f aca="false">IF(OR(G411="",H411="",J411=""),"",ABS(G411-H411)*J411*IF(K411="",1,K411))</f>
        <v/>
      </c>
      <c r="S411" s="15" t="str">
        <f aca="false">IF(OR(G411="",I411="",J411=""),"",(I411-G411)*J411*IF(K411="",1,K411)*IF(E411="Short",-1,1)-N(L411))</f>
        <v/>
      </c>
      <c r="T411" s="16" t="str">
        <f aca="false">IF(OR(S411="",N(R411)=0),"",S411/R411)</f>
        <v/>
      </c>
      <c r="U411" s="15" t="str">
        <f aca="false">IF(S411="","",SUMIFS($S$7:S411,$A$7:A411,A411))</f>
        <v/>
      </c>
      <c r="V411" s="14" t="str">
        <f aca="false">IF(S411="","",IF(AND($C$4&gt;0,U411-S411&lt;=-$C$4),"After loss limit",IF(AND($C$4&gt;0,U411&lt;=-$C$4),"Hit loss limit",IF(AND($C$5&gt;0,Q411&gt;$C$5),"Over trade cap","OK"))))</f>
        <v/>
      </c>
    </row>
    <row r="412" customFormat="false" ht="15" hidden="false" customHeight="false" outlineLevel="0" collapsed="false">
      <c r="A412" s="9"/>
      <c r="B412" s="10"/>
      <c r="C412" s="10"/>
      <c r="D412" s="11"/>
      <c r="E412" s="33"/>
      <c r="F412" s="33"/>
      <c r="G412" s="12"/>
      <c r="H412" s="12"/>
      <c r="I412" s="12"/>
      <c r="J412" s="11"/>
      <c r="K412" s="11"/>
      <c r="L412" s="13"/>
      <c r="M412" s="33"/>
      <c r="N412" s="11"/>
      <c r="O412" s="14" t="str">
        <f aca="false">IF(OR(A412="",B412=""),"",LOOKUP(MOD(B412,1),Lists!$A$5:$A$9,Lists!$B$5:$B$9))</f>
        <v/>
      </c>
      <c r="P412" s="14" t="str">
        <f aca="false">IF(OR(B412="",C412=""),"",ROUND(MOD(C412-B412,1)*1440,0))</f>
        <v/>
      </c>
      <c r="Q412" s="14" t="str">
        <f aca="false">IF(A412="","",COUNTIF($A$7:A412,A412))</f>
        <v/>
      </c>
      <c r="R412" s="15" t="str">
        <f aca="false">IF(OR(G412="",H412="",J412=""),"",ABS(G412-H412)*J412*IF(K412="",1,K412))</f>
        <v/>
      </c>
      <c r="S412" s="15" t="str">
        <f aca="false">IF(OR(G412="",I412="",J412=""),"",(I412-G412)*J412*IF(K412="",1,K412)*IF(E412="Short",-1,1)-N(L412))</f>
        <v/>
      </c>
      <c r="T412" s="16" t="str">
        <f aca="false">IF(OR(S412="",N(R412)=0),"",S412/R412)</f>
        <v/>
      </c>
      <c r="U412" s="15" t="str">
        <f aca="false">IF(S412="","",SUMIFS($S$7:S412,$A$7:A412,A412))</f>
        <v/>
      </c>
      <c r="V412" s="14" t="str">
        <f aca="false">IF(S412="","",IF(AND($C$4&gt;0,U412-S412&lt;=-$C$4),"After loss limit",IF(AND($C$4&gt;0,U412&lt;=-$C$4),"Hit loss limit",IF(AND($C$5&gt;0,Q412&gt;$C$5),"Over trade cap","OK"))))</f>
        <v/>
      </c>
    </row>
    <row r="413" customFormat="false" ht="15" hidden="false" customHeight="false" outlineLevel="0" collapsed="false">
      <c r="A413" s="9"/>
      <c r="B413" s="10"/>
      <c r="C413" s="10"/>
      <c r="D413" s="11"/>
      <c r="E413" s="33"/>
      <c r="F413" s="33"/>
      <c r="G413" s="12"/>
      <c r="H413" s="12"/>
      <c r="I413" s="12"/>
      <c r="J413" s="11"/>
      <c r="K413" s="11"/>
      <c r="L413" s="13"/>
      <c r="M413" s="33"/>
      <c r="N413" s="11"/>
      <c r="O413" s="14" t="str">
        <f aca="false">IF(OR(A413="",B413=""),"",LOOKUP(MOD(B413,1),Lists!$A$5:$A$9,Lists!$B$5:$B$9))</f>
        <v/>
      </c>
      <c r="P413" s="14" t="str">
        <f aca="false">IF(OR(B413="",C413=""),"",ROUND(MOD(C413-B413,1)*1440,0))</f>
        <v/>
      </c>
      <c r="Q413" s="14" t="str">
        <f aca="false">IF(A413="","",COUNTIF($A$7:A413,A413))</f>
        <v/>
      </c>
      <c r="R413" s="15" t="str">
        <f aca="false">IF(OR(G413="",H413="",J413=""),"",ABS(G413-H413)*J413*IF(K413="",1,K413))</f>
        <v/>
      </c>
      <c r="S413" s="15" t="str">
        <f aca="false">IF(OR(G413="",I413="",J413=""),"",(I413-G413)*J413*IF(K413="",1,K413)*IF(E413="Short",-1,1)-N(L413))</f>
        <v/>
      </c>
      <c r="T413" s="16" t="str">
        <f aca="false">IF(OR(S413="",N(R413)=0),"",S413/R413)</f>
        <v/>
      </c>
      <c r="U413" s="15" t="str">
        <f aca="false">IF(S413="","",SUMIFS($S$7:S413,$A$7:A413,A413))</f>
        <v/>
      </c>
      <c r="V413" s="14" t="str">
        <f aca="false">IF(S413="","",IF(AND($C$4&gt;0,U413-S413&lt;=-$C$4),"After loss limit",IF(AND($C$4&gt;0,U413&lt;=-$C$4),"Hit loss limit",IF(AND($C$5&gt;0,Q413&gt;$C$5),"Over trade cap","OK"))))</f>
        <v/>
      </c>
    </row>
    <row r="414" customFormat="false" ht="15" hidden="false" customHeight="false" outlineLevel="0" collapsed="false">
      <c r="A414" s="9"/>
      <c r="B414" s="10"/>
      <c r="C414" s="10"/>
      <c r="D414" s="11"/>
      <c r="E414" s="33"/>
      <c r="F414" s="33"/>
      <c r="G414" s="12"/>
      <c r="H414" s="12"/>
      <c r="I414" s="12"/>
      <c r="J414" s="11"/>
      <c r="K414" s="11"/>
      <c r="L414" s="13"/>
      <c r="M414" s="33"/>
      <c r="N414" s="11"/>
      <c r="O414" s="14" t="str">
        <f aca="false">IF(OR(A414="",B414=""),"",LOOKUP(MOD(B414,1),Lists!$A$5:$A$9,Lists!$B$5:$B$9))</f>
        <v/>
      </c>
      <c r="P414" s="14" t="str">
        <f aca="false">IF(OR(B414="",C414=""),"",ROUND(MOD(C414-B414,1)*1440,0))</f>
        <v/>
      </c>
      <c r="Q414" s="14" t="str">
        <f aca="false">IF(A414="","",COUNTIF($A$7:A414,A414))</f>
        <v/>
      </c>
      <c r="R414" s="15" t="str">
        <f aca="false">IF(OR(G414="",H414="",J414=""),"",ABS(G414-H414)*J414*IF(K414="",1,K414))</f>
        <v/>
      </c>
      <c r="S414" s="15" t="str">
        <f aca="false">IF(OR(G414="",I414="",J414=""),"",(I414-G414)*J414*IF(K414="",1,K414)*IF(E414="Short",-1,1)-N(L414))</f>
        <v/>
      </c>
      <c r="T414" s="16" t="str">
        <f aca="false">IF(OR(S414="",N(R414)=0),"",S414/R414)</f>
        <v/>
      </c>
      <c r="U414" s="15" t="str">
        <f aca="false">IF(S414="","",SUMIFS($S$7:S414,$A$7:A414,A414))</f>
        <v/>
      </c>
      <c r="V414" s="14" t="str">
        <f aca="false">IF(S414="","",IF(AND($C$4&gt;0,U414-S414&lt;=-$C$4),"After loss limit",IF(AND($C$4&gt;0,U414&lt;=-$C$4),"Hit loss limit",IF(AND($C$5&gt;0,Q414&gt;$C$5),"Over trade cap","OK"))))</f>
        <v/>
      </c>
    </row>
    <row r="415" customFormat="false" ht="15" hidden="false" customHeight="false" outlineLevel="0" collapsed="false">
      <c r="A415" s="9"/>
      <c r="B415" s="10"/>
      <c r="C415" s="10"/>
      <c r="D415" s="11"/>
      <c r="E415" s="33"/>
      <c r="F415" s="33"/>
      <c r="G415" s="12"/>
      <c r="H415" s="12"/>
      <c r="I415" s="12"/>
      <c r="J415" s="11"/>
      <c r="K415" s="11"/>
      <c r="L415" s="13"/>
      <c r="M415" s="33"/>
      <c r="N415" s="11"/>
      <c r="O415" s="14" t="str">
        <f aca="false">IF(OR(A415="",B415=""),"",LOOKUP(MOD(B415,1),Lists!$A$5:$A$9,Lists!$B$5:$B$9))</f>
        <v/>
      </c>
      <c r="P415" s="14" t="str">
        <f aca="false">IF(OR(B415="",C415=""),"",ROUND(MOD(C415-B415,1)*1440,0))</f>
        <v/>
      </c>
      <c r="Q415" s="14" t="str">
        <f aca="false">IF(A415="","",COUNTIF($A$7:A415,A415))</f>
        <v/>
      </c>
      <c r="R415" s="15" t="str">
        <f aca="false">IF(OR(G415="",H415="",J415=""),"",ABS(G415-H415)*J415*IF(K415="",1,K415))</f>
        <v/>
      </c>
      <c r="S415" s="15" t="str">
        <f aca="false">IF(OR(G415="",I415="",J415=""),"",(I415-G415)*J415*IF(K415="",1,K415)*IF(E415="Short",-1,1)-N(L415))</f>
        <v/>
      </c>
      <c r="T415" s="16" t="str">
        <f aca="false">IF(OR(S415="",N(R415)=0),"",S415/R415)</f>
        <v/>
      </c>
      <c r="U415" s="15" t="str">
        <f aca="false">IF(S415="","",SUMIFS($S$7:S415,$A$7:A415,A415))</f>
        <v/>
      </c>
      <c r="V415" s="14" t="str">
        <f aca="false">IF(S415="","",IF(AND($C$4&gt;0,U415-S415&lt;=-$C$4),"After loss limit",IF(AND($C$4&gt;0,U415&lt;=-$C$4),"Hit loss limit",IF(AND($C$5&gt;0,Q415&gt;$C$5),"Over trade cap","OK"))))</f>
        <v/>
      </c>
    </row>
    <row r="416" customFormat="false" ht="15" hidden="false" customHeight="false" outlineLevel="0" collapsed="false">
      <c r="A416" s="9"/>
      <c r="B416" s="10"/>
      <c r="C416" s="10"/>
      <c r="D416" s="11"/>
      <c r="E416" s="33"/>
      <c r="F416" s="33"/>
      <c r="G416" s="12"/>
      <c r="H416" s="12"/>
      <c r="I416" s="12"/>
      <c r="J416" s="11"/>
      <c r="K416" s="11"/>
      <c r="L416" s="13"/>
      <c r="M416" s="33"/>
      <c r="N416" s="11"/>
      <c r="O416" s="14" t="str">
        <f aca="false">IF(OR(A416="",B416=""),"",LOOKUP(MOD(B416,1),Lists!$A$5:$A$9,Lists!$B$5:$B$9))</f>
        <v/>
      </c>
      <c r="P416" s="14" t="str">
        <f aca="false">IF(OR(B416="",C416=""),"",ROUND(MOD(C416-B416,1)*1440,0))</f>
        <v/>
      </c>
      <c r="Q416" s="14" t="str">
        <f aca="false">IF(A416="","",COUNTIF($A$7:A416,A416))</f>
        <v/>
      </c>
      <c r="R416" s="15" t="str">
        <f aca="false">IF(OR(G416="",H416="",J416=""),"",ABS(G416-H416)*J416*IF(K416="",1,K416))</f>
        <v/>
      </c>
      <c r="S416" s="15" t="str">
        <f aca="false">IF(OR(G416="",I416="",J416=""),"",(I416-G416)*J416*IF(K416="",1,K416)*IF(E416="Short",-1,1)-N(L416))</f>
        <v/>
      </c>
      <c r="T416" s="16" t="str">
        <f aca="false">IF(OR(S416="",N(R416)=0),"",S416/R416)</f>
        <v/>
      </c>
      <c r="U416" s="15" t="str">
        <f aca="false">IF(S416="","",SUMIFS($S$7:S416,$A$7:A416,A416))</f>
        <v/>
      </c>
      <c r="V416" s="14" t="str">
        <f aca="false">IF(S416="","",IF(AND($C$4&gt;0,U416-S416&lt;=-$C$4),"After loss limit",IF(AND($C$4&gt;0,U416&lt;=-$C$4),"Hit loss limit",IF(AND($C$5&gt;0,Q416&gt;$C$5),"Over trade cap","OK"))))</f>
        <v/>
      </c>
    </row>
    <row r="417" customFormat="false" ht="15" hidden="false" customHeight="false" outlineLevel="0" collapsed="false">
      <c r="A417" s="9"/>
      <c r="B417" s="10"/>
      <c r="C417" s="10"/>
      <c r="D417" s="11"/>
      <c r="E417" s="33"/>
      <c r="F417" s="33"/>
      <c r="G417" s="12"/>
      <c r="H417" s="12"/>
      <c r="I417" s="12"/>
      <c r="J417" s="11"/>
      <c r="K417" s="11"/>
      <c r="L417" s="13"/>
      <c r="M417" s="33"/>
      <c r="N417" s="11"/>
      <c r="O417" s="14" t="str">
        <f aca="false">IF(OR(A417="",B417=""),"",LOOKUP(MOD(B417,1),Lists!$A$5:$A$9,Lists!$B$5:$B$9))</f>
        <v/>
      </c>
      <c r="P417" s="14" t="str">
        <f aca="false">IF(OR(B417="",C417=""),"",ROUND(MOD(C417-B417,1)*1440,0))</f>
        <v/>
      </c>
      <c r="Q417" s="14" t="str">
        <f aca="false">IF(A417="","",COUNTIF($A$7:A417,A417))</f>
        <v/>
      </c>
      <c r="R417" s="15" t="str">
        <f aca="false">IF(OR(G417="",H417="",J417=""),"",ABS(G417-H417)*J417*IF(K417="",1,K417))</f>
        <v/>
      </c>
      <c r="S417" s="15" t="str">
        <f aca="false">IF(OR(G417="",I417="",J417=""),"",(I417-G417)*J417*IF(K417="",1,K417)*IF(E417="Short",-1,1)-N(L417))</f>
        <v/>
      </c>
      <c r="T417" s="16" t="str">
        <f aca="false">IF(OR(S417="",N(R417)=0),"",S417/R417)</f>
        <v/>
      </c>
      <c r="U417" s="15" t="str">
        <f aca="false">IF(S417="","",SUMIFS($S$7:S417,$A$7:A417,A417))</f>
        <v/>
      </c>
      <c r="V417" s="14" t="str">
        <f aca="false">IF(S417="","",IF(AND($C$4&gt;0,U417-S417&lt;=-$C$4),"After loss limit",IF(AND($C$4&gt;0,U417&lt;=-$C$4),"Hit loss limit",IF(AND($C$5&gt;0,Q417&gt;$C$5),"Over trade cap","OK"))))</f>
        <v/>
      </c>
    </row>
    <row r="418" customFormat="false" ht="15" hidden="false" customHeight="false" outlineLevel="0" collapsed="false">
      <c r="A418" s="9"/>
      <c r="B418" s="10"/>
      <c r="C418" s="10"/>
      <c r="D418" s="11"/>
      <c r="E418" s="33"/>
      <c r="F418" s="33"/>
      <c r="G418" s="12"/>
      <c r="H418" s="12"/>
      <c r="I418" s="12"/>
      <c r="J418" s="11"/>
      <c r="K418" s="11"/>
      <c r="L418" s="13"/>
      <c r="M418" s="33"/>
      <c r="N418" s="11"/>
      <c r="O418" s="14" t="str">
        <f aca="false">IF(OR(A418="",B418=""),"",LOOKUP(MOD(B418,1),Lists!$A$5:$A$9,Lists!$B$5:$B$9))</f>
        <v/>
      </c>
      <c r="P418" s="14" t="str">
        <f aca="false">IF(OR(B418="",C418=""),"",ROUND(MOD(C418-B418,1)*1440,0))</f>
        <v/>
      </c>
      <c r="Q418" s="14" t="str">
        <f aca="false">IF(A418="","",COUNTIF($A$7:A418,A418))</f>
        <v/>
      </c>
      <c r="R418" s="15" t="str">
        <f aca="false">IF(OR(G418="",H418="",J418=""),"",ABS(G418-H418)*J418*IF(K418="",1,K418))</f>
        <v/>
      </c>
      <c r="S418" s="15" t="str">
        <f aca="false">IF(OR(G418="",I418="",J418=""),"",(I418-G418)*J418*IF(K418="",1,K418)*IF(E418="Short",-1,1)-N(L418))</f>
        <v/>
      </c>
      <c r="T418" s="16" t="str">
        <f aca="false">IF(OR(S418="",N(R418)=0),"",S418/R418)</f>
        <v/>
      </c>
      <c r="U418" s="15" t="str">
        <f aca="false">IF(S418="","",SUMIFS($S$7:S418,$A$7:A418,A418))</f>
        <v/>
      </c>
      <c r="V418" s="14" t="str">
        <f aca="false">IF(S418="","",IF(AND($C$4&gt;0,U418-S418&lt;=-$C$4),"After loss limit",IF(AND($C$4&gt;0,U418&lt;=-$C$4),"Hit loss limit",IF(AND($C$5&gt;0,Q418&gt;$C$5),"Over trade cap","OK"))))</f>
        <v/>
      </c>
    </row>
    <row r="419" customFormat="false" ht="15" hidden="false" customHeight="false" outlineLevel="0" collapsed="false">
      <c r="A419" s="9"/>
      <c r="B419" s="10"/>
      <c r="C419" s="10"/>
      <c r="D419" s="11"/>
      <c r="E419" s="33"/>
      <c r="F419" s="33"/>
      <c r="G419" s="12"/>
      <c r="H419" s="12"/>
      <c r="I419" s="12"/>
      <c r="J419" s="11"/>
      <c r="K419" s="11"/>
      <c r="L419" s="13"/>
      <c r="M419" s="33"/>
      <c r="N419" s="11"/>
      <c r="O419" s="14" t="str">
        <f aca="false">IF(OR(A419="",B419=""),"",LOOKUP(MOD(B419,1),Lists!$A$5:$A$9,Lists!$B$5:$B$9))</f>
        <v/>
      </c>
      <c r="P419" s="14" t="str">
        <f aca="false">IF(OR(B419="",C419=""),"",ROUND(MOD(C419-B419,1)*1440,0))</f>
        <v/>
      </c>
      <c r="Q419" s="14" t="str">
        <f aca="false">IF(A419="","",COUNTIF($A$7:A419,A419))</f>
        <v/>
      </c>
      <c r="R419" s="15" t="str">
        <f aca="false">IF(OR(G419="",H419="",J419=""),"",ABS(G419-H419)*J419*IF(K419="",1,K419))</f>
        <v/>
      </c>
      <c r="S419" s="15" t="str">
        <f aca="false">IF(OR(G419="",I419="",J419=""),"",(I419-G419)*J419*IF(K419="",1,K419)*IF(E419="Short",-1,1)-N(L419))</f>
        <v/>
      </c>
      <c r="T419" s="16" t="str">
        <f aca="false">IF(OR(S419="",N(R419)=0),"",S419/R419)</f>
        <v/>
      </c>
      <c r="U419" s="15" t="str">
        <f aca="false">IF(S419="","",SUMIFS($S$7:S419,$A$7:A419,A419))</f>
        <v/>
      </c>
      <c r="V419" s="14" t="str">
        <f aca="false">IF(S419="","",IF(AND($C$4&gt;0,U419-S419&lt;=-$C$4),"After loss limit",IF(AND($C$4&gt;0,U419&lt;=-$C$4),"Hit loss limit",IF(AND($C$5&gt;0,Q419&gt;$C$5),"Over trade cap","OK"))))</f>
        <v/>
      </c>
    </row>
    <row r="420" customFormat="false" ht="15" hidden="false" customHeight="false" outlineLevel="0" collapsed="false">
      <c r="A420" s="9"/>
      <c r="B420" s="10"/>
      <c r="C420" s="10"/>
      <c r="D420" s="11"/>
      <c r="E420" s="33"/>
      <c r="F420" s="33"/>
      <c r="G420" s="12"/>
      <c r="H420" s="12"/>
      <c r="I420" s="12"/>
      <c r="J420" s="11"/>
      <c r="K420" s="11"/>
      <c r="L420" s="13"/>
      <c r="M420" s="33"/>
      <c r="N420" s="11"/>
      <c r="O420" s="14" t="str">
        <f aca="false">IF(OR(A420="",B420=""),"",LOOKUP(MOD(B420,1),Lists!$A$5:$A$9,Lists!$B$5:$B$9))</f>
        <v/>
      </c>
      <c r="P420" s="14" t="str">
        <f aca="false">IF(OR(B420="",C420=""),"",ROUND(MOD(C420-B420,1)*1440,0))</f>
        <v/>
      </c>
      <c r="Q420" s="14" t="str">
        <f aca="false">IF(A420="","",COUNTIF($A$7:A420,A420))</f>
        <v/>
      </c>
      <c r="R420" s="15" t="str">
        <f aca="false">IF(OR(G420="",H420="",J420=""),"",ABS(G420-H420)*J420*IF(K420="",1,K420))</f>
        <v/>
      </c>
      <c r="S420" s="15" t="str">
        <f aca="false">IF(OR(G420="",I420="",J420=""),"",(I420-G420)*J420*IF(K420="",1,K420)*IF(E420="Short",-1,1)-N(L420))</f>
        <v/>
      </c>
      <c r="T420" s="16" t="str">
        <f aca="false">IF(OR(S420="",N(R420)=0),"",S420/R420)</f>
        <v/>
      </c>
      <c r="U420" s="15" t="str">
        <f aca="false">IF(S420="","",SUMIFS($S$7:S420,$A$7:A420,A420))</f>
        <v/>
      </c>
      <c r="V420" s="14" t="str">
        <f aca="false">IF(S420="","",IF(AND($C$4&gt;0,U420-S420&lt;=-$C$4),"After loss limit",IF(AND($C$4&gt;0,U420&lt;=-$C$4),"Hit loss limit",IF(AND($C$5&gt;0,Q420&gt;$C$5),"Over trade cap","OK"))))</f>
        <v/>
      </c>
    </row>
    <row r="421" customFormat="false" ht="15" hidden="false" customHeight="false" outlineLevel="0" collapsed="false">
      <c r="A421" s="9"/>
      <c r="B421" s="10"/>
      <c r="C421" s="10"/>
      <c r="D421" s="11"/>
      <c r="E421" s="33"/>
      <c r="F421" s="33"/>
      <c r="G421" s="12"/>
      <c r="H421" s="12"/>
      <c r="I421" s="12"/>
      <c r="J421" s="11"/>
      <c r="K421" s="11"/>
      <c r="L421" s="13"/>
      <c r="M421" s="33"/>
      <c r="N421" s="11"/>
      <c r="O421" s="14" t="str">
        <f aca="false">IF(OR(A421="",B421=""),"",LOOKUP(MOD(B421,1),Lists!$A$5:$A$9,Lists!$B$5:$B$9))</f>
        <v/>
      </c>
      <c r="P421" s="14" t="str">
        <f aca="false">IF(OR(B421="",C421=""),"",ROUND(MOD(C421-B421,1)*1440,0))</f>
        <v/>
      </c>
      <c r="Q421" s="14" t="str">
        <f aca="false">IF(A421="","",COUNTIF($A$7:A421,A421))</f>
        <v/>
      </c>
      <c r="R421" s="15" t="str">
        <f aca="false">IF(OR(G421="",H421="",J421=""),"",ABS(G421-H421)*J421*IF(K421="",1,K421))</f>
        <v/>
      </c>
      <c r="S421" s="15" t="str">
        <f aca="false">IF(OR(G421="",I421="",J421=""),"",(I421-G421)*J421*IF(K421="",1,K421)*IF(E421="Short",-1,1)-N(L421))</f>
        <v/>
      </c>
      <c r="T421" s="16" t="str">
        <f aca="false">IF(OR(S421="",N(R421)=0),"",S421/R421)</f>
        <v/>
      </c>
      <c r="U421" s="15" t="str">
        <f aca="false">IF(S421="","",SUMIFS($S$7:S421,$A$7:A421,A421))</f>
        <v/>
      </c>
      <c r="V421" s="14" t="str">
        <f aca="false">IF(S421="","",IF(AND($C$4&gt;0,U421-S421&lt;=-$C$4),"After loss limit",IF(AND($C$4&gt;0,U421&lt;=-$C$4),"Hit loss limit",IF(AND($C$5&gt;0,Q421&gt;$C$5),"Over trade cap","OK"))))</f>
        <v/>
      </c>
    </row>
    <row r="422" customFormat="false" ht="15" hidden="false" customHeight="false" outlineLevel="0" collapsed="false">
      <c r="A422" s="9"/>
      <c r="B422" s="10"/>
      <c r="C422" s="10"/>
      <c r="D422" s="11"/>
      <c r="E422" s="33"/>
      <c r="F422" s="33"/>
      <c r="G422" s="12"/>
      <c r="H422" s="12"/>
      <c r="I422" s="12"/>
      <c r="J422" s="11"/>
      <c r="K422" s="11"/>
      <c r="L422" s="13"/>
      <c r="M422" s="33"/>
      <c r="N422" s="11"/>
      <c r="O422" s="14" t="str">
        <f aca="false">IF(OR(A422="",B422=""),"",LOOKUP(MOD(B422,1),Lists!$A$5:$A$9,Lists!$B$5:$B$9))</f>
        <v/>
      </c>
      <c r="P422" s="14" t="str">
        <f aca="false">IF(OR(B422="",C422=""),"",ROUND(MOD(C422-B422,1)*1440,0))</f>
        <v/>
      </c>
      <c r="Q422" s="14" t="str">
        <f aca="false">IF(A422="","",COUNTIF($A$7:A422,A422))</f>
        <v/>
      </c>
      <c r="R422" s="15" t="str">
        <f aca="false">IF(OR(G422="",H422="",J422=""),"",ABS(G422-H422)*J422*IF(K422="",1,K422))</f>
        <v/>
      </c>
      <c r="S422" s="15" t="str">
        <f aca="false">IF(OR(G422="",I422="",J422=""),"",(I422-G422)*J422*IF(K422="",1,K422)*IF(E422="Short",-1,1)-N(L422))</f>
        <v/>
      </c>
      <c r="T422" s="16" t="str">
        <f aca="false">IF(OR(S422="",N(R422)=0),"",S422/R422)</f>
        <v/>
      </c>
      <c r="U422" s="15" t="str">
        <f aca="false">IF(S422="","",SUMIFS($S$7:S422,$A$7:A422,A422))</f>
        <v/>
      </c>
      <c r="V422" s="14" t="str">
        <f aca="false">IF(S422="","",IF(AND($C$4&gt;0,U422-S422&lt;=-$C$4),"After loss limit",IF(AND($C$4&gt;0,U422&lt;=-$C$4),"Hit loss limit",IF(AND($C$5&gt;0,Q422&gt;$C$5),"Over trade cap","OK"))))</f>
        <v/>
      </c>
    </row>
    <row r="423" customFormat="false" ht="15" hidden="false" customHeight="false" outlineLevel="0" collapsed="false">
      <c r="A423" s="9"/>
      <c r="B423" s="10"/>
      <c r="C423" s="10"/>
      <c r="D423" s="11"/>
      <c r="E423" s="33"/>
      <c r="F423" s="33"/>
      <c r="G423" s="12"/>
      <c r="H423" s="12"/>
      <c r="I423" s="12"/>
      <c r="J423" s="11"/>
      <c r="K423" s="11"/>
      <c r="L423" s="13"/>
      <c r="M423" s="33"/>
      <c r="N423" s="11"/>
      <c r="O423" s="14" t="str">
        <f aca="false">IF(OR(A423="",B423=""),"",LOOKUP(MOD(B423,1),Lists!$A$5:$A$9,Lists!$B$5:$B$9))</f>
        <v/>
      </c>
      <c r="P423" s="14" t="str">
        <f aca="false">IF(OR(B423="",C423=""),"",ROUND(MOD(C423-B423,1)*1440,0))</f>
        <v/>
      </c>
      <c r="Q423" s="14" t="str">
        <f aca="false">IF(A423="","",COUNTIF($A$7:A423,A423))</f>
        <v/>
      </c>
      <c r="R423" s="15" t="str">
        <f aca="false">IF(OR(G423="",H423="",J423=""),"",ABS(G423-H423)*J423*IF(K423="",1,K423))</f>
        <v/>
      </c>
      <c r="S423" s="15" t="str">
        <f aca="false">IF(OR(G423="",I423="",J423=""),"",(I423-G423)*J423*IF(K423="",1,K423)*IF(E423="Short",-1,1)-N(L423))</f>
        <v/>
      </c>
      <c r="T423" s="16" t="str">
        <f aca="false">IF(OR(S423="",N(R423)=0),"",S423/R423)</f>
        <v/>
      </c>
      <c r="U423" s="15" t="str">
        <f aca="false">IF(S423="","",SUMIFS($S$7:S423,$A$7:A423,A423))</f>
        <v/>
      </c>
      <c r="V423" s="14" t="str">
        <f aca="false">IF(S423="","",IF(AND($C$4&gt;0,U423-S423&lt;=-$C$4),"After loss limit",IF(AND($C$4&gt;0,U423&lt;=-$C$4),"Hit loss limit",IF(AND($C$5&gt;0,Q423&gt;$C$5),"Over trade cap","OK"))))</f>
        <v/>
      </c>
    </row>
    <row r="424" customFormat="false" ht="15" hidden="false" customHeight="false" outlineLevel="0" collapsed="false">
      <c r="A424" s="9"/>
      <c r="B424" s="10"/>
      <c r="C424" s="10"/>
      <c r="D424" s="11"/>
      <c r="E424" s="33"/>
      <c r="F424" s="33"/>
      <c r="G424" s="12"/>
      <c r="H424" s="12"/>
      <c r="I424" s="12"/>
      <c r="J424" s="11"/>
      <c r="K424" s="11"/>
      <c r="L424" s="13"/>
      <c r="M424" s="33"/>
      <c r="N424" s="11"/>
      <c r="O424" s="14" t="str">
        <f aca="false">IF(OR(A424="",B424=""),"",LOOKUP(MOD(B424,1),Lists!$A$5:$A$9,Lists!$B$5:$B$9))</f>
        <v/>
      </c>
      <c r="P424" s="14" t="str">
        <f aca="false">IF(OR(B424="",C424=""),"",ROUND(MOD(C424-B424,1)*1440,0))</f>
        <v/>
      </c>
      <c r="Q424" s="14" t="str">
        <f aca="false">IF(A424="","",COUNTIF($A$7:A424,A424))</f>
        <v/>
      </c>
      <c r="R424" s="15" t="str">
        <f aca="false">IF(OR(G424="",H424="",J424=""),"",ABS(G424-H424)*J424*IF(K424="",1,K424))</f>
        <v/>
      </c>
      <c r="S424" s="15" t="str">
        <f aca="false">IF(OR(G424="",I424="",J424=""),"",(I424-G424)*J424*IF(K424="",1,K424)*IF(E424="Short",-1,1)-N(L424))</f>
        <v/>
      </c>
      <c r="T424" s="16" t="str">
        <f aca="false">IF(OR(S424="",N(R424)=0),"",S424/R424)</f>
        <v/>
      </c>
      <c r="U424" s="15" t="str">
        <f aca="false">IF(S424="","",SUMIFS($S$7:S424,$A$7:A424,A424))</f>
        <v/>
      </c>
      <c r="V424" s="14" t="str">
        <f aca="false">IF(S424="","",IF(AND($C$4&gt;0,U424-S424&lt;=-$C$4),"After loss limit",IF(AND($C$4&gt;0,U424&lt;=-$C$4),"Hit loss limit",IF(AND($C$5&gt;0,Q424&gt;$C$5),"Over trade cap","OK"))))</f>
        <v/>
      </c>
    </row>
    <row r="425" customFormat="false" ht="15" hidden="false" customHeight="false" outlineLevel="0" collapsed="false">
      <c r="A425" s="9"/>
      <c r="B425" s="10"/>
      <c r="C425" s="10"/>
      <c r="D425" s="11"/>
      <c r="E425" s="33"/>
      <c r="F425" s="33"/>
      <c r="G425" s="12"/>
      <c r="H425" s="12"/>
      <c r="I425" s="12"/>
      <c r="J425" s="11"/>
      <c r="K425" s="11"/>
      <c r="L425" s="13"/>
      <c r="M425" s="33"/>
      <c r="N425" s="11"/>
      <c r="O425" s="14" t="str">
        <f aca="false">IF(OR(A425="",B425=""),"",LOOKUP(MOD(B425,1),Lists!$A$5:$A$9,Lists!$B$5:$B$9))</f>
        <v/>
      </c>
      <c r="P425" s="14" t="str">
        <f aca="false">IF(OR(B425="",C425=""),"",ROUND(MOD(C425-B425,1)*1440,0))</f>
        <v/>
      </c>
      <c r="Q425" s="14" t="str">
        <f aca="false">IF(A425="","",COUNTIF($A$7:A425,A425))</f>
        <v/>
      </c>
      <c r="R425" s="15" t="str">
        <f aca="false">IF(OR(G425="",H425="",J425=""),"",ABS(G425-H425)*J425*IF(K425="",1,K425))</f>
        <v/>
      </c>
      <c r="S425" s="15" t="str">
        <f aca="false">IF(OR(G425="",I425="",J425=""),"",(I425-G425)*J425*IF(K425="",1,K425)*IF(E425="Short",-1,1)-N(L425))</f>
        <v/>
      </c>
      <c r="T425" s="16" t="str">
        <f aca="false">IF(OR(S425="",N(R425)=0),"",S425/R425)</f>
        <v/>
      </c>
      <c r="U425" s="15" t="str">
        <f aca="false">IF(S425="","",SUMIFS($S$7:S425,$A$7:A425,A425))</f>
        <v/>
      </c>
      <c r="V425" s="14" t="str">
        <f aca="false">IF(S425="","",IF(AND($C$4&gt;0,U425-S425&lt;=-$C$4),"After loss limit",IF(AND($C$4&gt;0,U425&lt;=-$C$4),"Hit loss limit",IF(AND($C$5&gt;0,Q425&gt;$C$5),"Over trade cap","OK"))))</f>
        <v/>
      </c>
    </row>
    <row r="426" customFormat="false" ht="15" hidden="false" customHeight="false" outlineLevel="0" collapsed="false">
      <c r="A426" s="9"/>
      <c r="B426" s="10"/>
      <c r="C426" s="10"/>
      <c r="D426" s="11"/>
      <c r="E426" s="33"/>
      <c r="F426" s="33"/>
      <c r="G426" s="12"/>
      <c r="H426" s="12"/>
      <c r="I426" s="12"/>
      <c r="J426" s="11"/>
      <c r="K426" s="11"/>
      <c r="L426" s="13"/>
      <c r="M426" s="33"/>
      <c r="N426" s="11"/>
      <c r="O426" s="14" t="str">
        <f aca="false">IF(OR(A426="",B426=""),"",LOOKUP(MOD(B426,1),Lists!$A$5:$A$9,Lists!$B$5:$B$9))</f>
        <v/>
      </c>
      <c r="P426" s="14" t="str">
        <f aca="false">IF(OR(B426="",C426=""),"",ROUND(MOD(C426-B426,1)*1440,0))</f>
        <v/>
      </c>
      <c r="Q426" s="14" t="str">
        <f aca="false">IF(A426="","",COUNTIF($A$7:A426,A426))</f>
        <v/>
      </c>
      <c r="R426" s="15" t="str">
        <f aca="false">IF(OR(G426="",H426="",J426=""),"",ABS(G426-H426)*J426*IF(K426="",1,K426))</f>
        <v/>
      </c>
      <c r="S426" s="15" t="str">
        <f aca="false">IF(OR(G426="",I426="",J426=""),"",(I426-G426)*J426*IF(K426="",1,K426)*IF(E426="Short",-1,1)-N(L426))</f>
        <v/>
      </c>
      <c r="T426" s="16" t="str">
        <f aca="false">IF(OR(S426="",N(R426)=0),"",S426/R426)</f>
        <v/>
      </c>
      <c r="U426" s="15" t="str">
        <f aca="false">IF(S426="","",SUMIFS($S$7:S426,$A$7:A426,A426))</f>
        <v/>
      </c>
      <c r="V426" s="14" t="str">
        <f aca="false">IF(S426="","",IF(AND($C$4&gt;0,U426-S426&lt;=-$C$4),"After loss limit",IF(AND($C$4&gt;0,U426&lt;=-$C$4),"Hit loss limit",IF(AND($C$5&gt;0,Q426&gt;$C$5),"Over trade cap","OK"))))</f>
        <v/>
      </c>
    </row>
    <row r="427" customFormat="false" ht="15" hidden="false" customHeight="false" outlineLevel="0" collapsed="false">
      <c r="A427" s="9"/>
      <c r="B427" s="10"/>
      <c r="C427" s="10"/>
      <c r="D427" s="11"/>
      <c r="E427" s="33"/>
      <c r="F427" s="33"/>
      <c r="G427" s="12"/>
      <c r="H427" s="12"/>
      <c r="I427" s="12"/>
      <c r="J427" s="11"/>
      <c r="K427" s="11"/>
      <c r="L427" s="13"/>
      <c r="M427" s="33"/>
      <c r="N427" s="11"/>
      <c r="O427" s="14" t="str">
        <f aca="false">IF(OR(A427="",B427=""),"",LOOKUP(MOD(B427,1),Lists!$A$5:$A$9,Lists!$B$5:$B$9))</f>
        <v/>
      </c>
      <c r="P427" s="14" t="str">
        <f aca="false">IF(OR(B427="",C427=""),"",ROUND(MOD(C427-B427,1)*1440,0))</f>
        <v/>
      </c>
      <c r="Q427" s="14" t="str">
        <f aca="false">IF(A427="","",COUNTIF($A$7:A427,A427))</f>
        <v/>
      </c>
      <c r="R427" s="15" t="str">
        <f aca="false">IF(OR(G427="",H427="",J427=""),"",ABS(G427-H427)*J427*IF(K427="",1,K427))</f>
        <v/>
      </c>
      <c r="S427" s="15" t="str">
        <f aca="false">IF(OR(G427="",I427="",J427=""),"",(I427-G427)*J427*IF(K427="",1,K427)*IF(E427="Short",-1,1)-N(L427))</f>
        <v/>
      </c>
      <c r="T427" s="16" t="str">
        <f aca="false">IF(OR(S427="",N(R427)=0),"",S427/R427)</f>
        <v/>
      </c>
      <c r="U427" s="15" t="str">
        <f aca="false">IF(S427="","",SUMIFS($S$7:S427,$A$7:A427,A427))</f>
        <v/>
      </c>
      <c r="V427" s="14" t="str">
        <f aca="false">IF(S427="","",IF(AND($C$4&gt;0,U427-S427&lt;=-$C$4),"After loss limit",IF(AND($C$4&gt;0,U427&lt;=-$C$4),"Hit loss limit",IF(AND($C$5&gt;0,Q427&gt;$C$5),"Over trade cap","OK"))))</f>
        <v/>
      </c>
    </row>
    <row r="428" customFormat="false" ht="15" hidden="false" customHeight="false" outlineLevel="0" collapsed="false">
      <c r="A428" s="9"/>
      <c r="B428" s="10"/>
      <c r="C428" s="10"/>
      <c r="D428" s="11"/>
      <c r="E428" s="33"/>
      <c r="F428" s="33"/>
      <c r="G428" s="12"/>
      <c r="H428" s="12"/>
      <c r="I428" s="12"/>
      <c r="J428" s="11"/>
      <c r="K428" s="11"/>
      <c r="L428" s="13"/>
      <c r="M428" s="33"/>
      <c r="N428" s="11"/>
      <c r="O428" s="14" t="str">
        <f aca="false">IF(OR(A428="",B428=""),"",LOOKUP(MOD(B428,1),Lists!$A$5:$A$9,Lists!$B$5:$B$9))</f>
        <v/>
      </c>
      <c r="P428" s="14" t="str">
        <f aca="false">IF(OR(B428="",C428=""),"",ROUND(MOD(C428-B428,1)*1440,0))</f>
        <v/>
      </c>
      <c r="Q428" s="14" t="str">
        <f aca="false">IF(A428="","",COUNTIF($A$7:A428,A428))</f>
        <v/>
      </c>
      <c r="R428" s="15" t="str">
        <f aca="false">IF(OR(G428="",H428="",J428=""),"",ABS(G428-H428)*J428*IF(K428="",1,K428))</f>
        <v/>
      </c>
      <c r="S428" s="15" t="str">
        <f aca="false">IF(OR(G428="",I428="",J428=""),"",(I428-G428)*J428*IF(K428="",1,K428)*IF(E428="Short",-1,1)-N(L428))</f>
        <v/>
      </c>
      <c r="T428" s="16" t="str">
        <f aca="false">IF(OR(S428="",N(R428)=0),"",S428/R428)</f>
        <v/>
      </c>
      <c r="U428" s="15" t="str">
        <f aca="false">IF(S428="","",SUMIFS($S$7:S428,$A$7:A428,A428))</f>
        <v/>
      </c>
      <c r="V428" s="14" t="str">
        <f aca="false">IF(S428="","",IF(AND($C$4&gt;0,U428-S428&lt;=-$C$4),"After loss limit",IF(AND($C$4&gt;0,U428&lt;=-$C$4),"Hit loss limit",IF(AND($C$5&gt;0,Q428&gt;$C$5),"Over trade cap","OK"))))</f>
        <v/>
      </c>
    </row>
    <row r="429" customFormat="false" ht="15" hidden="false" customHeight="false" outlineLevel="0" collapsed="false">
      <c r="A429" s="9"/>
      <c r="B429" s="10"/>
      <c r="C429" s="10"/>
      <c r="D429" s="11"/>
      <c r="E429" s="33"/>
      <c r="F429" s="33"/>
      <c r="G429" s="12"/>
      <c r="H429" s="12"/>
      <c r="I429" s="12"/>
      <c r="J429" s="11"/>
      <c r="K429" s="11"/>
      <c r="L429" s="13"/>
      <c r="M429" s="33"/>
      <c r="N429" s="11"/>
      <c r="O429" s="14" t="str">
        <f aca="false">IF(OR(A429="",B429=""),"",LOOKUP(MOD(B429,1),Lists!$A$5:$A$9,Lists!$B$5:$B$9))</f>
        <v/>
      </c>
      <c r="P429" s="14" t="str">
        <f aca="false">IF(OR(B429="",C429=""),"",ROUND(MOD(C429-B429,1)*1440,0))</f>
        <v/>
      </c>
      <c r="Q429" s="14" t="str">
        <f aca="false">IF(A429="","",COUNTIF($A$7:A429,A429))</f>
        <v/>
      </c>
      <c r="R429" s="15" t="str">
        <f aca="false">IF(OR(G429="",H429="",J429=""),"",ABS(G429-H429)*J429*IF(K429="",1,K429))</f>
        <v/>
      </c>
      <c r="S429" s="15" t="str">
        <f aca="false">IF(OR(G429="",I429="",J429=""),"",(I429-G429)*J429*IF(K429="",1,K429)*IF(E429="Short",-1,1)-N(L429))</f>
        <v/>
      </c>
      <c r="T429" s="16" t="str">
        <f aca="false">IF(OR(S429="",N(R429)=0),"",S429/R429)</f>
        <v/>
      </c>
      <c r="U429" s="15" t="str">
        <f aca="false">IF(S429="","",SUMIFS($S$7:S429,$A$7:A429,A429))</f>
        <v/>
      </c>
      <c r="V429" s="14" t="str">
        <f aca="false">IF(S429="","",IF(AND($C$4&gt;0,U429-S429&lt;=-$C$4),"After loss limit",IF(AND($C$4&gt;0,U429&lt;=-$C$4),"Hit loss limit",IF(AND($C$5&gt;0,Q429&gt;$C$5),"Over trade cap","OK"))))</f>
        <v/>
      </c>
    </row>
    <row r="430" customFormat="false" ht="15" hidden="false" customHeight="false" outlineLevel="0" collapsed="false">
      <c r="A430" s="9"/>
      <c r="B430" s="10"/>
      <c r="C430" s="10"/>
      <c r="D430" s="11"/>
      <c r="E430" s="33"/>
      <c r="F430" s="33"/>
      <c r="G430" s="12"/>
      <c r="H430" s="12"/>
      <c r="I430" s="12"/>
      <c r="J430" s="11"/>
      <c r="K430" s="11"/>
      <c r="L430" s="13"/>
      <c r="M430" s="33"/>
      <c r="N430" s="11"/>
      <c r="O430" s="14" t="str">
        <f aca="false">IF(OR(A430="",B430=""),"",LOOKUP(MOD(B430,1),Lists!$A$5:$A$9,Lists!$B$5:$B$9))</f>
        <v/>
      </c>
      <c r="P430" s="14" t="str">
        <f aca="false">IF(OR(B430="",C430=""),"",ROUND(MOD(C430-B430,1)*1440,0))</f>
        <v/>
      </c>
      <c r="Q430" s="14" t="str">
        <f aca="false">IF(A430="","",COUNTIF($A$7:A430,A430))</f>
        <v/>
      </c>
      <c r="R430" s="15" t="str">
        <f aca="false">IF(OR(G430="",H430="",J430=""),"",ABS(G430-H430)*J430*IF(K430="",1,K430))</f>
        <v/>
      </c>
      <c r="S430" s="15" t="str">
        <f aca="false">IF(OR(G430="",I430="",J430=""),"",(I430-G430)*J430*IF(K430="",1,K430)*IF(E430="Short",-1,1)-N(L430))</f>
        <v/>
      </c>
      <c r="T430" s="16" t="str">
        <f aca="false">IF(OR(S430="",N(R430)=0),"",S430/R430)</f>
        <v/>
      </c>
      <c r="U430" s="15" t="str">
        <f aca="false">IF(S430="","",SUMIFS($S$7:S430,$A$7:A430,A430))</f>
        <v/>
      </c>
      <c r="V430" s="14" t="str">
        <f aca="false">IF(S430="","",IF(AND($C$4&gt;0,U430-S430&lt;=-$C$4),"After loss limit",IF(AND($C$4&gt;0,U430&lt;=-$C$4),"Hit loss limit",IF(AND($C$5&gt;0,Q430&gt;$C$5),"Over trade cap","OK"))))</f>
        <v/>
      </c>
    </row>
    <row r="431" customFormat="false" ht="15" hidden="false" customHeight="false" outlineLevel="0" collapsed="false">
      <c r="A431" s="9"/>
      <c r="B431" s="10"/>
      <c r="C431" s="10"/>
      <c r="D431" s="11"/>
      <c r="E431" s="33"/>
      <c r="F431" s="33"/>
      <c r="G431" s="12"/>
      <c r="H431" s="12"/>
      <c r="I431" s="12"/>
      <c r="J431" s="11"/>
      <c r="K431" s="11"/>
      <c r="L431" s="13"/>
      <c r="M431" s="33"/>
      <c r="N431" s="11"/>
      <c r="O431" s="14" t="str">
        <f aca="false">IF(OR(A431="",B431=""),"",LOOKUP(MOD(B431,1),Lists!$A$5:$A$9,Lists!$B$5:$B$9))</f>
        <v/>
      </c>
      <c r="P431" s="14" t="str">
        <f aca="false">IF(OR(B431="",C431=""),"",ROUND(MOD(C431-B431,1)*1440,0))</f>
        <v/>
      </c>
      <c r="Q431" s="14" t="str">
        <f aca="false">IF(A431="","",COUNTIF($A$7:A431,A431))</f>
        <v/>
      </c>
      <c r="R431" s="15" t="str">
        <f aca="false">IF(OR(G431="",H431="",J431=""),"",ABS(G431-H431)*J431*IF(K431="",1,K431))</f>
        <v/>
      </c>
      <c r="S431" s="15" t="str">
        <f aca="false">IF(OR(G431="",I431="",J431=""),"",(I431-G431)*J431*IF(K431="",1,K431)*IF(E431="Short",-1,1)-N(L431))</f>
        <v/>
      </c>
      <c r="T431" s="16" t="str">
        <f aca="false">IF(OR(S431="",N(R431)=0),"",S431/R431)</f>
        <v/>
      </c>
      <c r="U431" s="15" t="str">
        <f aca="false">IF(S431="","",SUMIFS($S$7:S431,$A$7:A431,A431))</f>
        <v/>
      </c>
      <c r="V431" s="14" t="str">
        <f aca="false">IF(S431="","",IF(AND($C$4&gt;0,U431-S431&lt;=-$C$4),"After loss limit",IF(AND($C$4&gt;0,U431&lt;=-$C$4),"Hit loss limit",IF(AND($C$5&gt;0,Q431&gt;$C$5),"Over trade cap","OK"))))</f>
        <v/>
      </c>
    </row>
    <row r="432" customFormat="false" ht="15" hidden="false" customHeight="false" outlineLevel="0" collapsed="false">
      <c r="A432" s="9"/>
      <c r="B432" s="10"/>
      <c r="C432" s="10"/>
      <c r="D432" s="11"/>
      <c r="E432" s="33"/>
      <c r="F432" s="33"/>
      <c r="G432" s="12"/>
      <c r="H432" s="12"/>
      <c r="I432" s="12"/>
      <c r="J432" s="11"/>
      <c r="K432" s="11"/>
      <c r="L432" s="13"/>
      <c r="M432" s="33"/>
      <c r="N432" s="11"/>
      <c r="O432" s="14" t="str">
        <f aca="false">IF(OR(A432="",B432=""),"",LOOKUP(MOD(B432,1),Lists!$A$5:$A$9,Lists!$B$5:$B$9))</f>
        <v/>
      </c>
      <c r="P432" s="14" t="str">
        <f aca="false">IF(OR(B432="",C432=""),"",ROUND(MOD(C432-B432,1)*1440,0))</f>
        <v/>
      </c>
      <c r="Q432" s="14" t="str">
        <f aca="false">IF(A432="","",COUNTIF($A$7:A432,A432))</f>
        <v/>
      </c>
      <c r="R432" s="15" t="str">
        <f aca="false">IF(OR(G432="",H432="",J432=""),"",ABS(G432-H432)*J432*IF(K432="",1,K432))</f>
        <v/>
      </c>
      <c r="S432" s="15" t="str">
        <f aca="false">IF(OR(G432="",I432="",J432=""),"",(I432-G432)*J432*IF(K432="",1,K432)*IF(E432="Short",-1,1)-N(L432))</f>
        <v/>
      </c>
      <c r="T432" s="16" t="str">
        <f aca="false">IF(OR(S432="",N(R432)=0),"",S432/R432)</f>
        <v/>
      </c>
      <c r="U432" s="15" t="str">
        <f aca="false">IF(S432="","",SUMIFS($S$7:S432,$A$7:A432,A432))</f>
        <v/>
      </c>
      <c r="V432" s="14" t="str">
        <f aca="false">IF(S432="","",IF(AND($C$4&gt;0,U432-S432&lt;=-$C$4),"After loss limit",IF(AND($C$4&gt;0,U432&lt;=-$C$4),"Hit loss limit",IF(AND($C$5&gt;0,Q432&gt;$C$5),"Over trade cap","OK"))))</f>
        <v/>
      </c>
    </row>
    <row r="433" customFormat="false" ht="15" hidden="false" customHeight="false" outlineLevel="0" collapsed="false">
      <c r="A433" s="9"/>
      <c r="B433" s="10"/>
      <c r="C433" s="10"/>
      <c r="D433" s="11"/>
      <c r="E433" s="33"/>
      <c r="F433" s="33"/>
      <c r="G433" s="12"/>
      <c r="H433" s="12"/>
      <c r="I433" s="12"/>
      <c r="J433" s="11"/>
      <c r="K433" s="11"/>
      <c r="L433" s="13"/>
      <c r="M433" s="33"/>
      <c r="N433" s="11"/>
      <c r="O433" s="14" t="str">
        <f aca="false">IF(OR(A433="",B433=""),"",LOOKUP(MOD(B433,1),Lists!$A$5:$A$9,Lists!$B$5:$B$9))</f>
        <v/>
      </c>
      <c r="P433" s="14" t="str">
        <f aca="false">IF(OR(B433="",C433=""),"",ROUND(MOD(C433-B433,1)*1440,0))</f>
        <v/>
      </c>
      <c r="Q433" s="14" t="str">
        <f aca="false">IF(A433="","",COUNTIF($A$7:A433,A433))</f>
        <v/>
      </c>
      <c r="R433" s="15" t="str">
        <f aca="false">IF(OR(G433="",H433="",J433=""),"",ABS(G433-H433)*J433*IF(K433="",1,K433))</f>
        <v/>
      </c>
      <c r="S433" s="15" t="str">
        <f aca="false">IF(OR(G433="",I433="",J433=""),"",(I433-G433)*J433*IF(K433="",1,K433)*IF(E433="Short",-1,1)-N(L433))</f>
        <v/>
      </c>
      <c r="T433" s="16" t="str">
        <f aca="false">IF(OR(S433="",N(R433)=0),"",S433/R433)</f>
        <v/>
      </c>
      <c r="U433" s="15" t="str">
        <f aca="false">IF(S433="","",SUMIFS($S$7:S433,$A$7:A433,A433))</f>
        <v/>
      </c>
      <c r="V433" s="14" t="str">
        <f aca="false">IF(S433="","",IF(AND($C$4&gt;0,U433-S433&lt;=-$C$4),"After loss limit",IF(AND($C$4&gt;0,U433&lt;=-$C$4),"Hit loss limit",IF(AND($C$5&gt;0,Q433&gt;$C$5),"Over trade cap","OK"))))</f>
        <v/>
      </c>
    </row>
    <row r="434" customFormat="false" ht="15" hidden="false" customHeight="false" outlineLevel="0" collapsed="false">
      <c r="A434" s="9"/>
      <c r="B434" s="10"/>
      <c r="C434" s="10"/>
      <c r="D434" s="11"/>
      <c r="E434" s="33"/>
      <c r="F434" s="33"/>
      <c r="G434" s="12"/>
      <c r="H434" s="12"/>
      <c r="I434" s="12"/>
      <c r="J434" s="11"/>
      <c r="K434" s="11"/>
      <c r="L434" s="13"/>
      <c r="M434" s="33"/>
      <c r="N434" s="11"/>
      <c r="O434" s="14" t="str">
        <f aca="false">IF(OR(A434="",B434=""),"",LOOKUP(MOD(B434,1),Lists!$A$5:$A$9,Lists!$B$5:$B$9))</f>
        <v/>
      </c>
      <c r="P434" s="14" t="str">
        <f aca="false">IF(OR(B434="",C434=""),"",ROUND(MOD(C434-B434,1)*1440,0))</f>
        <v/>
      </c>
      <c r="Q434" s="14" t="str">
        <f aca="false">IF(A434="","",COUNTIF($A$7:A434,A434))</f>
        <v/>
      </c>
      <c r="R434" s="15" t="str">
        <f aca="false">IF(OR(G434="",H434="",J434=""),"",ABS(G434-H434)*J434*IF(K434="",1,K434))</f>
        <v/>
      </c>
      <c r="S434" s="15" t="str">
        <f aca="false">IF(OR(G434="",I434="",J434=""),"",(I434-G434)*J434*IF(K434="",1,K434)*IF(E434="Short",-1,1)-N(L434))</f>
        <v/>
      </c>
      <c r="T434" s="16" t="str">
        <f aca="false">IF(OR(S434="",N(R434)=0),"",S434/R434)</f>
        <v/>
      </c>
      <c r="U434" s="15" t="str">
        <f aca="false">IF(S434="","",SUMIFS($S$7:S434,$A$7:A434,A434))</f>
        <v/>
      </c>
      <c r="V434" s="14" t="str">
        <f aca="false">IF(S434="","",IF(AND($C$4&gt;0,U434-S434&lt;=-$C$4),"After loss limit",IF(AND($C$4&gt;0,U434&lt;=-$C$4),"Hit loss limit",IF(AND($C$5&gt;0,Q434&gt;$C$5),"Over trade cap","OK"))))</f>
        <v/>
      </c>
    </row>
    <row r="435" customFormat="false" ht="15" hidden="false" customHeight="false" outlineLevel="0" collapsed="false">
      <c r="A435" s="9"/>
      <c r="B435" s="10"/>
      <c r="C435" s="10"/>
      <c r="D435" s="11"/>
      <c r="E435" s="33"/>
      <c r="F435" s="33"/>
      <c r="G435" s="12"/>
      <c r="H435" s="12"/>
      <c r="I435" s="12"/>
      <c r="J435" s="11"/>
      <c r="K435" s="11"/>
      <c r="L435" s="13"/>
      <c r="M435" s="33"/>
      <c r="N435" s="11"/>
      <c r="O435" s="14" t="str">
        <f aca="false">IF(OR(A435="",B435=""),"",LOOKUP(MOD(B435,1),Lists!$A$5:$A$9,Lists!$B$5:$B$9))</f>
        <v/>
      </c>
      <c r="P435" s="14" t="str">
        <f aca="false">IF(OR(B435="",C435=""),"",ROUND(MOD(C435-B435,1)*1440,0))</f>
        <v/>
      </c>
      <c r="Q435" s="14" t="str">
        <f aca="false">IF(A435="","",COUNTIF($A$7:A435,A435))</f>
        <v/>
      </c>
      <c r="R435" s="15" t="str">
        <f aca="false">IF(OR(G435="",H435="",J435=""),"",ABS(G435-H435)*J435*IF(K435="",1,K435))</f>
        <v/>
      </c>
      <c r="S435" s="15" t="str">
        <f aca="false">IF(OR(G435="",I435="",J435=""),"",(I435-G435)*J435*IF(K435="",1,K435)*IF(E435="Short",-1,1)-N(L435))</f>
        <v/>
      </c>
      <c r="T435" s="16" t="str">
        <f aca="false">IF(OR(S435="",N(R435)=0),"",S435/R435)</f>
        <v/>
      </c>
      <c r="U435" s="15" t="str">
        <f aca="false">IF(S435="","",SUMIFS($S$7:S435,$A$7:A435,A435))</f>
        <v/>
      </c>
      <c r="V435" s="14" t="str">
        <f aca="false">IF(S435="","",IF(AND($C$4&gt;0,U435-S435&lt;=-$C$4),"After loss limit",IF(AND($C$4&gt;0,U435&lt;=-$C$4),"Hit loss limit",IF(AND($C$5&gt;0,Q435&gt;$C$5),"Over trade cap","OK"))))</f>
        <v/>
      </c>
    </row>
    <row r="436" customFormat="false" ht="15" hidden="false" customHeight="false" outlineLevel="0" collapsed="false">
      <c r="A436" s="9"/>
      <c r="B436" s="10"/>
      <c r="C436" s="10"/>
      <c r="D436" s="11"/>
      <c r="E436" s="33"/>
      <c r="F436" s="33"/>
      <c r="G436" s="12"/>
      <c r="H436" s="12"/>
      <c r="I436" s="12"/>
      <c r="J436" s="11"/>
      <c r="K436" s="11"/>
      <c r="L436" s="13"/>
      <c r="M436" s="33"/>
      <c r="N436" s="11"/>
      <c r="O436" s="14" t="str">
        <f aca="false">IF(OR(A436="",B436=""),"",LOOKUP(MOD(B436,1),Lists!$A$5:$A$9,Lists!$B$5:$B$9))</f>
        <v/>
      </c>
      <c r="P436" s="14" t="str">
        <f aca="false">IF(OR(B436="",C436=""),"",ROUND(MOD(C436-B436,1)*1440,0))</f>
        <v/>
      </c>
      <c r="Q436" s="14" t="str">
        <f aca="false">IF(A436="","",COUNTIF($A$7:A436,A436))</f>
        <v/>
      </c>
      <c r="R436" s="15" t="str">
        <f aca="false">IF(OR(G436="",H436="",J436=""),"",ABS(G436-H436)*J436*IF(K436="",1,K436))</f>
        <v/>
      </c>
      <c r="S436" s="15" t="str">
        <f aca="false">IF(OR(G436="",I436="",J436=""),"",(I436-G436)*J436*IF(K436="",1,K436)*IF(E436="Short",-1,1)-N(L436))</f>
        <v/>
      </c>
      <c r="T436" s="16" t="str">
        <f aca="false">IF(OR(S436="",N(R436)=0),"",S436/R436)</f>
        <v/>
      </c>
      <c r="U436" s="15" t="str">
        <f aca="false">IF(S436="","",SUMIFS($S$7:S436,$A$7:A436,A436))</f>
        <v/>
      </c>
      <c r="V436" s="14" t="str">
        <f aca="false">IF(S436="","",IF(AND($C$4&gt;0,U436-S436&lt;=-$C$4),"After loss limit",IF(AND($C$4&gt;0,U436&lt;=-$C$4),"Hit loss limit",IF(AND($C$5&gt;0,Q436&gt;$C$5),"Over trade cap","OK"))))</f>
        <v/>
      </c>
    </row>
    <row r="437" customFormat="false" ht="15" hidden="false" customHeight="false" outlineLevel="0" collapsed="false">
      <c r="A437" s="9"/>
      <c r="B437" s="10"/>
      <c r="C437" s="10"/>
      <c r="D437" s="11"/>
      <c r="E437" s="33"/>
      <c r="F437" s="33"/>
      <c r="G437" s="12"/>
      <c r="H437" s="12"/>
      <c r="I437" s="12"/>
      <c r="J437" s="11"/>
      <c r="K437" s="11"/>
      <c r="L437" s="13"/>
      <c r="M437" s="33"/>
      <c r="N437" s="11"/>
      <c r="O437" s="14" t="str">
        <f aca="false">IF(OR(A437="",B437=""),"",LOOKUP(MOD(B437,1),Lists!$A$5:$A$9,Lists!$B$5:$B$9))</f>
        <v/>
      </c>
      <c r="P437" s="14" t="str">
        <f aca="false">IF(OR(B437="",C437=""),"",ROUND(MOD(C437-B437,1)*1440,0))</f>
        <v/>
      </c>
      <c r="Q437" s="14" t="str">
        <f aca="false">IF(A437="","",COUNTIF($A$7:A437,A437))</f>
        <v/>
      </c>
      <c r="R437" s="15" t="str">
        <f aca="false">IF(OR(G437="",H437="",J437=""),"",ABS(G437-H437)*J437*IF(K437="",1,K437))</f>
        <v/>
      </c>
      <c r="S437" s="15" t="str">
        <f aca="false">IF(OR(G437="",I437="",J437=""),"",(I437-G437)*J437*IF(K437="",1,K437)*IF(E437="Short",-1,1)-N(L437))</f>
        <v/>
      </c>
      <c r="T437" s="16" t="str">
        <f aca="false">IF(OR(S437="",N(R437)=0),"",S437/R437)</f>
        <v/>
      </c>
      <c r="U437" s="15" t="str">
        <f aca="false">IF(S437="","",SUMIFS($S$7:S437,$A$7:A437,A437))</f>
        <v/>
      </c>
      <c r="V437" s="14" t="str">
        <f aca="false">IF(S437="","",IF(AND($C$4&gt;0,U437-S437&lt;=-$C$4),"After loss limit",IF(AND($C$4&gt;0,U437&lt;=-$C$4),"Hit loss limit",IF(AND($C$5&gt;0,Q437&gt;$C$5),"Over trade cap","OK"))))</f>
        <v/>
      </c>
    </row>
    <row r="438" customFormat="false" ht="15" hidden="false" customHeight="false" outlineLevel="0" collapsed="false">
      <c r="A438" s="9"/>
      <c r="B438" s="10"/>
      <c r="C438" s="10"/>
      <c r="D438" s="11"/>
      <c r="E438" s="33"/>
      <c r="F438" s="33"/>
      <c r="G438" s="12"/>
      <c r="H438" s="12"/>
      <c r="I438" s="12"/>
      <c r="J438" s="11"/>
      <c r="K438" s="11"/>
      <c r="L438" s="13"/>
      <c r="M438" s="33"/>
      <c r="N438" s="11"/>
      <c r="O438" s="14" t="str">
        <f aca="false">IF(OR(A438="",B438=""),"",LOOKUP(MOD(B438,1),Lists!$A$5:$A$9,Lists!$B$5:$B$9))</f>
        <v/>
      </c>
      <c r="P438" s="14" t="str">
        <f aca="false">IF(OR(B438="",C438=""),"",ROUND(MOD(C438-B438,1)*1440,0))</f>
        <v/>
      </c>
      <c r="Q438" s="14" t="str">
        <f aca="false">IF(A438="","",COUNTIF($A$7:A438,A438))</f>
        <v/>
      </c>
      <c r="R438" s="15" t="str">
        <f aca="false">IF(OR(G438="",H438="",J438=""),"",ABS(G438-H438)*J438*IF(K438="",1,K438))</f>
        <v/>
      </c>
      <c r="S438" s="15" t="str">
        <f aca="false">IF(OR(G438="",I438="",J438=""),"",(I438-G438)*J438*IF(K438="",1,K438)*IF(E438="Short",-1,1)-N(L438))</f>
        <v/>
      </c>
      <c r="T438" s="16" t="str">
        <f aca="false">IF(OR(S438="",N(R438)=0),"",S438/R438)</f>
        <v/>
      </c>
      <c r="U438" s="15" t="str">
        <f aca="false">IF(S438="","",SUMIFS($S$7:S438,$A$7:A438,A438))</f>
        <v/>
      </c>
      <c r="V438" s="14" t="str">
        <f aca="false">IF(S438="","",IF(AND($C$4&gt;0,U438-S438&lt;=-$C$4),"After loss limit",IF(AND($C$4&gt;0,U438&lt;=-$C$4),"Hit loss limit",IF(AND($C$5&gt;0,Q438&gt;$C$5),"Over trade cap","OK"))))</f>
        <v/>
      </c>
    </row>
    <row r="439" customFormat="false" ht="15" hidden="false" customHeight="false" outlineLevel="0" collapsed="false">
      <c r="A439" s="9"/>
      <c r="B439" s="10"/>
      <c r="C439" s="10"/>
      <c r="D439" s="11"/>
      <c r="E439" s="33"/>
      <c r="F439" s="33"/>
      <c r="G439" s="12"/>
      <c r="H439" s="12"/>
      <c r="I439" s="12"/>
      <c r="J439" s="11"/>
      <c r="K439" s="11"/>
      <c r="L439" s="13"/>
      <c r="M439" s="33"/>
      <c r="N439" s="11"/>
      <c r="O439" s="14" t="str">
        <f aca="false">IF(OR(A439="",B439=""),"",LOOKUP(MOD(B439,1),Lists!$A$5:$A$9,Lists!$B$5:$B$9))</f>
        <v/>
      </c>
      <c r="P439" s="14" t="str">
        <f aca="false">IF(OR(B439="",C439=""),"",ROUND(MOD(C439-B439,1)*1440,0))</f>
        <v/>
      </c>
      <c r="Q439" s="14" t="str">
        <f aca="false">IF(A439="","",COUNTIF($A$7:A439,A439))</f>
        <v/>
      </c>
      <c r="R439" s="15" t="str">
        <f aca="false">IF(OR(G439="",H439="",J439=""),"",ABS(G439-H439)*J439*IF(K439="",1,K439))</f>
        <v/>
      </c>
      <c r="S439" s="15" t="str">
        <f aca="false">IF(OR(G439="",I439="",J439=""),"",(I439-G439)*J439*IF(K439="",1,K439)*IF(E439="Short",-1,1)-N(L439))</f>
        <v/>
      </c>
      <c r="T439" s="16" t="str">
        <f aca="false">IF(OR(S439="",N(R439)=0),"",S439/R439)</f>
        <v/>
      </c>
      <c r="U439" s="15" t="str">
        <f aca="false">IF(S439="","",SUMIFS($S$7:S439,$A$7:A439,A439))</f>
        <v/>
      </c>
      <c r="V439" s="14" t="str">
        <f aca="false">IF(S439="","",IF(AND($C$4&gt;0,U439-S439&lt;=-$C$4),"After loss limit",IF(AND($C$4&gt;0,U439&lt;=-$C$4),"Hit loss limit",IF(AND($C$5&gt;0,Q439&gt;$C$5),"Over trade cap","OK"))))</f>
        <v/>
      </c>
    </row>
    <row r="440" customFormat="false" ht="15" hidden="false" customHeight="false" outlineLevel="0" collapsed="false">
      <c r="A440" s="9"/>
      <c r="B440" s="10"/>
      <c r="C440" s="10"/>
      <c r="D440" s="11"/>
      <c r="E440" s="33"/>
      <c r="F440" s="33"/>
      <c r="G440" s="12"/>
      <c r="H440" s="12"/>
      <c r="I440" s="12"/>
      <c r="J440" s="11"/>
      <c r="K440" s="11"/>
      <c r="L440" s="13"/>
      <c r="M440" s="33"/>
      <c r="N440" s="11"/>
      <c r="O440" s="14" t="str">
        <f aca="false">IF(OR(A440="",B440=""),"",LOOKUP(MOD(B440,1),Lists!$A$5:$A$9,Lists!$B$5:$B$9))</f>
        <v/>
      </c>
      <c r="P440" s="14" t="str">
        <f aca="false">IF(OR(B440="",C440=""),"",ROUND(MOD(C440-B440,1)*1440,0))</f>
        <v/>
      </c>
      <c r="Q440" s="14" t="str">
        <f aca="false">IF(A440="","",COUNTIF($A$7:A440,A440))</f>
        <v/>
      </c>
      <c r="R440" s="15" t="str">
        <f aca="false">IF(OR(G440="",H440="",J440=""),"",ABS(G440-H440)*J440*IF(K440="",1,K440))</f>
        <v/>
      </c>
      <c r="S440" s="15" t="str">
        <f aca="false">IF(OR(G440="",I440="",J440=""),"",(I440-G440)*J440*IF(K440="",1,K440)*IF(E440="Short",-1,1)-N(L440))</f>
        <v/>
      </c>
      <c r="T440" s="16" t="str">
        <f aca="false">IF(OR(S440="",N(R440)=0),"",S440/R440)</f>
        <v/>
      </c>
      <c r="U440" s="15" t="str">
        <f aca="false">IF(S440="","",SUMIFS($S$7:S440,$A$7:A440,A440))</f>
        <v/>
      </c>
      <c r="V440" s="14" t="str">
        <f aca="false">IF(S440="","",IF(AND($C$4&gt;0,U440-S440&lt;=-$C$4),"After loss limit",IF(AND($C$4&gt;0,U440&lt;=-$C$4),"Hit loss limit",IF(AND($C$5&gt;0,Q440&gt;$C$5),"Over trade cap","OK"))))</f>
        <v/>
      </c>
    </row>
    <row r="441" customFormat="false" ht="15" hidden="false" customHeight="false" outlineLevel="0" collapsed="false">
      <c r="A441" s="9"/>
      <c r="B441" s="10"/>
      <c r="C441" s="10"/>
      <c r="D441" s="11"/>
      <c r="E441" s="33"/>
      <c r="F441" s="33"/>
      <c r="G441" s="12"/>
      <c r="H441" s="12"/>
      <c r="I441" s="12"/>
      <c r="J441" s="11"/>
      <c r="K441" s="11"/>
      <c r="L441" s="13"/>
      <c r="M441" s="33"/>
      <c r="N441" s="11"/>
      <c r="O441" s="14" t="str">
        <f aca="false">IF(OR(A441="",B441=""),"",LOOKUP(MOD(B441,1),Lists!$A$5:$A$9,Lists!$B$5:$B$9))</f>
        <v/>
      </c>
      <c r="P441" s="14" t="str">
        <f aca="false">IF(OR(B441="",C441=""),"",ROUND(MOD(C441-B441,1)*1440,0))</f>
        <v/>
      </c>
      <c r="Q441" s="14" t="str">
        <f aca="false">IF(A441="","",COUNTIF($A$7:A441,A441))</f>
        <v/>
      </c>
      <c r="R441" s="15" t="str">
        <f aca="false">IF(OR(G441="",H441="",J441=""),"",ABS(G441-H441)*J441*IF(K441="",1,K441))</f>
        <v/>
      </c>
      <c r="S441" s="15" t="str">
        <f aca="false">IF(OR(G441="",I441="",J441=""),"",(I441-G441)*J441*IF(K441="",1,K441)*IF(E441="Short",-1,1)-N(L441))</f>
        <v/>
      </c>
      <c r="T441" s="16" t="str">
        <f aca="false">IF(OR(S441="",N(R441)=0),"",S441/R441)</f>
        <v/>
      </c>
      <c r="U441" s="15" t="str">
        <f aca="false">IF(S441="","",SUMIFS($S$7:S441,$A$7:A441,A441))</f>
        <v/>
      </c>
      <c r="V441" s="14" t="str">
        <f aca="false">IF(S441="","",IF(AND($C$4&gt;0,U441-S441&lt;=-$C$4),"After loss limit",IF(AND($C$4&gt;0,U441&lt;=-$C$4),"Hit loss limit",IF(AND($C$5&gt;0,Q441&gt;$C$5),"Over trade cap","OK"))))</f>
        <v/>
      </c>
    </row>
    <row r="442" customFormat="false" ht="15" hidden="false" customHeight="false" outlineLevel="0" collapsed="false">
      <c r="A442" s="9"/>
      <c r="B442" s="10"/>
      <c r="C442" s="10"/>
      <c r="D442" s="11"/>
      <c r="E442" s="33"/>
      <c r="F442" s="33"/>
      <c r="G442" s="12"/>
      <c r="H442" s="12"/>
      <c r="I442" s="12"/>
      <c r="J442" s="11"/>
      <c r="K442" s="11"/>
      <c r="L442" s="13"/>
      <c r="M442" s="33"/>
      <c r="N442" s="11"/>
      <c r="O442" s="14" t="str">
        <f aca="false">IF(OR(A442="",B442=""),"",LOOKUP(MOD(B442,1),Lists!$A$5:$A$9,Lists!$B$5:$B$9))</f>
        <v/>
      </c>
      <c r="P442" s="14" t="str">
        <f aca="false">IF(OR(B442="",C442=""),"",ROUND(MOD(C442-B442,1)*1440,0))</f>
        <v/>
      </c>
      <c r="Q442" s="14" t="str">
        <f aca="false">IF(A442="","",COUNTIF($A$7:A442,A442))</f>
        <v/>
      </c>
      <c r="R442" s="15" t="str">
        <f aca="false">IF(OR(G442="",H442="",J442=""),"",ABS(G442-H442)*J442*IF(K442="",1,K442))</f>
        <v/>
      </c>
      <c r="S442" s="15" t="str">
        <f aca="false">IF(OR(G442="",I442="",J442=""),"",(I442-G442)*J442*IF(K442="",1,K442)*IF(E442="Short",-1,1)-N(L442))</f>
        <v/>
      </c>
      <c r="T442" s="16" t="str">
        <f aca="false">IF(OR(S442="",N(R442)=0),"",S442/R442)</f>
        <v/>
      </c>
      <c r="U442" s="15" t="str">
        <f aca="false">IF(S442="","",SUMIFS($S$7:S442,$A$7:A442,A442))</f>
        <v/>
      </c>
      <c r="V442" s="14" t="str">
        <f aca="false">IF(S442="","",IF(AND($C$4&gt;0,U442-S442&lt;=-$C$4),"After loss limit",IF(AND($C$4&gt;0,U442&lt;=-$C$4),"Hit loss limit",IF(AND($C$5&gt;0,Q442&gt;$C$5),"Over trade cap","OK"))))</f>
        <v/>
      </c>
    </row>
    <row r="443" customFormat="false" ht="15" hidden="false" customHeight="false" outlineLevel="0" collapsed="false">
      <c r="A443" s="9"/>
      <c r="B443" s="10"/>
      <c r="C443" s="10"/>
      <c r="D443" s="11"/>
      <c r="E443" s="33"/>
      <c r="F443" s="33"/>
      <c r="G443" s="12"/>
      <c r="H443" s="12"/>
      <c r="I443" s="12"/>
      <c r="J443" s="11"/>
      <c r="K443" s="11"/>
      <c r="L443" s="13"/>
      <c r="M443" s="33"/>
      <c r="N443" s="11"/>
      <c r="O443" s="14" t="str">
        <f aca="false">IF(OR(A443="",B443=""),"",LOOKUP(MOD(B443,1),Lists!$A$5:$A$9,Lists!$B$5:$B$9))</f>
        <v/>
      </c>
      <c r="P443" s="14" t="str">
        <f aca="false">IF(OR(B443="",C443=""),"",ROUND(MOD(C443-B443,1)*1440,0))</f>
        <v/>
      </c>
      <c r="Q443" s="14" t="str">
        <f aca="false">IF(A443="","",COUNTIF($A$7:A443,A443))</f>
        <v/>
      </c>
      <c r="R443" s="15" t="str">
        <f aca="false">IF(OR(G443="",H443="",J443=""),"",ABS(G443-H443)*J443*IF(K443="",1,K443))</f>
        <v/>
      </c>
      <c r="S443" s="15" t="str">
        <f aca="false">IF(OR(G443="",I443="",J443=""),"",(I443-G443)*J443*IF(K443="",1,K443)*IF(E443="Short",-1,1)-N(L443))</f>
        <v/>
      </c>
      <c r="T443" s="16" t="str">
        <f aca="false">IF(OR(S443="",N(R443)=0),"",S443/R443)</f>
        <v/>
      </c>
      <c r="U443" s="15" t="str">
        <f aca="false">IF(S443="","",SUMIFS($S$7:S443,$A$7:A443,A443))</f>
        <v/>
      </c>
      <c r="V443" s="14" t="str">
        <f aca="false">IF(S443="","",IF(AND($C$4&gt;0,U443-S443&lt;=-$C$4),"After loss limit",IF(AND($C$4&gt;0,U443&lt;=-$C$4),"Hit loss limit",IF(AND($C$5&gt;0,Q443&gt;$C$5),"Over trade cap","OK"))))</f>
        <v/>
      </c>
    </row>
    <row r="444" customFormat="false" ht="15" hidden="false" customHeight="false" outlineLevel="0" collapsed="false">
      <c r="A444" s="9"/>
      <c r="B444" s="10"/>
      <c r="C444" s="10"/>
      <c r="D444" s="11"/>
      <c r="E444" s="33"/>
      <c r="F444" s="33"/>
      <c r="G444" s="12"/>
      <c r="H444" s="12"/>
      <c r="I444" s="12"/>
      <c r="J444" s="11"/>
      <c r="K444" s="11"/>
      <c r="L444" s="13"/>
      <c r="M444" s="33"/>
      <c r="N444" s="11"/>
      <c r="O444" s="14" t="str">
        <f aca="false">IF(OR(A444="",B444=""),"",LOOKUP(MOD(B444,1),Lists!$A$5:$A$9,Lists!$B$5:$B$9))</f>
        <v/>
      </c>
      <c r="P444" s="14" t="str">
        <f aca="false">IF(OR(B444="",C444=""),"",ROUND(MOD(C444-B444,1)*1440,0))</f>
        <v/>
      </c>
      <c r="Q444" s="14" t="str">
        <f aca="false">IF(A444="","",COUNTIF($A$7:A444,A444))</f>
        <v/>
      </c>
      <c r="R444" s="15" t="str">
        <f aca="false">IF(OR(G444="",H444="",J444=""),"",ABS(G444-H444)*J444*IF(K444="",1,K444))</f>
        <v/>
      </c>
      <c r="S444" s="15" t="str">
        <f aca="false">IF(OR(G444="",I444="",J444=""),"",(I444-G444)*J444*IF(K444="",1,K444)*IF(E444="Short",-1,1)-N(L444))</f>
        <v/>
      </c>
      <c r="T444" s="16" t="str">
        <f aca="false">IF(OR(S444="",N(R444)=0),"",S444/R444)</f>
        <v/>
      </c>
      <c r="U444" s="15" t="str">
        <f aca="false">IF(S444="","",SUMIFS($S$7:S444,$A$7:A444,A444))</f>
        <v/>
      </c>
      <c r="V444" s="14" t="str">
        <f aca="false">IF(S444="","",IF(AND($C$4&gt;0,U444-S444&lt;=-$C$4),"After loss limit",IF(AND($C$4&gt;0,U444&lt;=-$C$4),"Hit loss limit",IF(AND($C$5&gt;0,Q444&gt;$C$5),"Over trade cap","OK"))))</f>
        <v/>
      </c>
    </row>
    <row r="445" customFormat="false" ht="15" hidden="false" customHeight="false" outlineLevel="0" collapsed="false">
      <c r="A445" s="9"/>
      <c r="B445" s="10"/>
      <c r="C445" s="10"/>
      <c r="D445" s="11"/>
      <c r="E445" s="33"/>
      <c r="F445" s="33"/>
      <c r="G445" s="12"/>
      <c r="H445" s="12"/>
      <c r="I445" s="12"/>
      <c r="J445" s="11"/>
      <c r="K445" s="11"/>
      <c r="L445" s="13"/>
      <c r="M445" s="33"/>
      <c r="N445" s="11"/>
      <c r="O445" s="14" t="str">
        <f aca="false">IF(OR(A445="",B445=""),"",LOOKUP(MOD(B445,1),Lists!$A$5:$A$9,Lists!$B$5:$B$9))</f>
        <v/>
      </c>
      <c r="P445" s="14" t="str">
        <f aca="false">IF(OR(B445="",C445=""),"",ROUND(MOD(C445-B445,1)*1440,0))</f>
        <v/>
      </c>
      <c r="Q445" s="14" t="str">
        <f aca="false">IF(A445="","",COUNTIF($A$7:A445,A445))</f>
        <v/>
      </c>
      <c r="R445" s="15" t="str">
        <f aca="false">IF(OR(G445="",H445="",J445=""),"",ABS(G445-H445)*J445*IF(K445="",1,K445))</f>
        <v/>
      </c>
      <c r="S445" s="15" t="str">
        <f aca="false">IF(OR(G445="",I445="",J445=""),"",(I445-G445)*J445*IF(K445="",1,K445)*IF(E445="Short",-1,1)-N(L445))</f>
        <v/>
      </c>
      <c r="T445" s="16" t="str">
        <f aca="false">IF(OR(S445="",N(R445)=0),"",S445/R445)</f>
        <v/>
      </c>
      <c r="U445" s="15" t="str">
        <f aca="false">IF(S445="","",SUMIFS($S$7:S445,$A$7:A445,A445))</f>
        <v/>
      </c>
      <c r="V445" s="14" t="str">
        <f aca="false">IF(S445="","",IF(AND($C$4&gt;0,U445-S445&lt;=-$C$4),"After loss limit",IF(AND($C$4&gt;0,U445&lt;=-$C$4),"Hit loss limit",IF(AND($C$5&gt;0,Q445&gt;$C$5),"Over trade cap","OK"))))</f>
        <v/>
      </c>
    </row>
    <row r="446" customFormat="false" ht="15" hidden="false" customHeight="false" outlineLevel="0" collapsed="false">
      <c r="A446" s="9"/>
      <c r="B446" s="10"/>
      <c r="C446" s="10"/>
      <c r="D446" s="11"/>
      <c r="E446" s="33"/>
      <c r="F446" s="33"/>
      <c r="G446" s="12"/>
      <c r="H446" s="12"/>
      <c r="I446" s="12"/>
      <c r="J446" s="11"/>
      <c r="K446" s="11"/>
      <c r="L446" s="13"/>
      <c r="M446" s="33"/>
      <c r="N446" s="11"/>
      <c r="O446" s="14" t="str">
        <f aca="false">IF(OR(A446="",B446=""),"",LOOKUP(MOD(B446,1),Lists!$A$5:$A$9,Lists!$B$5:$B$9))</f>
        <v/>
      </c>
      <c r="P446" s="14" t="str">
        <f aca="false">IF(OR(B446="",C446=""),"",ROUND(MOD(C446-B446,1)*1440,0))</f>
        <v/>
      </c>
      <c r="Q446" s="14" t="str">
        <f aca="false">IF(A446="","",COUNTIF($A$7:A446,A446))</f>
        <v/>
      </c>
      <c r="R446" s="15" t="str">
        <f aca="false">IF(OR(G446="",H446="",J446=""),"",ABS(G446-H446)*J446*IF(K446="",1,K446))</f>
        <v/>
      </c>
      <c r="S446" s="15" t="str">
        <f aca="false">IF(OR(G446="",I446="",J446=""),"",(I446-G446)*J446*IF(K446="",1,K446)*IF(E446="Short",-1,1)-N(L446))</f>
        <v/>
      </c>
      <c r="T446" s="16" t="str">
        <f aca="false">IF(OR(S446="",N(R446)=0),"",S446/R446)</f>
        <v/>
      </c>
      <c r="U446" s="15" t="str">
        <f aca="false">IF(S446="","",SUMIFS($S$7:S446,$A$7:A446,A446))</f>
        <v/>
      </c>
      <c r="V446" s="14" t="str">
        <f aca="false">IF(S446="","",IF(AND($C$4&gt;0,U446-S446&lt;=-$C$4),"After loss limit",IF(AND($C$4&gt;0,U446&lt;=-$C$4),"Hit loss limit",IF(AND($C$5&gt;0,Q446&gt;$C$5),"Over trade cap","OK"))))</f>
        <v/>
      </c>
    </row>
    <row r="447" customFormat="false" ht="15" hidden="false" customHeight="false" outlineLevel="0" collapsed="false">
      <c r="A447" s="9"/>
      <c r="B447" s="10"/>
      <c r="C447" s="10"/>
      <c r="D447" s="11"/>
      <c r="E447" s="33"/>
      <c r="F447" s="33"/>
      <c r="G447" s="12"/>
      <c r="H447" s="12"/>
      <c r="I447" s="12"/>
      <c r="J447" s="11"/>
      <c r="K447" s="11"/>
      <c r="L447" s="13"/>
      <c r="M447" s="33"/>
      <c r="N447" s="11"/>
      <c r="O447" s="14" t="str">
        <f aca="false">IF(OR(A447="",B447=""),"",LOOKUP(MOD(B447,1),Lists!$A$5:$A$9,Lists!$B$5:$B$9))</f>
        <v/>
      </c>
      <c r="P447" s="14" t="str">
        <f aca="false">IF(OR(B447="",C447=""),"",ROUND(MOD(C447-B447,1)*1440,0))</f>
        <v/>
      </c>
      <c r="Q447" s="14" t="str">
        <f aca="false">IF(A447="","",COUNTIF($A$7:A447,A447))</f>
        <v/>
      </c>
      <c r="R447" s="15" t="str">
        <f aca="false">IF(OR(G447="",H447="",J447=""),"",ABS(G447-H447)*J447*IF(K447="",1,K447))</f>
        <v/>
      </c>
      <c r="S447" s="15" t="str">
        <f aca="false">IF(OR(G447="",I447="",J447=""),"",(I447-G447)*J447*IF(K447="",1,K447)*IF(E447="Short",-1,1)-N(L447))</f>
        <v/>
      </c>
      <c r="T447" s="16" t="str">
        <f aca="false">IF(OR(S447="",N(R447)=0),"",S447/R447)</f>
        <v/>
      </c>
      <c r="U447" s="15" t="str">
        <f aca="false">IF(S447="","",SUMIFS($S$7:S447,$A$7:A447,A447))</f>
        <v/>
      </c>
      <c r="V447" s="14" t="str">
        <f aca="false">IF(S447="","",IF(AND($C$4&gt;0,U447-S447&lt;=-$C$4),"After loss limit",IF(AND($C$4&gt;0,U447&lt;=-$C$4),"Hit loss limit",IF(AND($C$5&gt;0,Q447&gt;$C$5),"Over trade cap","OK"))))</f>
        <v/>
      </c>
    </row>
    <row r="448" customFormat="false" ht="15" hidden="false" customHeight="false" outlineLevel="0" collapsed="false">
      <c r="A448" s="9"/>
      <c r="B448" s="10"/>
      <c r="C448" s="10"/>
      <c r="D448" s="11"/>
      <c r="E448" s="33"/>
      <c r="F448" s="33"/>
      <c r="G448" s="12"/>
      <c r="H448" s="12"/>
      <c r="I448" s="12"/>
      <c r="J448" s="11"/>
      <c r="K448" s="11"/>
      <c r="L448" s="13"/>
      <c r="M448" s="33"/>
      <c r="N448" s="11"/>
      <c r="O448" s="14" t="str">
        <f aca="false">IF(OR(A448="",B448=""),"",LOOKUP(MOD(B448,1),Lists!$A$5:$A$9,Lists!$B$5:$B$9))</f>
        <v/>
      </c>
      <c r="P448" s="14" t="str">
        <f aca="false">IF(OR(B448="",C448=""),"",ROUND(MOD(C448-B448,1)*1440,0))</f>
        <v/>
      </c>
      <c r="Q448" s="14" t="str">
        <f aca="false">IF(A448="","",COUNTIF($A$7:A448,A448))</f>
        <v/>
      </c>
      <c r="R448" s="15" t="str">
        <f aca="false">IF(OR(G448="",H448="",J448=""),"",ABS(G448-H448)*J448*IF(K448="",1,K448))</f>
        <v/>
      </c>
      <c r="S448" s="15" t="str">
        <f aca="false">IF(OR(G448="",I448="",J448=""),"",(I448-G448)*J448*IF(K448="",1,K448)*IF(E448="Short",-1,1)-N(L448))</f>
        <v/>
      </c>
      <c r="T448" s="16" t="str">
        <f aca="false">IF(OR(S448="",N(R448)=0),"",S448/R448)</f>
        <v/>
      </c>
      <c r="U448" s="15" t="str">
        <f aca="false">IF(S448="","",SUMIFS($S$7:S448,$A$7:A448,A448))</f>
        <v/>
      </c>
      <c r="V448" s="14" t="str">
        <f aca="false">IF(S448="","",IF(AND($C$4&gt;0,U448-S448&lt;=-$C$4),"After loss limit",IF(AND($C$4&gt;0,U448&lt;=-$C$4),"Hit loss limit",IF(AND($C$5&gt;0,Q448&gt;$C$5),"Over trade cap","OK"))))</f>
        <v/>
      </c>
    </row>
    <row r="449" customFormat="false" ht="15" hidden="false" customHeight="false" outlineLevel="0" collapsed="false">
      <c r="A449" s="9"/>
      <c r="B449" s="10"/>
      <c r="C449" s="10"/>
      <c r="D449" s="11"/>
      <c r="E449" s="33"/>
      <c r="F449" s="33"/>
      <c r="G449" s="12"/>
      <c r="H449" s="12"/>
      <c r="I449" s="12"/>
      <c r="J449" s="11"/>
      <c r="K449" s="11"/>
      <c r="L449" s="13"/>
      <c r="M449" s="33"/>
      <c r="N449" s="11"/>
      <c r="O449" s="14" t="str">
        <f aca="false">IF(OR(A449="",B449=""),"",LOOKUP(MOD(B449,1),Lists!$A$5:$A$9,Lists!$B$5:$B$9))</f>
        <v/>
      </c>
      <c r="P449" s="14" t="str">
        <f aca="false">IF(OR(B449="",C449=""),"",ROUND(MOD(C449-B449,1)*1440,0))</f>
        <v/>
      </c>
      <c r="Q449" s="14" t="str">
        <f aca="false">IF(A449="","",COUNTIF($A$7:A449,A449))</f>
        <v/>
      </c>
      <c r="R449" s="15" t="str">
        <f aca="false">IF(OR(G449="",H449="",J449=""),"",ABS(G449-H449)*J449*IF(K449="",1,K449))</f>
        <v/>
      </c>
      <c r="S449" s="15" t="str">
        <f aca="false">IF(OR(G449="",I449="",J449=""),"",(I449-G449)*J449*IF(K449="",1,K449)*IF(E449="Short",-1,1)-N(L449))</f>
        <v/>
      </c>
      <c r="T449" s="16" t="str">
        <f aca="false">IF(OR(S449="",N(R449)=0),"",S449/R449)</f>
        <v/>
      </c>
      <c r="U449" s="15" t="str">
        <f aca="false">IF(S449="","",SUMIFS($S$7:S449,$A$7:A449,A449))</f>
        <v/>
      </c>
      <c r="V449" s="14" t="str">
        <f aca="false">IF(S449="","",IF(AND($C$4&gt;0,U449-S449&lt;=-$C$4),"After loss limit",IF(AND($C$4&gt;0,U449&lt;=-$C$4),"Hit loss limit",IF(AND($C$5&gt;0,Q449&gt;$C$5),"Over trade cap","OK"))))</f>
        <v/>
      </c>
    </row>
    <row r="450" customFormat="false" ht="15" hidden="false" customHeight="false" outlineLevel="0" collapsed="false">
      <c r="A450" s="9"/>
      <c r="B450" s="10"/>
      <c r="C450" s="10"/>
      <c r="D450" s="11"/>
      <c r="E450" s="33"/>
      <c r="F450" s="33"/>
      <c r="G450" s="12"/>
      <c r="H450" s="12"/>
      <c r="I450" s="12"/>
      <c r="J450" s="11"/>
      <c r="K450" s="11"/>
      <c r="L450" s="13"/>
      <c r="M450" s="33"/>
      <c r="N450" s="11"/>
      <c r="O450" s="14" t="str">
        <f aca="false">IF(OR(A450="",B450=""),"",LOOKUP(MOD(B450,1),Lists!$A$5:$A$9,Lists!$B$5:$B$9))</f>
        <v/>
      </c>
      <c r="P450" s="14" t="str">
        <f aca="false">IF(OR(B450="",C450=""),"",ROUND(MOD(C450-B450,1)*1440,0))</f>
        <v/>
      </c>
      <c r="Q450" s="14" t="str">
        <f aca="false">IF(A450="","",COUNTIF($A$7:A450,A450))</f>
        <v/>
      </c>
      <c r="R450" s="15" t="str">
        <f aca="false">IF(OR(G450="",H450="",J450=""),"",ABS(G450-H450)*J450*IF(K450="",1,K450))</f>
        <v/>
      </c>
      <c r="S450" s="15" t="str">
        <f aca="false">IF(OR(G450="",I450="",J450=""),"",(I450-G450)*J450*IF(K450="",1,K450)*IF(E450="Short",-1,1)-N(L450))</f>
        <v/>
      </c>
      <c r="T450" s="16" t="str">
        <f aca="false">IF(OR(S450="",N(R450)=0),"",S450/R450)</f>
        <v/>
      </c>
      <c r="U450" s="15" t="str">
        <f aca="false">IF(S450="","",SUMIFS($S$7:S450,$A$7:A450,A450))</f>
        <v/>
      </c>
      <c r="V450" s="14" t="str">
        <f aca="false">IF(S450="","",IF(AND($C$4&gt;0,U450-S450&lt;=-$C$4),"After loss limit",IF(AND($C$4&gt;0,U450&lt;=-$C$4),"Hit loss limit",IF(AND($C$5&gt;0,Q450&gt;$C$5),"Over trade cap","OK"))))</f>
        <v/>
      </c>
    </row>
    <row r="451" customFormat="false" ht="15" hidden="false" customHeight="false" outlineLevel="0" collapsed="false">
      <c r="A451" s="9"/>
      <c r="B451" s="10"/>
      <c r="C451" s="10"/>
      <c r="D451" s="11"/>
      <c r="E451" s="33"/>
      <c r="F451" s="33"/>
      <c r="G451" s="12"/>
      <c r="H451" s="12"/>
      <c r="I451" s="12"/>
      <c r="J451" s="11"/>
      <c r="K451" s="11"/>
      <c r="L451" s="13"/>
      <c r="M451" s="33"/>
      <c r="N451" s="11"/>
      <c r="O451" s="14" t="str">
        <f aca="false">IF(OR(A451="",B451=""),"",LOOKUP(MOD(B451,1),Lists!$A$5:$A$9,Lists!$B$5:$B$9))</f>
        <v/>
      </c>
      <c r="P451" s="14" t="str">
        <f aca="false">IF(OR(B451="",C451=""),"",ROUND(MOD(C451-B451,1)*1440,0))</f>
        <v/>
      </c>
      <c r="Q451" s="14" t="str">
        <f aca="false">IF(A451="","",COUNTIF($A$7:A451,A451))</f>
        <v/>
      </c>
      <c r="R451" s="15" t="str">
        <f aca="false">IF(OR(G451="",H451="",J451=""),"",ABS(G451-H451)*J451*IF(K451="",1,K451))</f>
        <v/>
      </c>
      <c r="S451" s="15" t="str">
        <f aca="false">IF(OR(G451="",I451="",J451=""),"",(I451-G451)*J451*IF(K451="",1,K451)*IF(E451="Short",-1,1)-N(L451))</f>
        <v/>
      </c>
      <c r="T451" s="16" t="str">
        <f aca="false">IF(OR(S451="",N(R451)=0),"",S451/R451)</f>
        <v/>
      </c>
      <c r="U451" s="15" t="str">
        <f aca="false">IF(S451="","",SUMIFS($S$7:S451,$A$7:A451,A451))</f>
        <v/>
      </c>
      <c r="V451" s="14" t="str">
        <f aca="false">IF(S451="","",IF(AND($C$4&gt;0,U451-S451&lt;=-$C$4),"After loss limit",IF(AND($C$4&gt;0,U451&lt;=-$C$4),"Hit loss limit",IF(AND($C$5&gt;0,Q451&gt;$C$5),"Over trade cap","OK"))))</f>
        <v/>
      </c>
    </row>
    <row r="452" customFormat="false" ht="15" hidden="false" customHeight="false" outlineLevel="0" collapsed="false">
      <c r="A452" s="9"/>
      <c r="B452" s="10"/>
      <c r="C452" s="10"/>
      <c r="D452" s="11"/>
      <c r="E452" s="33"/>
      <c r="F452" s="33"/>
      <c r="G452" s="12"/>
      <c r="H452" s="12"/>
      <c r="I452" s="12"/>
      <c r="J452" s="11"/>
      <c r="K452" s="11"/>
      <c r="L452" s="13"/>
      <c r="M452" s="33"/>
      <c r="N452" s="11"/>
      <c r="O452" s="14" t="str">
        <f aca="false">IF(OR(A452="",B452=""),"",LOOKUP(MOD(B452,1),Lists!$A$5:$A$9,Lists!$B$5:$B$9))</f>
        <v/>
      </c>
      <c r="P452" s="14" t="str">
        <f aca="false">IF(OR(B452="",C452=""),"",ROUND(MOD(C452-B452,1)*1440,0))</f>
        <v/>
      </c>
      <c r="Q452" s="14" t="str">
        <f aca="false">IF(A452="","",COUNTIF($A$7:A452,A452))</f>
        <v/>
      </c>
      <c r="R452" s="15" t="str">
        <f aca="false">IF(OR(G452="",H452="",J452=""),"",ABS(G452-H452)*J452*IF(K452="",1,K452))</f>
        <v/>
      </c>
      <c r="S452" s="15" t="str">
        <f aca="false">IF(OR(G452="",I452="",J452=""),"",(I452-G452)*J452*IF(K452="",1,K452)*IF(E452="Short",-1,1)-N(L452))</f>
        <v/>
      </c>
      <c r="T452" s="16" t="str">
        <f aca="false">IF(OR(S452="",N(R452)=0),"",S452/R452)</f>
        <v/>
      </c>
      <c r="U452" s="15" t="str">
        <f aca="false">IF(S452="","",SUMIFS($S$7:S452,$A$7:A452,A452))</f>
        <v/>
      </c>
      <c r="V452" s="14" t="str">
        <f aca="false">IF(S452="","",IF(AND($C$4&gt;0,U452-S452&lt;=-$C$4),"After loss limit",IF(AND($C$4&gt;0,U452&lt;=-$C$4),"Hit loss limit",IF(AND($C$5&gt;0,Q452&gt;$C$5),"Over trade cap","OK"))))</f>
        <v/>
      </c>
    </row>
    <row r="453" customFormat="false" ht="15" hidden="false" customHeight="false" outlineLevel="0" collapsed="false">
      <c r="A453" s="9"/>
      <c r="B453" s="10"/>
      <c r="C453" s="10"/>
      <c r="D453" s="11"/>
      <c r="E453" s="33"/>
      <c r="F453" s="33"/>
      <c r="G453" s="12"/>
      <c r="H453" s="12"/>
      <c r="I453" s="12"/>
      <c r="J453" s="11"/>
      <c r="K453" s="11"/>
      <c r="L453" s="13"/>
      <c r="M453" s="33"/>
      <c r="N453" s="11"/>
      <c r="O453" s="14" t="str">
        <f aca="false">IF(OR(A453="",B453=""),"",LOOKUP(MOD(B453,1),Lists!$A$5:$A$9,Lists!$B$5:$B$9))</f>
        <v/>
      </c>
      <c r="P453" s="14" t="str">
        <f aca="false">IF(OR(B453="",C453=""),"",ROUND(MOD(C453-B453,1)*1440,0))</f>
        <v/>
      </c>
      <c r="Q453" s="14" t="str">
        <f aca="false">IF(A453="","",COUNTIF($A$7:A453,A453))</f>
        <v/>
      </c>
      <c r="R453" s="15" t="str">
        <f aca="false">IF(OR(G453="",H453="",J453=""),"",ABS(G453-H453)*J453*IF(K453="",1,K453))</f>
        <v/>
      </c>
      <c r="S453" s="15" t="str">
        <f aca="false">IF(OR(G453="",I453="",J453=""),"",(I453-G453)*J453*IF(K453="",1,K453)*IF(E453="Short",-1,1)-N(L453))</f>
        <v/>
      </c>
      <c r="T453" s="16" t="str">
        <f aca="false">IF(OR(S453="",N(R453)=0),"",S453/R453)</f>
        <v/>
      </c>
      <c r="U453" s="15" t="str">
        <f aca="false">IF(S453="","",SUMIFS($S$7:S453,$A$7:A453,A453))</f>
        <v/>
      </c>
      <c r="V453" s="14" t="str">
        <f aca="false">IF(S453="","",IF(AND($C$4&gt;0,U453-S453&lt;=-$C$4),"After loss limit",IF(AND($C$4&gt;0,U453&lt;=-$C$4),"Hit loss limit",IF(AND($C$5&gt;0,Q453&gt;$C$5),"Over trade cap","OK"))))</f>
        <v/>
      </c>
    </row>
    <row r="454" customFormat="false" ht="15" hidden="false" customHeight="false" outlineLevel="0" collapsed="false">
      <c r="A454" s="9"/>
      <c r="B454" s="10"/>
      <c r="C454" s="10"/>
      <c r="D454" s="11"/>
      <c r="E454" s="33"/>
      <c r="F454" s="33"/>
      <c r="G454" s="12"/>
      <c r="H454" s="12"/>
      <c r="I454" s="12"/>
      <c r="J454" s="11"/>
      <c r="K454" s="11"/>
      <c r="L454" s="13"/>
      <c r="M454" s="33"/>
      <c r="N454" s="11"/>
      <c r="O454" s="14" t="str">
        <f aca="false">IF(OR(A454="",B454=""),"",LOOKUP(MOD(B454,1),Lists!$A$5:$A$9,Lists!$B$5:$B$9))</f>
        <v/>
      </c>
      <c r="P454" s="14" t="str">
        <f aca="false">IF(OR(B454="",C454=""),"",ROUND(MOD(C454-B454,1)*1440,0))</f>
        <v/>
      </c>
      <c r="Q454" s="14" t="str">
        <f aca="false">IF(A454="","",COUNTIF($A$7:A454,A454))</f>
        <v/>
      </c>
      <c r="R454" s="15" t="str">
        <f aca="false">IF(OR(G454="",H454="",J454=""),"",ABS(G454-H454)*J454*IF(K454="",1,K454))</f>
        <v/>
      </c>
      <c r="S454" s="15" t="str">
        <f aca="false">IF(OR(G454="",I454="",J454=""),"",(I454-G454)*J454*IF(K454="",1,K454)*IF(E454="Short",-1,1)-N(L454))</f>
        <v/>
      </c>
      <c r="T454" s="16" t="str">
        <f aca="false">IF(OR(S454="",N(R454)=0),"",S454/R454)</f>
        <v/>
      </c>
      <c r="U454" s="15" t="str">
        <f aca="false">IF(S454="","",SUMIFS($S$7:S454,$A$7:A454,A454))</f>
        <v/>
      </c>
      <c r="V454" s="14" t="str">
        <f aca="false">IF(S454="","",IF(AND($C$4&gt;0,U454-S454&lt;=-$C$4),"After loss limit",IF(AND($C$4&gt;0,U454&lt;=-$C$4),"Hit loss limit",IF(AND($C$5&gt;0,Q454&gt;$C$5),"Over trade cap","OK"))))</f>
        <v/>
      </c>
    </row>
    <row r="455" customFormat="false" ht="15" hidden="false" customHeight="false" outlineLevel="0" collapsed="false">
      <c r="A455" s="9"/>
      <c r="B455" s="10"/>
      <c r="C455" s="10"/>
      <c r="D455" s="11"/>
      <c r="E455" s="33"/>
      <c r="F455" s="33"/>
      <c r="G455" s="12"/>
      <c r="H455" s="12"/>
      <c r="I455" s="12"/>
      <c r="J455" s="11"/>
      <c r="K455" s="11"/>
      <c r="L455" s="13"/>
      <c r="M455" s="33"/>
      <c r="N455" s="11"/>
      <c r="O455" s="14" t="str">
        <f aca="false">IF(OR(A455="",B455=""),"",LOOKUP(MOD(B455,1),Lists!$A$5:$A$9,Lists!$B$5:$B$9))</f>
        <v/>
      </c>
      <c r="P455" s="14" t="str">
        <f aca="false">IF(OR(B455="",C455=""),"",ROUND(MOD(C455-B455,1)*1440,0))</f>
        <v/>
      </c>
      <c r="Q455" s="14" t="str">
        <f aca="false">IF(A455="","",COUNTIF($A$7:A455,A455))</f>
        <v/>
      </c>
      <c r="R455" s="15" t="str">
        <f aca="false">IF(OR(G455="",H455="",J455=""),"",ABS(G455-H455)*J455*IF(K455="",1,K455))</f>
        <v/>
      </c>
      <c r="S455" s="15" t="str">
        <f aca="false">IF(OR(G455="",I455="",J455=""),"",(I455-G455)*J455*IF(K455="",1,K455)*IF(E455="Short",-1,1)-N(L455))</f>
        <v/>
      </c>
      <c r="T455" s="16" t="str">
        <f aca="false">IF(OR(S455="",N(R455)=0),"",S455/R455)</f>
        <v/>
      </c>
      <c r="U455" s="15" t="str">
        <f aca="false">IF(S455="","",SUMIFS($S$7:S455,$A$7:A455,A455))</f>
        <v/>
      </c>
      <c r="V455" s="14" t="str">
        <f aca="false">IF(S455="","",IF(AND($C$4&gt;0,U455-S455&lt;=-$C$4),"After loss limit",IF(AND($C$4&gt;0,U455&lt;=-$C$4),"Hit loss limit",IF(AND($C$5&gt;0,Q455&gt;$C$5),"Over trade cap","OK"))))</f>
        <v/>
      </c>
    </row>
    <row r="456" customFormat="false" ht="15" hidden="false" customHeight="false" outlineLevel="0" collapsed="false">
      <c r="A456" s="9"/>
      <c r="B456" s="10"/>
      <c r="C456" s="10"/>
      <c r="D456" s="11"/>
      <c r="E456" s="33"/>
      <c r="F456" s="33"/>
      <c r="G456" s="12"/>
      <c r="H456" s="12"/>
      <c r="I456" s="12"/>
      <c r="J456" s="11"/>
      <c r="K456" s="11"/>
      <c r="L456" s="13"/>
      <c r="M456" s="33"/>
      <c r="N456" s="11"/>
      <c r="O456" s="14" t="str">
        <f aca="false">IF(OR(A456="",B456=""),"",LOOKUP(MOD(B456,1),Lists!$A$5:$A$9,Lists!$B$5:$B$9))</f>
        <v/>
      </c>
      <c r="P456" s="14" t="str">
        <f aca="false">IF(OR(B456="",C456=""),"",ROUND(MOD(C456-B456,1)*1440,0))</f>
        <v/>
      </c>
      <c r="Q456" s="14" t="str">
        <f aca="false">IF(A456="","",COUNTIF($A$7:A456,A456))</f>
        <v/>
      </c>
      <c r="R456" s="15" t="str">
        <f aca="false">IF(OR(G456="",H456="",J456=""),"",ABS(G456-H456)*J456*IF(K456="",1,K456))</f>
        <v/>
      </c>
      <c r="S456" s="15" t="str">
        <f aca="false">IF(OR(G456="",I456="",J456=""),"",(I456-G456)*J456*IF(K456="",1,K456)*IF(E456="Short",-1,1)-N(L456))</f>
        <v/>
      </c>
      <c r="T456" s="16" t="str">
        <f aca="false">IF(OR(S456="",N(R456)=0),"",S456/R456)</f>
        <v/>
      </c>
      <c r="U456" s="15" t="str">
        <f aca="false">IF(S456="","",SUMIFS($S$7:S456,$A$7:A456,A456))</f>
        <v/>
      </c>
      <c r="V456" s="14" t="str">
        <f aca="false">IF(S456="","",IF(AND($C$4&gt;0,U456-S456&lt;=-$C$4),"After loss limit",IF(AND($C$4&gt;0,U456&lt;=-$C$4),"Hit loss limit",IF(AND($C$5&gt;0,Q456&gt;$C$5),"Over trade cap","OK"))))</f>
        <v/>
      </c>
    </row>
    <row r="457" customFormat="false" ht="15" hidden="false" customHeight="false" outlineLevel="0" collapsed="false">
      <c r="A457" s="9"/>
      <c r="B457" s="10"/>
      <c r="C457" s="10"/>
      <c r="D457" s="11"/>
      <c r="E457" s="33"/>
      <c r="F457" s="33"/>
      <c r="G457" s="12"/>
      <c r="H457" s="12"/>
      <c r="I457" s="12"/>
      <c r="J457" s="11"/>
      <c r="K457" s="11"/>
      <c r="L457" s="13"/>
      <c r="M457" s="33"/>
      <c r="N457" s="11"/>
      <c r="O457" s="14" t="str">
        <f aca="false">IF(OR(A457="",B457=""),"",LOOKUP(MOD(B457,1),Lists!$A$5:$A$9,Lists!$B$5:$B$9))</f>
        <v/>
      </c>
      <c r="P457" s="14" t="str">
        <f aca="false">IF(OR(B457="",C457=""),"",ROUND(MOD(C457-B457,1)*1440,0))</f>
        <v/>
      </c>
      <c r="Q457" s="14" t="str">
        <f aca="false">IF(A457="","",COUNTIF($A$7:A457,A457))</f>
        <v/>
      </c>
      <c r="R457" s="15" t="str">
        <f aca="false">IF(OR(G457="",H457="",J457=""),"",ABS(G457-H457)*J457*IF(K457="",1,K457))</f>
        <v/>
      </c>
      <c r="S457" s="15" t="str">
        <f aca="false">IF(OR(G457="",I457="",J457=""),"",(I457-G457)*J457*IF(K457="",1,K457)*IF(E457="Short",-1,1)-N(L457))</f>
        <v/>
      </c>
      <c r="T457" s="16" t="str">
        <f aca="false">IF(OR(S457="",N(R457)=0),"",S457/R457)</f>
        <v/>
      </c>
      <c r="U457" s="15" t="str">
        <f aca="false">IF(S457="","",SUMIFS($S$7:S457,$A$7:A457,A457))</f>
        <v/>
      </c>
      <c r="V457" s="14" t="str">
        <f aca="false">IF(S457="","",IF(AND($C$4&gt;0,U457-S457&lt;=-$C$4),"After loss limit",IF(AND($C$4&gt;0,U457&lt;=-$C$4),"Hit loss limit",IF(AND($C$5&gt;0,Q457&gt;$C$5),"Over trade cap","OK"))))</f>
        <v/>
      </c>
    </row>
    <row r="458" customFormat="false" ht="15" hidden="false" customHeight="false" outlineLevel="0" collapsed="false">
      <c r="A458" s="9"/>
      <c r="B458" s="10"/>
      <c r="C458" s="10"/>
      <c r="D458" s="11"/>
      <c r="E458" s="33"/>
      <c r="F458" s="33"/>
      <c r="G458" s="12"/>
      <c r="H458" s="12"/>
      <c r="I458" s="12"/>
      <c r="J458" s="11"/>
      <c r="K458" s="11"/>
      <c r="L458" s="13"/>
      <c r="M458" s="33"/>
      <c r="N458" s="11"/>
      <c r="O458" s="14" t="str">
        <f aca="false">IF(OR(A458="",B458=""),"",LOOKUP(MOD(B458,1),Lists!$A$5:$A$9,Lists!$B$5:$B$9))</f>
        <v/>
      </c>
      <c r="P458" s="14" t="str">
        <f aca="false">IF(OR(B458="",C458=""),"",ROUND(MOD(C458-B458,1)*1440,0))</f>
        <v/>
      </c>
      <c r="Q458" s="14" t="str">
        <f aca="false">IF(A458="","",COUNTIF($A$7:A458,A458))</f>
        <v/>
      </c>
      <c r="R458" s="15" t="str">
        <f aca="false">IF(OR(G458="",H458="",J458=""),"",ABS(G458-H458)*J458*IF(K458="",1,K458))</f>
        <v/>
      </c>
      <c r="S458" s="15" t="str">
        <f aca="false">IF(OR(G458="",I458="",J458=""),"",(I458-G458)*J458*IF(K458="",1,K458)*IF(E458="Short",-1,1)-N(L458))</f>
        <v/>
      </c>
      <c r="T458" s="16" t="str">
        <f aca="false">IF(OR(S458="",N(R458)=0),"",S458/R458)</f>
        <v/>
      </c>
      <c r="U458" s="15" t="str">
        <f aca="false">IF(S458="","",SUMIFS($S$7:S458,$A$7:A458,A458))</f>
        <v/>
      </c>
      <c r="V458" s="14" t="str">
        <f aca="false">IF(S458="","",IF(AND($C$4&gt;0,U458-S458&lt;=-$C$4),"After loss limit",IF(AND($C$4&gt;0,U458&lt;=-$C$4),"Hit loss limit",IF(AND($C$5&gt;0,Q458&gt;$C$5),"Over trade cap","OK"))))</f>
        <v/>
      </c>
    </row>
    <row r="459" customFormat="false" ht="15" hidden="false" customHeight="false" outlineLevel="0" collapsed="false">
      <c r="A459" s="9"/>
      <c r="B459" s="10"/>
      <c r="C459" s="10"/>
      <c r="D459" s="11"/>
      <c r="E459" s="33"/>
      <c r="F459" s="33"/>
      <c r="G459" s="12"/>
      <c r="H459" s="12"/>
      <c r="I459" s="12"/>
      <c r="J459" s="11"/>
      <c r="K459" s="11"/>
      <c r="L459" s="13"/>
      <c r="M459" s="33"/>
      <c r="N459" s="11"/>
      <c r="O459" s="14" t="str">
        <f aca="false">IF(OR(A459="",B459=""),"",LOOKUP(MOD(B459,1),Lists!$A$5:$A$9,Lists!$B$5:$B$9))</f>
        <v/>
      </c>
      <c r="P459" s="14" t="str">
        <f aca="false">IF(OR(B459="",C459=""),"",ROUND(MOD(C459-B459,1)*1440,0))</f>
        <v/>
      </c>
      <c r="Q459" s="14" t="str">
        <f aca="false">IF(A459="","",COUNTIF($A$7:A459,A459))</f>
        <v/>
      </c>
      <c r="R459" s="15" t="str">
        <f aca="false">IF(OR(G459="",H459="",J459=""),"",ABS(G459-H459)*J459*IF(K459="",1,K459))</f>
        <v/>
      </c>
      <c r="S459" s="15" t="str">
        <f aca="false">IF(OR(G459="",I459="",J459=""),"",(I459-G459)*J459*IF(K459="",1,K459)*IF(E459="Short",-1,1)-N(L459))</f>
        <v/>
      </c>
      <c r="T459" s="16" t="str">
        <f aca="false">IF(OR(S459="",N(R459)=0),"",S459/R459)</f>
        <v/>
      </c>
      <c r="U459" s="15" t="str">
        <f aca="false">IF(S459="","",SUMIFS($S$7:S459,$A$7:A459,A459))</f>
        <v/>
      </c>
      <c r="V459" s="14" t="str">
        <f aca="false">IF(S459="","",IF(AND($C$4&gt;0,U459-S459&lt;=-$C$4),"After loss limit",IF(AND($C$4&gt;0,U459&lt;=-$C$4),"Hit loss limit",IF(AND($C$5&gt;0,Q459&gt;$C$5),"Over trade cap","OK"))))</f>
        <v/>
      </c>
    </row>
    <row r="460" customFormat="false" ht="15" hidden="false" customHeight="false" outlineLevel="0" collapsed="false">
      <c r="A460" s="9"/>
      <c r="B460" s="10"/>
      <c r="C460" s="10"/>
      <c r="D460" s="11"/>
      <c r="E460" s="33"/>
      <c r="F460" s="33"/>
      <c r="G460" s="12"/>
      <c r="H460" s="12"/>
      <c r="I460" s="12"/>
      <c r="J460" s="11"/>
      <c r="K460" s="11"/>
      <c r="L460" s="13"/>
      <c r="M460" s="33"/>
      <c r="N460" s="11"/>
      <c r="O460" s="14" t="str">
        <f aca="false">IF(OR(A460="",B460=""),"",LOOKUP(MOD(B460,1),Lists!$A$5:$A$9,Lists!$B$5:$B$9))</f>
        <v/>
      </c>
      <c r="P460" s="14" t="str">
        <f aca="false">IF(OR(B460="",C460=""),"",ROUND(MOD(C460-B460,1)*1440,0))</f>
        <v/>
      </c>
      <c r="Q460" s="14" t="str">
        <f aca="false">IF(A460="","",COUNTIF($A$7:A460,A460))</f>
        <v/>
      </c>
      <c r="R460" s="15" t="str">
        <f aca="false">IF(OR(G460="",H460="",J460=""),"",ABS(G460-H460)*J460*IF(K460="",1,K460))</f>
        <v/>
      </c>
      <c r="S460" s="15" t="str">
        <f aca="false">IF(OR(G460="",I460="",J460=""),"",(I460-G460)*J460*IF(K460="",1,K460)*IF(E460="Short",-1,1)-N(L460))</f>
        <v/>
      </c>
      <c r="T460" s="16" t="str">
        <f aca="false">IF(OR(S460="",N(R460)=0),"",S460/R460)</f>
        <v/>
      </c>
      <c r="U460" s="15" t="str">
        <f aca="false">IF(S460="","",SUMIFS($S$7:S460,$A$7:A460,A460))</f>
        <v/>
      </c>
      <c r="V460" s="14" t="str">
        <f aca="false">IF(S460="","",IF(AND($C$4&gt;0,U460-S460&lt;=-$C$4),"After loss limit",IF(AND($C$4&gt;0,U460&lt;=-$C$4),"Hit loss limit",IF(AND($C$5&gt;0,Q460&gt;$C$5),"Over trade cap","OK"))))</f>
        <v/>
      </c>
    </row>
    <row r="461" customFormat="false" ht="15" hidden="false" customHeight="false" outlineLevel="0" collapsed="false">
      <c r="A461" s="9"/>
      <c r="B461" s="10"/>
      <c r="C461" s="10"/>
      <c r="D461" s="11"/>
      <c r="E461" s="33"/>
      <c r="F461" s="33"/>
      <c r="G461" s="12"/>
      <c r="H461" s="12"/>
      <c r="I461" s="12"/>
      <c r="J461" s="11"/>
      <c r="K461" s="11"/>
      <c r="L461" s="13"/>
      <c r="M461" s="33"/>
      <c r="N461" s="11"/>
      <c r="O461" s="14" t="str">
        <f aca="false">IF(OR(A461="",B461=""),"",LOOKUP(MOD(B461,1),Lists!$A$5:$A$9,Lists!$B$5:$B$9))</f>
        <v/>
      </c>
      <c r="P461" s="14" t="str">
        <f aca="false">IF(OR(B461="",C461=""),"",ROUND(MOD(C461-B461,1)*1440,0))</f>
        <v/>
      </c>
      <c r="Q461" s="14" t="str">
        <f aca="false">IF(A461="","",COUNTIF($A$7:A461,A461))</f>
        <v/>
      </c>
      <c r="R461" s="15" t="str">
        <f aca="false">IF(OR(G461="",H461="",J461=""),"",ABS(G461-H461)*J461*IF(K461="",1,K461))</f>
        <v/>
      </c>
      <c r="S461" s="15" t="str">
        <f aca="false">IF(OR(G461="",I461="",J461=""),"",(I461-G461)*J461*IF(K461="",1,K461)*IF(E461="Short",-1,1)-N(L461))</f>
        <v/>
      </c>
      <c r="T461" s="16" t="str">
        <f aca="false">IF(OR(S461="",N(R461)=0),"",S461/R461)</f>
        <v/>
      </c>
      <c r="U461" s="15" t="str">
        <f aca="false">IF(S461="","",SUMIFS($S$7:S461,$A$7:A461,A461))</f>
        <v/>
      </c>
      <c r="V461" s="14" t="str">
        <f aca="false">IF(S461="","",IF(AND($C$4&gt;0,U461-S461&lt;=-$C$4),"After loss limit",IF(AND($C$4&gt;0,U461&lt;=-$C$4),"Hit loss limit",IF(AND($C$5&gt;0,Q461&gt;$C$5),"Over trade cap","OK"))))</f>
        <v/>
      </c>
    </row>
    <row r="462" customFormat="false" ht="15" hidden="false" customHeight="false" outlineLevel="0" collapsed="false">
      <c r="A462" s="9"/>
      <c r="B462" s="10"/>
      <c r="C462" s="10"/>
      <c r="D462" s="11"/>
      <c r="E462" s="33"/>
      <c r="F462" s="33"/>
      <c r="G462" s="12"/>
      <c r="H462" s="12"/>
      <c r="I462" s="12"/>
      <c r="J462" s="11"/>
      <c r="K462" s="11"/>
      <c r="L462" s="13"/>
      <c r="M462" s="33"/>
      <c r="N462" s="11"/>
      <c r="O462" s="14" t="str">
        <f aca="false">IF(OR(A462="",B462=""),"",LOOKUP(MOD(B462,1),Lists!$A$5:$A$9,Lists!$B$5:$B$9))</f>
        <v/>
      </c>
      <c r="P462" s="14" t="str">
        <f aca="false">IF(OR(B462="",C462=""),"",ROUND(MOD(C462-B462,1)*1440,0))</f>
        <v/>
      </c>
      <c r="Q462" s="14" t="str">
        <f aca="false">IF(A462="","",COUNTIF($A$7:A462,A462))</f>
        <v/>
      </c>
      <c r="R462" s="15" t="str">
        <f aca="false">IF(OR(G462="",H462="",J462=""),"",ABS(G462-H462)*J462*IF(K462="",1,K462))</f>
        <v/>
      </c>
      <c r="S462" s="15" t="str">
        <f aca="false">IF(OR(G462="",I462="",J462=""),"",(I462-G462)*J462*IF(K462="",1,K462)*IF(E462="Short",-1,1)-N(L462))</f>
        <v/>
      </c>
      <c r="T462" s="16" t="str">
        <f aca="false">IF(OR(S462="",N(R462)=0),"",S462/R462)</f>
        <v/>
      </c>
      <c r="U462" s="15" t="str">
        <f aca="false">IF(S462="","",SUMIFS($S$7:S462,$A$7:A462,A462))</f>
        <v/>
      </c>
      <c r="V462" s="14" t="str">
        <f aca="false">IF(S462="","",IF(AND($C$4&gt;0,U462-S462&lt;=-$C$4),"After loss limit",IF(AND($C$4&gt;0,U462&lt;=-$C$4),"Hit loss limit",IF(AND($C$5&gt;0,Q462&gt;$C$5),"Over trade cap","OK"))))</f>
        <v/>
      </c>
    </row>
    <row r="463" customFormat="false" ht="15" hidden="false" customHeight="false" outlineLevel="0" collapsed="false">
      <c r="A463" s="9"/>
      <c r="B463" s="10"/>
      <c r="C463" s="10"/>
      <c r="D463" s="11"/>
      <c r="E463" s="33"/>
      <c r="F463" s="33"/>
      <c r="G463" s="12"/>
      <c r="H463" s="12"/>
      <c r="I463" s="12"/>
      <c r="J463" s="11"/>
      <c r="K463" s="11"/>
      <c r="L463" s="13"/>
      <c r="M463" s="33"/>
      <c r="N463" s="11"/>
      <c r="O463" s="14" t="str">
        <f aca="false">IF(OR(A463="",B463=""),"",LOOKUP(MOD(B463,1),Lists!$A$5:$A$9,Lists!$B$5:$B$9))</f>
        <v/>
      </c>
      <c r="P463" s="14" t="str">
        <f aca="false">IF(OR(B463="",C463=""),"",ROUND(MOD(C463-B463,1)*1440,0))</f>
        <v/>
      </c>
      <c r="Q463" s="14" t="str">
        <f aca="false">IF(A463="","",COUNTIF($A$7:A463,A463))</f>
        <v/>
      </c>
      <c r="R463" s="15" t="str">
        <f aca="false">IF(OR(G463="",H463="",J463=""),"",ABS(G463-H463)*J463*IF(K463="",1,K463))</f>
        <v/>
      </c>
      <c r="S463" s="15" t="str">
        <f aca="false">IF(OR(G463="",I463="",J463=""),"",(I463-G463)*J463*IF(K463="",1,K463)*IF(E463="Short",-1,1)-N(L463))</f>
        <v/>
      </c>
      <c r="T463" s="16" t="str">
        <f aca="false">IF(OR(S463="",N(R463)=0),"",S463/R463)</f>
        <v/>
      </c>
      <c r="U463" s="15" t="str">
        <f aca="false">IF(S463="","",SUMIFS($S$7:S463,$A$7:A463,A463))</f>
        <v/>
      </c>
      <c r="V463" s="14" t="str">
        <f aca="false">IF(S463="","",IF(AND($C$4&gt;0,U463-S463&lt;=-$C$4),"After loss limit",IF(AND($C$4&gt;0,U463&lt;=-$C$4),"Hit loss limit",IF(AND($C$5&gt;0,Q463&gt;$C$5),"Over trade cap","OK"))))</f>
        <v/>
      </c>
    </row>
    <row r="464" customFormat="false" ht="15" hidden="false" customHeight="false" outlineLevel="0" collapsed="false">
      <c r="A464" s="9"/>
      <c r="B464" s="10"/>
      <c r="C464" s="10"/>
      <c r="D464" s="11"/>
      <c r="E464" s="33"/>
      <c r="F464" s="33"/>
      <c r="G464" s="12"/>
      <c r="H464" s="12"/>
      <c r="I464" s="12"/>
      <c r="J464" s="11"/>
      <c r="K464" s="11"/>
      <c r="L464" s="13"/>
      <c r="M464" s="33"/>
      <c r="N464" s="11"/>
      <c r="O464" s="14" t="str">
        <f aca="false">IF(OR(A464="",B464=""),"",LOOKUP(MOD(B464,1),Lists!$A$5:$A$9,Lists!$B$5:$B$9))</f>
        <v/>
      </c>
      <c r="P464" s="14" t="str">
        <f aca="false">IF(OR(B464="",C464=""),"",ROUND(MOD(C464-B464,1)*1440,0))</f>
        <v/>
      </c>
      <c r="Q464" s="14" t="str">
        <f aca="false">IF(A464="","",COUNTIF($A$7:A464,A464))</f>
        <v/>
      </c>
      <c r="R464" s="15" t="str">
        <f aca="false">IF(OR(G464="",H464="",J464=""),"",ABS(G464-H464)*J464*IF(K464="",1,K464))</f>
        <v/>
      </c>
      <c r="S464" s="15" t="str">
        <f aca="false">IF(OR(G464="",I464="",J464=""),"",(I464-G464)*J464*IF(K464="",1,K464)*IF(E464="Short",-1,1)-N(L464))</f>
        <v/>
      </c>
      <c r="T464" s="16" t="str">
        <f aca="false">IF(OR(S464="",N(R464)=0),"",S464/R464)</f>
        <v/>
      </c>
      <c r="U464" s="15" t="str">
        <f aca="false">IF(S464="","",SUMIFS($S$7:S464,$A$7:A464,A464))</f>
        <v/>
      </c>
      <c r="V464" s="14" t="str">
        <f aca="false">IF(S464="","",IF(AND($C$4&gt;0,U464-S464&lt;=-$C$4),"After loss limit",IF(AND($C$4&gt;0,U464&lt;=-$C$4),"Hit loss limit",IF(AND($C$5&gt;0,Q464&gt;$C$5),"Over trade cap","OK"))))</f>
        <v/>
      </c>
    </row>
    <row r="465" customFormat="false" ht="15" hidden="false" customHeight="false" outlineLevel="0" collapsed="false">
      <c r="A465" s="9"/>
      <c r="B465" s="10"/>
      <c r="C465" s="10"/>
      <c r="D465" s="11"/>
      <c r="E465" s="33"/>
      <c r="F465" s="33"/>
      <c r="G465" s="12"/>
      <c r="H465" s="12"/>
      <c r="I465" s="12"/>
      <c r="J465" s="11"/>
      <c r="K465" s="11"/>
      <c r="L465" s="13"/>
      <c r="M465" s="33"/>
      <c r="N465" s="11"/>
      <c r="O465" s="14" t="str">
        <f aca="false">IF(OR(A465="",B465=""),"",LOOKUP(MOD(B465,1),Lists!$A$5:$A$9,Lists!$B$5:$B$9))</f>
        <v/>
      </c>
      <c r="P465" s="14" t="str">
        <f aca="false">IF(OR(B465="",C465=""),"",ROUND(MOD(C465-B465,1)*1440,0))</f>
        <v/>
      </c>
      <c r="Q465" s="14" t="str">
        <f aca="false">IF(A465="","",COUNTIF($A$7:A465,A465))</f>
        <v/>
      </c>
      <c r="R465" s="15" t="str">
        <f aca="false">IF(OR(G465="",H465="",J465=""),"",ABS(G465-H465)*J465*IF(K465="",1,K465))</f>
        <v/>
      </c>
      <c r="S465" s="15" t="str">
        <f aca="false">IF(OR(G465="",I465="",J465=""),"",(I465-G465)*J465*IF(K465="",1,K465)*IF(E465="Short",-1,1)-N(L465))</f>
        <v/>
      </c>
      <c r="T465" s="16" t="str">
        <f aca="false">IF(OR(S465="",N(R465)=0),"",S465/R465)</f>
        <v/>
      </c>
      <c r="U465" s="15" t="str">
        <f aca="false">IF(S465="","",SUMIFS($S$7:S465,$A$7:A465,A465))</f>
        <v/>
      </c>
      <c r="V465" s="14" t="str">
        <f aca="false">IF(S465="","",IF(AND($C$4&gt;0,U465-S465&lt;=-$C$4),"After loss limit",IF(AND($C$4&gt;0,U465&lt;=-$C$4),"Hit loss limit",IF(AND($C$5&gt;0,Q465&gt;$C$5),"Over trade cap","OK"))))</f>
        <v/>
      </c>
    </row>
    <row r="466" customFormat="false" ht="15" hidden="false" customHeight="false" outlineLevel="0" collapsed="false">
      <c r="A466" s="9"/>
      <c r="B466" s="10"/>
      <c r="C466" s="10"/>
      <c r="D466" s="11"/>
      <c r="E466" s="33"/>
      <c r="F466" s="33"/>
      <c r="G466" s="12"/>
      <c r="H466" s="12"/>
      <c r="I466" s="12"/>
      <c r="J466" s="11"/>
      <c r="K466" s="11"/>
      <c r="L466" s="13"/>
      <c r="M466" s="33"/>
      <c r="N466" s="11"/>
      <c r="O466" s="14" t="str">
        <f aca="false">IF(OR(A466="",B466=""),"",LOOKUP(MOD(B466,1),Lists!$A$5:$A$9,Lists!$B$5:$B$9))</f>
        <v/>
      </c>
      <c r="P466" s="14" t="str">
        <f aca="false">IF(OR(B466="",C466=""),"",ROUND(MOD(C466-B466,1)*1440,0))</f>
        <v/>
      </c>
      <c r="Q466" s="14" t="str">
        <f aca="false">IF(A466="","",COUNTIF($A$7:A466,A466))</f>
        <v/>
      </c>
      <c r="R466" s="15" t="str">
        <f aca="false">IF(OR(G466="",H466="",J466=""),"",ABS(G466-H466)*J466*IF(K466="",1,K466))</f>
        <v/>
      </c>
      <c r="S466" s="15" t="str">
        <f aca="false">IF(OR(G466="",I466="",J466=""),"",(I466-G466)*J466*IF(K466="",1,K466)*IF(E466="Short",-1,1)-N(L466))</f>
        <v/>
      </c>
      <c r="T466" s="16" t="str">
        <f aca="false">IF(OR(S466="",N(R466)=0),"",S466/R466)</f>
        <v/>
      </c>
      <c r="U466" s="15" t="str">
        <f aca="false">IF(S466="","",SUMIFS($S$7:S466,$A$7:A466,A466))</f>
        <v/>
      </c>
      <c r="V466" s="14" t="str">
        <f aca="false">IF(S466="","",IF(AND($C$4&gt;0,U466-S466&lt;=-$C$4),"After loss limit",IF(AND($C$4&gt;0,U466&lt;=-$C$4),"Hit loss limit",IF(AND($C$5&gt;0,Q466&gt;$C$5),"Over trade cap","OK"))))</f>
        <v/>
      </c>
    </row>
    <row r="467" customFormat="false" ht="15" hidden="false" customHeight="false" outlineLevel="0" collapsed="false">
      <c r="A467" s="9"/>
      <c r="B467" s="10"/>
      <c r="C467" s="10"/>
      <c r="D467" s="11"/>
      <c r="E467" s="33"/>
      <c r="F467" s="33"/>
      <c r="G467" s="12"/>
      <c r="H467" s="12"/>
      <c r="I467" s="12"/>
      <c r="J467" s="11"/>
      <c r="K467" s="11"/>
      <c r="L467" s="13"/>
      <c r="M467" s="33"/>
      <c r="N467" s="11"/>
      <c r="O467" s="14" t="str">
        <f aca="false">IF(OR(A467="",B467=""),"",LOOKUP(MOD(B467,1),Lists!$A$5:$A$9,Lists!$B$5:$B$9))</f>
        <v/>
      </c>
      <c r="P467" s="14" t="str">
        <f aca="false">IF(OR(B467="",C467=""),"",ROUND(MOD(C467-B467,1)*1440,0))</f>
        <v/>
      </c>
      <c r="Q467" s="14" t="str">
        <f aca="false">IF(A467="","",COUNTIF($A$7:A467,A467))</f>
        <v/>
      </c>
      <c r="R467" s="15" t="str">
        <f aca="false">IF(OR(G467="",H467="",J467=""),"",ABS(G467-H467)*J467*IF(K467="",1,K467))</f>
        <v/>
      </c>
      <c r="S467" s="15" t="str">
        <f aca="false">IF(OR(G467="",I467="",J467=""),"",(I467-G467)*J467*IF(K467="",1,K467)*IF(E467="Short",-1,1)-N(L467))</f>
        <v/>
      </c>
      <c r="T467" s="16" t="str">
        <f aca="false">IF(OR(S467="",N(R467)=0),"",S467/R467)</f>
        <v/>
      </c>
      <c r="U467" s="15" t="str">
        <f aca="false">IF(S467="","",SUMIFS($S$7:S467,$A$7:A467,A467))</f>
        <v/>
      </c>
      <c r="V467" s="14" t="str">
        <f aca="false">IF(S467="","",IF(AND($C$4&gt;0,U467-S467&lt;=-$C$4),"After loss limit",IF(AND($C$4&gt;0,U467&lt;=-$C$4),"Hit loss limit",IF(AND($C$5&gt;0,Q467&gt;$C$5),"Over trade cap","OK"))))</f>
        <v/>
      </c>
    </row>
    <row r="468" customFormat="false" ht="15" hidden="false" customHeight="false" outlineLevel="0" collapsed="false">
      <c r="A468" s="9"/>
      <c r="B468" s="10"/>
      <c r="C468" s="10"/>
      <c r="D468" s="11"/>
      <c r="E468" s="33"/>
      <c r="F468" s="33"/>
      <c r="G468" s="12"/>
      <c r="H468" s="12"/>
      <c r="I468" s="12"/>
      <c r="J468" s="11"/>
      <c r="K468" s="11"/>
      <c r="L468" s="13"/>
      <c r="M468" s="33"/>
      <c r="N468" s="11"/>
      <c r="O468" s="14" t="str">
        <f aca="false">IF(OR(A468="",B468=""),"",LOOKUP(MOD(B468,1),Lists!$A$5:$A$9,Lists!$B$5:$B$9))</f>
        <v/>
      </c>
      <c r="P468" s="14" t="str">
        <f aca="false">IF(OR(B468="",C468=""),"",ROUND(MOD(C468-B468,1)*1440,0))</f>
        <v/>
      </c>
      <c r="Q468" s="14" t="str">
        <f aca="false">IF(A468="","",COUNTIF($A$7:A468,A468))</f>
        <v/>
      </c>
      <c r="R468" s="15" t="str">
        <f aca="false">IF(OR(G468="",H468="",J468=""),"",ABS(G468-H468)*J468*IF(K468="",1,K468))</f>
        <v/>
      </c>
      <c r="S468" s="15" t="str">
        <f aca="false">IF(OR(G468="",I468="",J468=""),"",(I468-G468)*J468*IF(K468="",1,K468)*IF(E468="Short",-1,1)-N(L468))</f>
        <v/>
      </c>
      <c r="T468" s="16" t="str">
        <f aca="false">IF(OR(S468="",N(R468)=0),"",S468/R468)</f>
        <v/>
      </c>
      <c r="U468" s="15" t="str">
        <f aca="false">IF(S468="","",SUMIFS($S$7:S468,$A$7:A468,A468))</f>
        <v/>
      </c>
      <c r="V468" s="14" t="str">
        <f aca="false">IF(S468="","",IF(AND($C$4&gt;0,U468-S468&lt;=-$C$4),"After loss limit",IF(AND($C$4&gt;0,U468&lt;=-$C$4),"Hit loss limit",IF(AND($C$5&gt;0,Q468&gt;$C$5),"Over trade cap","OK"))))</f>
        <v/>
      </c>
    </row>
    <row r="469" customFormat="false" ht="15" hidden="false" customHeight="false" outlineLevel="0" collapsed="false">
      <c r="A469" s="9"/>
      <c r="B469" s="10"/>
      <c r="C469" s="10"/>
      <c r="D469" s="11"/>
      <c r="E469" s="33"/>
      <c r="F469" s="33"/>
      <c r="G469" s="12"/>
      <c r="H469" s="12"/>
      <c r="I469" s="12"/>
      <c r="J469" s="11"/>
      <c r="K469" s="11"/>
      <c r="L469" s="13"/>
      <c r="M469" s="33"/>
      <c r="N469" s="11"/>
      <c r="O469" s="14" t="str">
        <f aca="false">IF(OR(A469="",B469=""),"",LOOKUP(MOD(B469,1),Lists!$A$5:$A$9,Lists!$B$5:$B$9))</f>
        <v/>
      </c>
      <c r="P469" s="14" t="str">
        <f aca="false">IF(OR(B469="",C469=""),"",ROUND(MOD(C469-B469,1)*1440,0))</f>
        <v/>
      </c>
      <c r="Q469" s="14" t="str">
        <f aca="false">IF(A469="","",COUNTIF($A$7:A469,A469))</f>
        <v/>
      </c>
      <c r="R469" s="15" t="str">
        <f aca="false">IF(OR(G469="",H469="",J469=""),"",ABS(G469-H469)*J469*IF(K469="",1,K469))</f>
        <v/>
      </c>
      <c r="S469" s="15" t="str">
        <f aca="false">IF(OR(G469="",I469="",J469=""),"",(I469-G469)*J469*IF(K469="",1,K469)*IF(E469="Short",-1,1)-N(L469))</f>
        <v/>
      </c>
      <c r="T469" s="16" t="str">
        <f aca="false">IF(OR(S469="",N(R469)=0),"",S469/R469)</f>
        <v/>
      </c>
      <c r="U469" s="15" t="str">
        <f aca="false">IF(S469="","",SUMIFS($S$7:S469,$A$7:A469,A469))</f>
        <v/>
      </c>
      <c r="V469" s="14" t="str">
        <f aca="false">IF(S469="","",IF(AND($C$4&gt;0,U469-S469&lt;=-$C$4),"After loss limit",IF(AND($C$4&gt;0,U469&lt;=-$C$4),"Hit loss limit",IF(AND($C$5&gt;0,Q469&gt;$C$5),"Over trade cap","OK"))))</f>
        <v/>
      </c>
    </row>
    <row r="470" customFormat="false" ht="15" hidden="false" customHeight="false" outlineLevel="0" collapsed="false">
      <c r="A470" s="9"/>
      <c r="B470" s="10"/>
      <c r="C470" s="10"/>
      <c r="D470" s="11"/>
      <c r="E470" s="33"/>
      <c r="F470" s="33"/>
      <c r="G470" s="12"/>
      <c r="H470" s="12"/>
      <c r="I470" s="12"/>
      <c r="J470" s="11"/>
      <c r="K470" s="11"/>
      <c r="L470" s="13"/>
      <c r="M470" s="33"/>
      <c r="N470" s="11"/>
      <c r="O470" s="14" t="str">
        <f aca="false">IF(OR(A470="",B470=""),"",LOOKUP(MOD(B470,1),Lists!$A$5:$A$9,Lists!$B$5:$B$9))</f>
        <v/>
      </c>
      <c r="P470" s="14" t="str">
        <f aca="false">IF(OR(B470="",C470=""),"",ROUND(MOD(C470-B470,1)*1440,0))</f>
        <v/>
      </c>
      <c r="Q470" s="14" t="str">
        <f aca="false">IF(A470="","",COUNTIF($A$7:A470,A470))</f>
        <v/>
      </c>
      <c r="R470" s="15" t="str">
        <f aca="false">IF(OR(G470="",H470="",J470=""),"",ABS(G470-H470)*J470*IF(K470="",1,K470))</f>
        <v/>
      </c>
      <c r="S470" s="15" t="str">
        <f aca="false">IF(OR(G470="",I470="",J470=""),"",(I470-G470)*J470*IF(K470="",1,K470)*IF(E470="Short",-1,1)-N(L470))</f>
        <v/>
      </c>
      <c r="T470" s="16" t="str">
        <f aca="false">IF(OR(S470="",N(R470)=0),"",S470/R470)</f>
        <v/>
      </c>
      <c r="U470" s="15" t="str">
        <f aca="false">IF(S470="","",SUMIFS($S$7:S470,$A$7:A470,A470))</f>
        <v/>
      </c>
      <c r="V470" s="14" t="str">
        <f aca="false">IF(S470="","",IF(AND($C$4&gt;0,U470-S470&lt;=-$C$4),"After loss limit",IF(AND($C$4&gt;0,U470&lt;=-$C$4),"Hit loss limit",IF(AND($C$5&gt;0,Q470&gt;$C$5),"Over trade cap","OK"))))</f>
        <v/>
      </c>
    </row>
    <row r="471" customFormat="false" ht="15" hidden="false" customHeight="false" outlineLevel="0" collapsed="false">
      <c r="A471" s="9"/>
      <c r="B471" s="10"/>
      <c r="C471" s="10"/>
      <c r="D471" s="11"/>
      <c r="E471" s="33"/>
      <c r="F471" s="33"/>
      <c r="G471" s="12"/>
      <c r="H471" s="12"/>
      <c r="I471" s="12"/>
      <c r="J471" s="11"/>
      <c r="K471" s="11"/>
      <c r="L471" s="13"/>
      <c r="M471" s="33"/>
      <c r="N471" s="11"/>
      <c r="O471" s="14" t="str">
        <f aca="false">IF(OR(A471="",B471=""),"",LOOKUP(MOD(B471,1),Lists!$A$5:$A$9,Lists!$B$5:$B$9))</f>
        <v/>
      </c>
      <c r="P471" s="14" t="str">
        <f aca="false">IF(OR(B471="",C471=""),"",ROUND(MOD(C471-B471,1)*1440,0))</f>
        <v/>
      </c>
      <c r="Q471" s="14" t="str">
        <f aca="false">IF(A471="","",COUNTIF($A$7:A471,A471))</f>
        <v/>
      </c>
      <c r="R471" s="15" t="str">
        <f aca="false">IF(OR(G471="",H471="",J471=""),"",ABS(G471-H471)*J471*IF(K471="",1,K471))</f>
        <v/>
      </c>
      <c r="S471" s="15" t="str">
        <f aca="false">IF(OR(G471="",I471="",J471=""),"",(I471-G471)*J471*IF(K471="",1,K471)*IF(E471="Short",-1,1)-N(L471))</f>
        <v/>
      </c>
      <c r="T471" s="16" t="str">
        <f aca="false">IF(OR(S471="",N(R471)=0),"",S471/R471)</f>
        <v/>
      </c>
      <c r="U471" s="15" t="str">
        <f aca="false">IF(S471="","",SUMIFS($S$7:S471,$A$7:A471,A471))</f>
        <v/>
      </c>
      <c r="V471" s="14" t="str">
        <f aca="false">IF(S471="","",IF(AND($C$4&gt;0,U471-S471&lt;=-$C$4),"After loss limit",IF(AND($C$4&gt;0,U471&lt;=-$C$4),"Hit loss limit",IF(AND($C$5&gt;0,Q471&gt;$C$5),"Over trade cap","OK"))))</f>
        <v/>
      </c>
    </row>
    <row r="472" customFormat="false" ht="15" hidden="false" customHeight="false" outlineLevel="0" collapsed="false">
      <c r="A472" s="9"/>
      <c r="B472" s="10"/>
      <c r="C472" s="10"/>
      <c r="D472" s="11"/>
      <c r="E472" s="33"/>
      <c r="F472" s="33"/>
      <c r="G472" s="12"/>
      <c r="H472" s="12"/>
      <c r="I472" s="12"/>
      <c r="J472" s="11"/>
      <c r="K472" s="11"/>
      <c r="L472" s="13"/>
      <c r="M472" s="33"/>
      <c r="N472" s="11"/>
      <c r="O472" s="14" t="str">
        <f aca="false">IF(OR(A472="",B472=""),"",LOOKUP(MOD(B472,1),Lists!$A$5:$A$9,Lists!$B$5:$B$9))</f>
        <v/>
      </c>
      <c r="P472" s="14" t="str">
        <f aca="false">IF(OR(B472="",C472=""),"",ROUND(MOD(C472-B472,1)*1440,0))</f>
        <v/>
      </c>
      <c r="Q472" s="14" t="str">
        <f aca="false">IF(A472="","",COUNTIF($A$7:A472,A472))</f>
        <v/>
      </c>
      <c r="R472" s="15" t="str">
        <f aca="false">IF(OR(G472="",H472="",J472=""),"",ABS(G472-H472)*J472*IF(K472="",1,K472))</f>
        <v/>
      </c>
      <c r="S472" s="15" t="str">
        <f aca="false">IF(OR(G472="",I472="",J472=""),"",(I472-G472)*J472*IF(K472="",1,K472)*IF(E472="Short",-1,1)-N(L472))</f>
        <v/>
      </c>
      <c r="T472" s="16" t="str">
        <f aca="false">IF(OR(S472="",N(R472)=0),"",S472/R472)</f>
        <v/>
      </c>
      <c r="U472" s="15" t="str">
        <f aca="false">IF(S472="","",SUMIFS($S$7:S472,$A$7:A472,A472))</f>
        <v/>
      </c>
      <c r="V472" s="14" t="str">
        <f aca="false">IF(S472="","",IF(AND($C$4&gt;0,U472-S472&lt;=-$C$4),"After loss limit",IF(AND($C$4&gt;0,U472&lt;=-$C$4),"Hit loss limit",IF(AND($C$5&gt;0,Q472&gt;$C$5),"Over trade cap","OK"))))</f>
        <v/>
      </c>
    </row>
    <row r="473" customFormat="false" ht="15" hidden="false" customHeight="false" outlineLevel="0" collapsed="false">
      <c r="A473" s="9"/>
      <c r="B473" s="10"/>
      <c r="C473" s="10"/>
      <c r="D473" s="11"/>
      <c r="E473" s="33"/>
      <c r="F473" s="33"/>
      <c r="G473" s="12"/>
      <c r="H473" s="12"/>
      <c r="I473" s="12"/>
      <c r="J473" s="11"/>
      <c r="K473" s="11"/>
      <c r="L473" s="13"/>
      <c r="M473" s="33"/>
      <c r="N473" s="11"/>
      <c r="O473" s="14" t="str">
        <f aca="false">IF(OR(A473="",B473=""),"",LOOKUP(MOD(B473,1),Lists!$A$5:$A$9,Lists!$B$5:$B$9))</f>
        <v/>
      </c>
      <c r="P473" s="14" t="str">
        <f aca="false">IF(OR(B473="",C473=""),"",ROUND(MOD(C473-B473,1)*1440,0))</f>
        <v/>
      </c>
      <c r="Q473" s="14" t="str">
        <f aca="false">IF(A473="","",COUNTIF($A$7:A473,A473))</f>
        <v/>
      </c>
      <c r="R473" s="15" t="str">
        <f aca="false">IF(OR(G473="",H473="",J473=""),"",ABS(G473-H473)*J473*IF(K473="",1,K473))</f>
        <v/>
      </c>
      <c r="S473" s="15" t="str">
        <f aca="false">IF(OR(G473="",I473="",J473=""),"",(I473-G473)*J473*IF(K473="",1,K473)*IF(E473="Short",-1,1)-N(L473))</f>
        <v/>
      </c>
      <c r="T473" s="16" t="str">
        <f aca="false">IF(OR(S473="",N(R473)=0),"",S473/R473)</f>
        <v/>
      </c>
      <c r="U473" s="15" t="str">
        <f aca="false">IF(S473="","",SUMIFS($S$7:S473,$A$7:A473,A473))</f>
        <v/>
      </c>
      <c r="V473" s="14" t="str">
        <f aca="false">IF(S473="","",IF(AND($C$4&gt;0,U473-S473&lt;=-$C$4),"After loss limit",IF(AND($C$4&gt;0,U473&lt;=-$C$4),"Hit loss limit",IF(AND($C$5&gt;0,Q473&gt;$C$5),"Over trade cap","OK"))))</f>
        <v/>
      </c>
    </row>
    <row r="474" customFormat="false" ht="15" hidden="false" customHeight="false" outlineLevel="0" collapsed="false">
      <c r="A474" s="9"/>
      <c r="B474" s="10"/>
      <c r="C474" s="10"/>
      <c r="D474" s="11"/>
      <c r="E474" s="33"/>
      <c r="F474" s="33"/>
      <c r="G474" s="12"/>
      <c r="H474" s="12"/>
      <c r="I474" s="12"/>
      <c r="J474" s="11"/>
      <c r="K474" s="11"/>
      <c r="L474" s="13"/>
      <c r="M474" s="33"/>
      <c r="N474" s="11"/>
      <c r="O474" s="14" t="str">
        <f aca="false">IF(OR(A474="",B474=""),"",LOOKUP(MOD(B474,1),Lists!$A$5:$A$9,Lists!$B$5:$B$9))</f>
        <v/>
      </c>
      <c r="P474" s="14" t="str">
        <f aca="false">IF(OR(B474="",C474=""),"",ROUND(MOD(C474-B474,1)*1440,0))</f>
        <v/>
      </c>
      <c r="Q474" s="14" t="str">
        <f aca="false">IF(A474="","",COUNTIF($A$7:A474,A474))</f>
        <v/>
      </c>
      <c r="R474" s="15" t="str">
        <f aca="false">IF(OR(G474="",H474="",J474=""),"",ABS(G474-H474)*J474*IF(K474="",1,K474))</f>
        <v/>
      </c>
      <c r="S474" s="15" t="str">
        <f aca="false">IF(OR(G474="",I474="",J474=""),"",(I474-G474)*J474*IF(K474="",1,K474)*IF(E474="Short",-1,1)-N(L474))</f>
        <v/>
      </c>
      <c r="T474" s="16" t="str">
        <f aca="false">IF(OR(S474="",N(R474)=0),"",S474/R474)</f>
        <v/>
      </c>
      <c r="U474" s="15" t="str">
        <f aca="false">IF(S474="","",SUMIFS($S$7:S474,$A$7:A474,A474))</f>
        <v/>
      </c>
      <c r="V474" s="14" t="str">
        <f aca="false">IF(S474="","",IF(AND($C$4&gt;0,U474-S474&lt;=-$C$4),"After loss limit",IF(AND($C$4&gt;0,U474&lt;=-$C$4),"Hit loss limit",IF(AND($C$5&gt;0,Q474&gt;$C$5),"Over trade cap","OK"))))</f>
        <v/>
      </c>
    </row>
    <row r="475" customFormat="false" ht="15" hidden="false" customHeight="false" outlineLevel="0" collapsed="false">
      <c r="A475" s="9"/>
      <c r="B475" s="10"/>
      <c r="C475" s="10"/>
      <c r="D475" s="11"/>
      <c r="E475" s="33"/>
      <c r="F475" s="33"/>
      <c r="G475" s="12"/>
      <c r="H475" s="12"/>
      <c r="I475" s="12"/>
      <c r="J475" s="11"/>
      <c r="K475" s="11"/>
      <c r="L475" s="13"/>
      <c r="M475" s="33"/>
      <c r="N475" s="11"/>
      <c r="O475" s="14" t="str">
        <f aca="false">IF(OR(A475="",B475=""),"",LOOKUP(MOD(B475,1),Lists!$A$5:$A$9,Lists!$B$5:$B$9))</f>
        <v/>
      </c>
      <c r="P475" s="14" t="str">
        <f aca="false">IF(OR(B475="",C475=""),"",ROUND(MOD(C475-B475,1)*1440,0))</f>
        <v/>
      </c>
      <c r="Q475" s="14" t="str">
        <f aca="false">IF(A475="","",COUNTIF($A$7:A475,A475))</f>
        <v/>
      </c>
      <c r="R475" s="15" t="str">
        <f aca="false">IF(OR(G475="",H475="",J475=""),"",ABS(G475-H475)*J475*IF(K475="",1,K475))</f>
        <v/>
      </c>
      <c r="S475" s="15" t="str">
        <f aca="false">IF(OR(G475="",I475="",J475=""),"",(I475-G475)*J475*IF(K475="",1,K475)*IF(E475="Short",-1,1)-N(L475))</f>
        <v/>
      </c>
      <c r="T475" s="16" t="str">
        <f aca="false">IF(OR(S475="",N(R475)=0),"",S475/R475)</f>
        <v/>
      </c>
      <c r="U475" s="15" t="str">
        <f aca="false">IF(S475="","",SUMIFS($S$7:S475,$A$7:A475,A475))</f>
        <v/>
      </c>
      <c r="V475" s="14" t="str">
        <f aca="false">IF(S475="","",IF(AND($C$4&gt;0,U475-S475&lt;=-$C$4),"After loss limit",IF(AND($C$4&gt;0,U475&lt;=-$C$4),"Hit loss limit",IF(AND($C$5&gt;0,Q475&gt;$C$5),"Over trade cap","OK"))))</f>
        <v/>
      </c>
    </row>
    <row r="476" customFormat="false" ht="15" hidden="false" customHeight="false" outlineLevel="0" collapsed="false">
      <c r="A476" s="9"/>
      <c r="B476" s="10"/>
      <c r="C476" s="10"/>
      <c r="D476" s="11"/>
      <c r="E476" s="33"/>
      <c r="F476" s="33"/>
      <c r="G476" s="12"/>
      <c r="H476" s="12"/>
      <c r="I476" s="12"/>
      <c r="J476" s="11"/>
      <c r="K476" s="11"/>
      <c r="L476" s="13"/>
      <c r="M476" s="33"/>
      <c r="N476" s="11"/>
      <c r="O476" s="14" t="str">
        <f aca="false">IF(OR(A476="",B476=""),"",LOOKUP(MOD(B476,1),Lists!$A$5:$A$9,Lists!$B$5:$B$9))</f>
        <v/>
      </c>
      <c r="P476" s="14" t="str">
        <f aca="false">IF(OR(B476="",C476=""),"",ROUND(MOD(C476-B476,1)*1440,0))</f>
        <v/>
      </c>
      <c r="Q476" s="14" t="str">
        <f aca="false">IF(A476="","",COUNTIF($A$7:A476,A476))</f>
        <v/>
      </c>
      <c r="R476" s="15" t="str">
        <f aca="false">IF(OR(G476="",H476="",J476=""),"",ABS(G476-H476)*J476*IF(K476="",1,K476))</f>
        <v/>
      </c>
      <c r="S476" s="15" t="str">
        <f aca="false">IF(OR(G476="",I476="",J476=""),"",(I476-G476)*J476*IF(K476="",1,K476)*IF(E476="Short",-1,1)-N(L476))</f>
        <v/>
      </c>
      <c r="T476" s="16" t="str">
        <f aca="false">IF(OR(S476="",N(R476)=0),"",S476/R476)</f>
        <v/>
      </c>
      <c r="U476" s="15" t="str">
        <f aca="false">IF(S476="","",SUMIFS($S$7:S476,$A$7:A476,A476))</f>
        <v/>
      </c>
      <c r="V476" s="14" t="str">
        <f aca="false">IF(S476="","",IF(AND($C$4&gt;0,U476-S476&lt;=-$C$4),"After loss limit",IF(AND($C$4&gt;0,U476&lt;=-$C$4),"Hit loss limit",IF(AND($C$5&gt;0,Q476&gt;$C$5),"Over trade cap","OK"))))</f>
        <v/>
      </c>
    </row>
    <row r="477" customFormat="false" ht="15" hidden="false" customHeight="false" outlineLevel="0" collapsed="false">
      <c r="A477" s="9"/>
      <c r="B477" s="10"/>
      <c r="C477" s="10"/>
      <c r="D477" s="11"/>
      <c r="E477" s="33"/>
      <c r="F477" s="33"/>
      <c r="G477" s="12"/>
      <c r="H477" s="12"/>
      <c r="I477" s="12"/>
      <c r="J477" s="11"/>
      <c r="K477" s="11"/>
      <c r="L477" s="13"/>
      <c r="M477" s="33"/>
      <c r="N477" s="11"/>
      <c r="O477" s="14" t="str">
        <f aca="false">IF(OR(A477="",B477=""),"",LOOKUP(MOD(B477,1),Lists!$A$5:$A$9,Lists!$B$5:$B$9))</f>
        <v/>
      </c>
      <c r="P477" s="14" t="str">
        <f aca="false">IF(OR(B477="",C477=""),"",ROUND(MOD(C477-B477,1)*1440,0))</f>
        <v/>
      </c>
      <c r="Q477" s="14" t="str">
        <f aca="false">IF(A477="","",COUNTIF($A$7:A477,A477))</f>
        <v/>
      </c>
      <c r="R477" s="15" t="str">
        <f aca="false">IF(OR(G477="",H477="",J477=""),"",ABS(G477-H477)*J477*IF(K477="",1,K477))</f>
        <v/>
      </c>
      <c r="S477" s="15" t="str">
        <f aca="false">IF(OR(G477="",I477="",J477=""),"",(I477-G477)*J477*IF(K477="",1,K477)*IF(E477="Short",-1,1)-N(L477))</f>
        <v/>
      </c>
      <c r="T477" s="16" t="str">
        <f aca="false">IF(OR(S477="",N(R477)=0),"",S477/R477)</f>
        <v/>
      </c>
      <c r="U477" s="15" t="str">
        <f aca="false">IF(S477="","",SUMIFS($S$7:S477,$A$7:A477,A477))</f>
        <v/>
      </c>
      <c r="V477" s="14" t="str">
        <f aca="false">IF(S477="","",IF(AND($C$4&gt;0,U477-S477&lt;=-$C$4),"After loss limit",IF(AND($C$4&gt;0,U477&lt;=-$C$4),"Hit loss limit",IF(AND($C$5&gt;0,Q477&gt;$C$5),"Over trade cap","OK"))))</f>
        <v/>
      </c>
    </row>
    <row r="478" customFormat="false" ht="15" hidden="false" customHeight="false" outlineLevel="0" collapsed="false">
      <c r="A478" s="9"/>
      <c r="B478" s="10"/>
      <c r="C478" s="10"/>
      <c r="D478" s="11"/>
      <c r="E478" s="33"/>
      <c r="F478" s="33"/>
      <c r="G478" s="12"/>
      <c r="H478" s="12"/>
      <c r="I478" s="12"/>
      <c r="J478" s="11"/>
      <c r="K478" s="11"/>
      <c r="L478" s="13"/>
      <c r="M478" s="33"/>
      <c r="N478" s="11"/>
      <c r="O478" s="14" t="str">
        <f aca="false">IF(OR(A478="",B478=""),"",LOOKUP(MOD(B478,1),Lists!$A$5:$A$9,Lists!$B$5:$B$9))</f>
        <v/>
      </c>
      <c r="P478" s="14" t="str">
        <f aca="false">IF(OR(B478="",C478=""),"",ROUND(MOD(C478-B478,1)*1440,0))</f>
        <v/>
      </c>
      <c r="Q478" s="14" t="str">
        <f aca="false">IF(A478="","",COUNTIF($A$7:A478,A478))</f>
        <v/>
      </c>
      <c r="R478" s="15" t="str">
        <f aca="false">IF(OR(G478="",H478="",J478=""),"",ABS(G478-H478)*J478*IF(K478="",1,K478))</f>
        <v/>
      </c>
      <c r="S478" s="15" t="str">
        <f aca="false">IF(OR(G478="",I478="",J478=""),"",(I478-G478)*J478*IF(K478="",1,K478)*IF(E478="Short",-1,1)-N(L478))</f>
        <v/>
      </c>
      <c r="T478" s="16" t="str">
        <f aca="false">IF(OR(S478="",N(R478)=0),"",S478/R478)</f>
        <v/>
      </c>
      <c r="U478" s="15" t="str">
        <f aca="false">IF(S478="","",SUMIFS($S$7:S478,$A$7:A478,A478))</f>
        <v/>
      </c>
      <c r="V478" s="14" t="str">
        <f aca="false">IF(S478="","",IF(AND($C$4&gt;0,U478-S478&lt;=-$C$4),"After loss limit",IF(AND($C$4&gt;0,U478&lt;=-$C$4),"Hit loss limit",IF(AND($C$5&gt;0,Q478&gt;$C$5),"Over trade cap","OK"))))</f>
        <v/>
      </c>
    </row>
    <row r="479" customFormat="false" ht="15" hidden="false" customHeight="false" outlineLevel="0" collapsed="false">
      <c r="A479" s="9"/>
      <c r="B479" s="10"/>
      <c r="C479" s="10"/>
      <c r="D479" s="11"/>
      <c r="E479" s="33"/>
      <c r="F479" s="33"/>
      <c r="G479" s="12"/>
      <c r="H479" s="12"/>
      <c r="I479" s="12"/>
      <c r="J479" s="11"/>
      <c r="K479" s="11"/>
      <c r="L479" s="13"/>
      <c r="M479" s="33"/>
      <c r="N479" s="11"/>
      <c r="O479" s="14" t="str">
        <f aca="false">IF(OR(A479="",B479=""),"",LOOKUP(MOD(B479,1),Lists!$A$5:$A$9,Lists!$B$5:$B$9))</f>
        <v/>
      </c>
      <c r="P479" s="14" t="str">
        <f aca="false">IF(OR(B479="",C479=""),"",ROUND(MOD(C479-B479,1)*1440,0))</f>
        <v/>
      </c>
      <c r="Q479" s="14" t="str">
        <f aca="false">IF(A479="","",COUNTIF($A$7:A479,A479))</f>
        <v/>
      </c>
      <c r="R479" s="15" t="str">
        <f aca="false">IF(OR(G479="",H479="",J479=""),"",ABS(G479-H479)*J479*IF(K479="",1,K479))</f>
        <v/>
      </c>
      <c r="S479" s="15" t="str">
        <f aca="false">IF(OR(G479="",I479="",J479=""),"",(I479-G479)*J479*IF(K479="",1,K479)*IF(E479="Short",-1,1)-N(L479))</f>
        <v/>
      </c>
      <c r="T479" s="16" t="str">
        <f aca="false">IF(OR(S479="",N(R479)=0),"",S479/R479)</f>
        <v/>
      </c>
      <c r="U479" s="15" t="str">
        <f aca="false">IF(S479="","",SUMIFS($S$7:S479,$A$7:A479,A479))</f>
        <v/>
      </c>
      <c r="V479" s="14" t="str">
        <f aca="false">IF(S479="","",IF(AND($C$4&gt;0,U479-S479&lt;=-$C$4),"After loss limit",IF(AND($C$4&gt;0,U479&lt;=-$C$4),"Hit loss limit",IF(AND($C$5&gt;0,Q479&gt;$C$5),"Over trade cap","OK"))))</f>
        <v/>
      </c>
    </row>
    <row r="480" customFormat="false" ht="15" hidden="false" customHeight="false" outlineLevel="0" collapsed="false">
      <c r="A480" s="9"/>
      <c r="B480" s="10"/>
      <c r="C480" s="10"/>
      <c r="D480" s="11"/>
      <c r="E480" s="33"/>
      <c r="F480" s="33"/>
      <c r="G480" s="12"/>
      <c r="H480" s="12"/>
      <c r="I480" s="12"/>
      <c r="J480" s="11"/>
      <c r="K480" s="11"/>
      <c r="L480" s="13"/>
      <c r="M480" s="33"/>
      <c r="N480" s="11"/>
      <c r="O480" s="14" t="str">
        <f aca="false">IF(OR(A480="",B480=""),"",LOOKUP(MOD(B480,1),Lists!$A$5:$A$9,Lists!$B$5:$B$9))</f>
        <v/>
      </c>
      <c r="P480" s="14" t="str">
        <f aca="false">IF(OR(B480="",C480=""),"",ROUND(MOD(C480-B480,1)*1440,0))</f>
        <v/>
      </c>
      <c r="Q480" s="14" t="str">
        <f aca="false">IF(A480="","",COUNTIF($A$7:A480,A480))</f>
        <v/>
      </c>
      <c r="R480" s="15" t="str">
        <f aca="false">IF(OR(G480="",H480="",J480=""),"",ABS(G480-H480)*J480*IF(K480="",1,K480))</f>
        <v/>
      </c>
      <c r="S480" s="15" t="str">
        <f aca="false">IF(OR(G480="",I480="",J480=""),"",(I480-G480)*J480*IF(K480="",1,K480)*IF(E480="Short",-1,1)-N(L480))</f>
        <v/>
      </c>
      <c r="T480" s="16" t="str">
        <f aca="false">IF(OR(S480="",N(R480)=0),"",S480/R480)</f>
        <v/>
      </c>
      <c r="U480" s="15" t="str">
        <f aca="false">IF(S480="","",SUMIFS($S$7:S480,$A$7:A480,A480))</f>
        <v/>
      </c>
      <c r="V480" s="14" t="str">
        <f aca="false">IF(S480="","",IF(AND($C$4&gt;0,U480-S480&lt;=-$C$4),"After loss limit",IF(AND($C$4&gt;0,U480&lt;=-$C$4),"Hit loss limit",IF(AND($C$5&gt;0,Q480&gt;$C$5),"Over trade cap","OK"))))</f>
        <v/>
      </c>
    </row>
    <row r="481" customFormat="false" ht="15" hidden="false" customHeight="false" outlineLevel="0" collapsed="false">
      <c r="A481" s="9"/>
      <c r="B481" s="10"/>
      <c r="C481" s="10"/>
      <c r="D481" s="11"/>
      <c r="E481" s="33"/>
      <c r="F481" s="33"/>
      <c r="G481" s="12"/>
      <c r="H481" s="12"/>
      <c r="I481" s="12"/>
      <c r="J481" s="11"/>
      <c r="K481" s="11"/>
      <c r="L481" s="13"/>
      <c r="M481" s="33"/>
      <c r="N481" s="11"/>
      <c r="O481" s="14" t="str">
        <f aca="false">IF(OR(A481="",B481=""),"",LOOKUP(MOD(B481,1),Lists!$A$5:$A$9,Lists!$B$5:$B$9))</f>
        <v/>
      </c>
      <c r="P481" s="14" t="str">
        <f aca="false">IF(OR(B481="",C481=""),"",ROUND(MOD(C481-B481,1)*1440,0))</f>
        <v/>
      </c>
      <c r="Q481" s="14" t="str">
        <f aca="false">IF(A481="","",COUNTIF($A$7:A481,A481))</f>
        <v/>
      </c>
      <c r="R481" s="15" t="str">
        <f aca="false">IF(OR(G481="",H481="",J481=""),"",ABS(G481-H481)*J481*IF(K481="",1,K481))</f>
        <v/>
      </c>
      <c r="S481" s="15" t="str">
        <f aca="false">IF(OR(G481="",I481="",J481=""),"",(I481-G481)*J481*IF(K481="",1,K481)*IF(E481="Short",-1,1)-N(L481))</f>
        <v/>
      </c>
      <c r="T481" s="16" t="str">
        <f aca="false">IF(OR(S481="",N(R481)=0),"",S481/R481)</f>
        <v/>
      </c>
      <c r="U481" s="15" t="str">
        <f aca="false">IF(S481="","",SUMIFS($S$7:S481,$A$7:A481,A481))</f>
        <v/>
      </c>
      <c r="V481" s="14" t="str">
        <f aca="false">IF(S481="","",IF(AND($C$4&gt;0,U481-S481&lt;=-$C$4),"After loss limit",IF(AND($C$4&gt;0,U481&lt;=-$C$4),"Hit loss limit",IF(AND($C$5&gt;0,Q481&gt;$C$5),"Over trade cap","OK"))))</f>
        <v/>
      </c>
    </row>
    <row r="482" customFormat="false" ht="15" hidden="false" customHeight="false" outlineLevel="0" collapsed="false">
      <c r="A482" s="9"/>
      <c r="B482" s="10"/>
      <c r="C482" s="10"/>
      <c r="D482" s="11"/>
      <c r="E482" s="33"/>
      <c r="F482" s="33"/>
      <c r="G482" s="12"/>
      <c r="H482" s="12"/>
      <c r="I482" s="12"/>
      <c r="J482" s="11"/>
      <c r="K482" s="11"/>
      <c r="L482" s="13"/>
      <c r="M482" s="33"/>
      <c r="N482" s="11"/>
      <c r="O482" s="14" t="str">
        <f aca="false">IF(OR(A482="",B482=""),"",LOOKUP(MOD(B482,1),Lists!$A$5:$A$9,Lists!$B$5:$B$9))</f>
        <v/>
      </c>
      <c r="P482" s="14" t="str">
        <f aca="false">IF(OR(B482="",C482=""),"",ROUND(MOD(C482-B482,1)*1440,0))</f>
        <v/>
      </c>
      <c r="Q482" s="14" t="str">
        <f aca="false">IF(A482="","",COUNTIF($A$7:A482,A482))</f>
        <v/>
      </c>
      <c r="R482" s="15" t="str">
        <f aca="false">IF(OR(G482="",H482="",J482=""),"",ABS(G482-H482)*J482*IF(K482="",1,K482))</f>
        <v/>
      </c>
      <c r="S482" s="15" t="str">
        <f aca="false">IF(OR(G482="",I482="",J482=""),"",(I482-G482)*J482*IF(K482="",1,K482)*IF(E482="Short",-1,1)-N(L482))</f>
        <v/>
      </c>
      <c r="T482" s="16" t="str">
        <f aca="false">IF(OR(S482="",N(R482)=0),"",S482/R482)</f>
        <v/>
      </c>
      <c r="U482" s="15" t="str">
        <f aca="false">IF(S482="","",SUMIFS($S$7:S482,$A$7:A482,A482))</f>
        <v/>
      </c>
      <c r="V482" s="14" t="str">
        <f aca="false">IF(S482="","",IF(AND($C$4&gt;0,U482-S482&lt;=-$C$4),"After loss limit",IF(AND($C$4&gt;0,U482&lt;=-$C$4),"Hit loss limit",IF(AND($C$5&gt;0,Q482&gt;$C$5),"Over trade cap","OK"))))</f>
        <v/>
      </c>
    </row>
    <row r="483" customFormat="false" ht="15" hidden="false" customHeight="false" outlineLevel="0" collapsed="false">
      <c r="A483" s="9"/>
      <c r="B483" s="10"/>
      <c r="C483" s="10"/>
      <c r="D483" s="11"/>
      <c r="E483" s="33"/>
      <c r="F483" s="33"/>
      <c r="G483" s="12"/>
      <c r="H483" s="12"/>
      <c r="I483" s="12"/>
      <c r="J483" s="11"/>
      <c r="K483" s="11"/>
      <c r="L483" s="13"/>
      <c r="M483" s="33"/>
      <c r="N483" s="11"/>
      <c r="O483" s="14" t="str">
        <f aca="false">IF(OR(A483="",B483=""),"",LOOKUP(MOD(B483,1),Lists!$A$5:$A$9,Lists!$B$5:$B$9))</f>
        <v/>
      </c>
      <c r="P483" s="14" t="str">
        <f aca="false">IF(OR(B483="",C483=""),"",ROUND(MOD(C483-B483,1)*1440,0))</f>
        <v/>
      </c>
      <c r="Q483" s="14" t="str">
        <f aca="false">IF(A483="","",COUNTIF($A$7:A483,A483))</f>
        <v/>
      </c>
      <c r="R483" s="15" t="str">
        <f aca="false">IF(OR(G483="",H483="",J483=""),"",ABS(G483-H483)*J483*IF(K483="",1,K483))</f>
        <v/>
      </c>
      <c r="S483" s="15" t="str">
        <f aca="false">IF(OR(G483="",I483="",J483=""),"",(I483-G483)*J483*IF(K483="",1,K483)*IF(E483="Short",-1,1)-N(L483))</f>
        <v/>
      </c>
      <c r="T483" s="16" t="str">
        <f aca="false">IF(OR(S483="",N(R483)=0),"",S483/R483)</f>
        <v/>
      </c>
      <c r="U483" s="15" t="str">
        <f aca="false">IF(S483="","",SUMIFS($S$7:S483,$A$7:A483,A483))</f>
        <v/>
      </c>
      <c r="V483" s="14" t="str">
        <f aca="false">IF(S483="","",IF(AND($C$4&gt;0,U483-S483&lt;=-$C$4),"After loss limit",IF(AND($C$4&gt;0,U483&lt;=-$C$4),"Hit loss limit",IF(AND($C$5&gt;0,Q483&gt;$C$5),"Over trade cap","OK"))))</f>
        <v/>
      </c>
    </row>
    <row r="484" customFormat="false" ht="15" hidden="false" customHeight="false" outlineLevel="0" collapsed="false">
      <c r="A484" s="9"/>
      <c r="B484" s="10"/>
      <c r="C484" s="10"/>
      <c r="D484" s="11"/>
      <c r="E484" s="33"/>
      <c r="F484" s="33"/>
      <c r="G484" s="12"/>
      <c r="H484" s="12"/>
      <c r="I484" s="12"/>
      <c r="J484" s="11"/>
      <c r="K484" s="11"/>
      <c r="L484" s="13"/>
      <c r="M484" s="33"/>
      <c r="N484" s="11"/>
      <c r="O484" s="14" t="str">
        <f aca="false">IF(OR(A484="",B484=""),"",LOOKUP(MOD(B484,1),Lists!$A$5:$A$9,Lists!$B$5:$B$9))</f>
        <v/>
      </c>
      <c r="P484" s="14" t="str">
        <f aca="false">IF(OR(B484="",C484=""),"",ROUND(MOD(C484-B484,1)*1440,0))</f>
        <v/>
      </c>
      <c r="Q484" s="14" t="str">
        <f aca="false">IF(A484="","",COUNTIF($A$7:A484,A484))</f>
        <v/>
      </c>
      <c r="R484" s="15" t="str">
        <f aca="false">IF(OR(G484="",H484="",J484=""),"",ABS(G484-H484)*J484*IF(K484="",1,K484))</f>
        <v/>
      </c>
      <c r="S484" s="15" t="str">
        <f aca="false">IF(OR(G484="",I484="",J484=""),"",(I484-G484)*J484*IF(K484="",1,K484)*IF(E484="Short",-1,1)-N(L484))</f>
        <v/>
      </c>
      <c r="T484" s="16" t="str">
        <f aca="false">IF(OR(S484="",N(R484)=0),"",S484/R484)</f>
        <v/>
      </c>
      <c r="U484" s="15" t="str">
        <f aca="false">IF(S484="","",SUMIFS($S$7:S484,$A$7:A484,A484))</f>
        <v/>
      </c>
      <c r="V484" s="14" t="str">
        <f aca="false">IF(S484="","",IF(AND($C$4&gt;0,U484-S484&lt;=-$C$4),"After loss limit",IF(AND($C$4&gt;0,U484&lt;=-$C$4),"Hit loss limit",IF(AND($C$5&gt;0,Q484&gt;$C$5),"Over trade cap","OK"))))</f>
        <v/>
      </c>
    </row>
    <row r="485" customFormat="false" ht="15" hidden="false" customHeight="false" outlineLevel="0" collapsed="false">
      <c r="A485" s="9"/>
      <c r="B485" s="10"/>
      <c r="C485" s="10"/>
      <c r="D485" s="11"/>
      <c r="E485" s="33"/>
      <c r="F485" s="33"/>
      <c r="G485" s="12"/>
      <c r="H485" s="12"/>
      <c r="I485" s="12"/>
      <c r="J485" s="11"/>
      <c r="K485" s="11"/>
      <c r="L485" s="13"/>
      <c r="M485" s="33"/>
      <c r="N485" s="11"/>
      <c r="O485" s="14" t="str">
        <f aca="false">IF(OR(A485="",B485=""),"",LOOKUP(MOD(B485,1),Lists!$A$5:$A$9,Lists!$B$5:$B$9))</f>
        <v/>
      </c>
      <c r="P485" s="14" t="str">
        <f aca="false">IF(OR(B485="",C485=""),"",ROUND(MOD(C485-B485,1)*1440,0))</f>
        <v/>
      </c>
      <c r="Q485" s="14" t="str">
        <f aca="false">IF(A485="","",COUNTIF($A$7:A485,A485))</f>
        <v/>
      </c>
      <c r="R485" s="15" t="str">
        <f aca="false">IF(OR(G485="",H485="",J485=""),"",ABS(G485-H485)*J485*IF(K485="",1,K485))</f>
        <v/>
      </c>
      <c r="S485" s="15" t="str">
        <f aca="false">IF(OR(G485="",I485="",J485=""),"",(I485-G485)*J485*IF(K485="",1,K485)*IF(E485="Short",-1,1)-N(L485))</f>
        <v/>
      </c>
      <c r="T485" s="16" t="str">
        <f aca="false">IF(OR(S485="",N(R485)=0),"",S485/R485)</f>
        <v/>
      </c>
      <c r="U485" s="15" t="str">
        <f aca="false">IF(S485="","",SUMIFS($S$7:S485,$A$7:A485,A485))</f>
        <v/>
      </c>
      <c r="V485" s="14" t="str">
        <f aca="false">IF(S485="","",IF(AND($C$4&gt;0,U485-S485&lt;=-$C$4),"After loss limit",IF(AND($C$4&gt;0,U485&lt;=-$C$4),"Hit loss limit",IF(AND($C$5&gt;0,Q485&gt;$C$5),"Over trade cap","OK"))))</f>
        <v/>
      </c>
    </row>
    <row r="486" customFormat="false" ht="15" hidden="false" customHeight="false" outlineLevel="0" collapsed="false">
      <c r="A486" s="9"/>
      <c r="B486" s="10"/>
      <c r="C486" s="10"/>
      <c r="D486" s="11"/>
      <c r="E486" s="33"/>
      <c r="F486" s="33"/>
      <c r="G486" s="12"/>
      <c r="H486" s="12"/>
      <c r="I486" s="12"/>
      <c r="J486" s="11"/>
      <c r="K486" s="11"/>
      <c r="L486" s="13"/>
      <c r="M486" s="33"/>
      <c r="N486" s="11"/>
      <c r="O486" s="14" t="str">
        <f aca="false">IF(OR(A486="",B486=""),"",LOOKUP(MOD(B486,1),Lists!$A$5:$A$9,Lists!$B$5:$B$9))</f>
        <v/>
      </c>
      <c r="P486" s="14" t="str">
        <f aca="false">IF(OR(B486="",C486=""),"",ROUND(MOD(C486-B486,1)*1440,0))</f>
        <v/>
      </c>
      <c r="Q486" s="14" t="str">
        <f aca="false">IF(A486="","",COUNTIF($A$7:A486,A486))</f>
        <v/>
      </c>
      <c r="R486" s="15" t="str">
        <f aca="false">IF(OR(G486="",H486="",J486=""),"",ABS(G486-H486)*J486*IF(K486="",1,K486))</f>
        <v/>
      </c>
      <c r="S486" s="15" t="str">
        <f aca="false">IF(OR(G486="",I486="",J486=""),"",(I486-G486)*J486*IF(K486="",1,K486)*IF(E486="Short",-1,1)-N(L486))</f>
        <v/>
      </c>
      <c r="T486" s="16" t="str">
        <f aca="false">IF(OR(S486="",N(R486)=0),"",S486/R486)</f>
        <v/>
      </c>
      <c r="U486" s="15" t="str">
        <f aca="false">IF(S486="","",SUMIFS($S$7:S486,$A$7:A486,A486))</f>
        <v/>
      </c>
      <c r="V486" s="14" t="str">
        <f aca="false">IF(S486="","",IF(AND($C$4&gt;0,U486-S486&lt;=-$C$4),"After loss limit",IF(AND($C$4&gt;0,U486&lt;=-$C$4),"Hit loss limit",IF(AND($C$5&gt;0,Q486&gt;$C$5),"Over trade cap","OK"))))</f>
        <v/>
      </c>
    </row>
    <row r="487" customFormat="false" ht="15" hidden="false" customHeight="false" outlineLevel="0" collapsed="false">
      <c r="A487" s="9"/>
      <c r="B487" s="10"/>
      <c r="C487" s="10"/>
      <c r="D487" s="11"/>
      <c r="E487" s="33"/>
      <c r="F487" s="33"/>
      <c r="G487" s="12"/>
      <c r="H487" s="12"/>
      <c r="I487" s="12"/>
      <c r="J487" s="11"/>
      <c r="K487" s="11"/>
      <c r="L487" s="13"/>
      <c r="M487" s="33"/>
      <c r="N487" s="11"/>
      <c r="O487" s="14" t="str">
        <f aca="false">IF(OR(A487="",B487=""),"",LOOKUP(MOD(B487,1),Lists!$A$5:$A$9,Lists!$B$5:$B$9))</f>
        <v/>
      </c>
      <c r="P487" s="14" t="str">
        <f aca="false">IF(OR(B487="",C487=""),"",ROUND(MOD(C487-B487,1)*1440,0))</f>
        <v/>
      </c>
      <c r="Q487" s="14" t="str">
        <f aca="false">IF(A487="","",COUNTIF($A$7:A487,A487))</f>
        <v/>
      </c>
      <c r="R487" s="15" t="str">
        <f aca="false">IF(OR(G487="",H487="",J487=""),"",ABS(G487-H487)*J487*IF(K487="",1,K487))</f>
        <v/>
      </c>
      <c r="S487" s="15" t="str">
        <f aca="false">IF(OR(G487="",I487="",J487=""),"",(I487-G487)*J487*IF(K487="",1,K487)*IF(E487="Short",-1,1)-N(L487))</f>
        <v/>
      </c>
      <c r="T487" s="16" t="str">
        <f aca="false">IF(OR(S487="",N(R487)=0),"",S487/R487)</f>
        <v/>
      </c>
      <c r="U487" s="15" t="str">
        <f aca="false">IF(S487="","",SUMIFS($S$7:S487,$A$7:A487,A487))</f>
        <v/>
      </c>
      <c r="V487" s="14" t="str">
        <f aca="false">IF(S487="","",IF(AND($C$4&gt;0,U487-S487&lt;=-$C$4),"After loss limit",IF(AND($C$4&gt;0,U487&lt;=-$C$4),"Hit loss limit",IF(AND($C$5&gt;0,Q487&gt;$C$5),"Over trade cap","OK"))))</f>
        <v/>
      </c>
    </row>
    <row r="488" customFormat="false" ht="15" hidden="false" customHeight="false" outlineLevel="0" collapsed="false">
      <c r="A488" s="9"/>
      <c r="B488" s="10"/>
      <c r="C488" s="10"/>
      <c r="D488" s="11"/>
      <c r="E488" s="33"/>
      <c r="F488" s="33"/>
      <c r="G488" s="12"/>
      <c r="H488" s="12"/>
      <c r="I488" s="12"/>
      <c r="J488" s="11"/>
      <c r="K488" s="11"/>
      <c r="L488" s="13"/>
      <c r="M488" s="33"/>
      <c r="N488" s="11"/>
      <c r="O488" s="14" t="str">
        <f aca="false">IF(OR(A488="",B488=""),"",LOOKUP(MOD(B488,1),Lists!$A$5:$A$9,Lists!$B$5:$B$9))</f>
        <v/>
      </c>
      <c r="P488" s="14" t="str">
        <f aca="false">IF(OR(B488="",C488=""),"",ROUND(MOD(C488-B488,1)*1440,0))</f>
        <v/>
      </c>
      <c r="Q488" s="14" t="str">
        <f aca="false">IF(A488="","",COUNTIF($A$7:A488,A488))</f>
        <v/>
      </c>
      <c r="R488" s="15" t="str">
        <f aca="false">IF(OR(G488="",H488="",J488=""),"",ABS(G488-H488)*J488*IF(K488="",1,K488))</f>
        <v/>
      </c>
      <c r="S488" s="15" t="str">
        <f aca="false">IF(OR(G488="",I488="",J488=""),"",(I488-G488)*J488*IF(K488="",1,K488)*IF(E488="Short",-1,1)-N(L488))</f>
        <v/>
      </c>
      <c r="T488" s="16" t="str">
        <f aca="false">IF(OR(S488="",N(R488)=0),"",S488/R488)</f>
        <v/>
      </c>
      <c r="U488" s="15" t="str">
        <f aca="false">IF(S488="","",SUMIFS($S$7:S488,$A$7:A488,A488))</f>
        <v/>
      </c>
      <c r="V488" s="14" t="str">
        <f aca="false">IF(S488="","",IF(AND($C$4&gt;0,U488-S488&lt;=-$C$4),"After loss limit",IF(AND($C$4&gt;0,U488&lt;=-$C$4),"Hit loss limit",IF(AND($C$5&gt;0,Q488&gt;$C$5),"Over trade cap","OK"))))</f>
        <v/>
      </c>
    </row>
    <row r="489" customFormat="false" ht="15" hidden="false" customHeight="false" outlineLevel="0" collapsed="false">
      <c r="A489" s="9"/>
      <c r="B489" s="10"/>
      <c r="C489" s="10"/>
      <c r="D489" s="11"/>
      <c r="E489" s="33"/>
      <c r="F489" s="33"/>
      <c r="G489" s="12"/>
      <c r="H489" s="12"/>
      <c r="I489" s="12"/>
      <c r="J489" s="11"/>
      <c r="K489" s="11"/>
      <c r="L489" s="13"/>
      <c r="M489" s="33"/>
      <c r="N489" s="11"/>
      <c r="O489" s="14" t="str">
        <f aca="false">IF(OR(A489="",B489=""),"",LOOKUP(MOD(B489,1),Lists!$A$5:$A$9,Lists!$B$5:$B$9))</f>
        <v/>
      </c>
      <c r="P489" s="14" t="str">
        <f aca="false">IF(OR(B489="",C489=""),"",ROUND(MOD(C489-B489,1)*1440,0))</f>
        <v/>
      </c>
      <c r="Q489" s="14" t="str">
        <f aca="false">IF(A489="","",COUNTIF($A$7:A489,A489))</f>
        <v/>
      </c>
      <c r="R489" s="15" t="str">
        <f aca="false">IF(OR(G489="",H489="",J489=""),"",ABS(G489-H489)*J489*IF(K489="",1,K489))</f>
        <v/>
      </c>
      <c r="S489" s="15" t="str">
        <f aca="false">IF(OR(G489="",I489="",J489=""),"",(I489-G489)*J489*IF(K489="",1,K489)*IF(E489="Short",-1,1)-N(L489))</f>
        <v/>
      </c>
      <c r="T489" s="16" t="str">
        <f aca="false">IF(OR(S489="",N(R489)=0),"",S489/R489)</f>
        <v/>
      </c>
      <c r="U489" s="15" t="str">
        <f aca="false">IF(S489="","",SUMIFS($S$7:S489,$A$7:A489,A489))</f>
        <v/>
      </c>
      <c r="V489" s="14" t="str">
        <f aca="false">IF(S489="","",IF(AND($C$4&gt;0,U489-S489&lt;=-$C$4),"After loss limit",IF(AND($C$4&gt;0,U489&lt;=-$C$4),"Hit loss limit",IF(AND($C$5&gt;0,Q489&gt;$C$5),"Over trade cap","OK"))))</f>
        <v/>
      </c>
    </row>
    <row r="490" customFormat="false" ht="15" hidden="false" customHeight="false" outlineLevel="0" collapsed="false">
      <c r="A490" s="9"/>
      <c r="B490" s="10"/>
      <c r="C490" s="10"/>
      <c r="D490" s="11"/>
      <c r="E490" s="33"/>
      <c r="F490" s="33"/>
      <c r="G490" s="12"/>
      <c r="H490" s="12"/>
      <c r="I490" s="12"/>
      <c r="J490" s="11"/>
      <c r="K490" s="11"/>
      <c r="L490" s="13"/>
      <c r="M490" s="33"/>
      <c r="N490" s="11"/>
      <c r="O490" s="14" t="str">
        <f aca="false">IF(OR(A490="",B490=""),"",LOOKUP(MOD(B490,1),Lists!$A$5:$A$9,Lists!$B$5:$B$9))</f>
        <v/>
      </c>
      <c r="P490" s="14" t="str">
        <f aca="false">IF(OR(B490="",C490=""),"",ROUND(MOD(C490-B490,1)*1440,0))</f>
        <v/>
      </c>
      <c r="Q490" s="14" t="str">
        <f aca="false">IF(A490="","",COUNTIF($A$7:A490,A490))</f>
        <v/>
      </c>
      <c r="R490" s="15" t="str">
        <f aca="false">IF(OR(G490="",H490="",J490=""),"",ABS(G490-H490)*J490*IF(K490="",1,K490))</f>
        <v/>
      </c>
      <c r="S490" s="15" t="str">
        <f aca="false">IF(OR(G490="",I490="",J490=""),"",(I490-G490)*J490*IF(K490="",1,K490)*IF(E490="Short",-1,1)-N(L490))</f>
        <v/>
      </c>
      <c r="T490" s="16" t="str">
        <f aca="false">IF(OR(S490="",N(R490)=0),"",S490/R490)</f>
        <v/>
      </c>
      <c r="U490" s="15" t="str">
        <f aca="false">IF(S490="","",SUMIFS($S$7:S490,$A$7:A490,A490))</f>
        <v/>
      </c>
      <c r="V490" s="14" t="str">
        <f aca="false">IF(S490="","",IF(AND($C$4&gt;0,U490-S490&lt;=-$C$4),"After loss limit",IF(AND($C$4&gt;0,U490&lt;=-$C$4),"Hit loss limit",IF(AND($C$5&gt;0,Q490&gt;$C$5),"Over trade cap","OK"))))</f>
        <v/>
      </c>
    </row>
    <row r="491" customFormat="false" ht="15" hidden="false" customHeight="false" outlineLevel="0" collapsed="false">
      <c r="A491" s="9"/>
      <c r="B491" s="10"/>
      <c r="C491" s="10"/>
      <c r="D491" s="11"/>
      <c r="E491" s="33"/>
      <c r="F491" s="33"/>
      <c r="G491" s="12"/>
      <c r="H491" s="12"/>
      <c r="I491" s="12"/>
      <c r="J491" s="11"/>
      <c r="K491" s="11"/>
      <c r="L491" s="13"/>
      <c r="M491" s="33"/>
      <c r="N491" s="11"/>
      <c r="O491" s="14" t="str">
        <f aca="false">IF(OR(A491="",B491=""),"",LOOKUP(MOD(B491,1),Lists!$A$5:$A$9,Lists!$B$5:$B$9))</f>
        <v/>
      </c>
      <c r="P491" s="14" t="str">
        <f aca="false">IF(OR(B491="",C491=""),"",ROUND(MOD(C491-B491,1)*1440,0))</f>
        <v/>
      </c>
      <c r="Q491" s="14" t="str">
        <f aca="false">IF(A491="","",COUNTIF($A$7:A491,A491))</f>
        <v/>
      </c>
      <c r="R491" s="15" t="str">
        <f aca="false">IF(OR(G491="",H491="",J491=""),"",ABS(G491-H491)*J491*IF(K491="",1,K491))</f>
        <v/>
      </c>
      <c r="S491" s="15" t="str">
        <f aca="false">IF(OR(G491="",I491="",J491=""),"",(I491-G491)*J491*IF(K491="",1,K491)*IF(E491="Short",-1,1)-N(L491))</f>
        <v/>
      </c>
      <c r="T491" s="16" t="str">
        <f aca="false">IF(OR(S491="",N(R491)=0),"",S491/R491)</f>
        <v/>
      </c>
      <c r="U491" s="15" t="str">
        <f aca="false">IF(S491="","",SUMIFS($S$7:S491,$A$7:A491,A491))</f>
        <v/>
      </c>
      <c r="V491" s="14" t="str">
        <f aca="false">IF(S491="","",IF(AND($C$4&gt;0,U491-S491&lt;=-$C$4),"After loss limit",IF(AND($C$4&gt;0,U491&lt;=-$C$4),"Hit loss limit",IF(AND($C$5&gt;0,Q491&gt;$C$5),"Over trade cap","OK"))))</f>
        <v/>
      </c>
    </row>
    <row r="492" customFormat="false" ht="15" hidden="false" customHeight="false" outlineLevel="0" collapsed="false">
      <c r="A492" s="9"/>
      <c r="B492" s="10"/>
      <c r="C492" s="10"/>
      <c r="D492" s="11"/>
      <c r="E492" s="33"/>
      <c r="F492" s="33"/>
      <c r="G492" s="12"/>
      <c r="H492" s="12"/>
      <c r="I492" s="12"/>
      <c r="J492" s="11"/>
      <c r="K492" s="11"/>
      <c r="L492" s="13"/>
      <c r="M492" s="33"/>
      <c r="N492" s="11"/>
      <c r="O492" s="14" t="str">
        <f aca="false">IF(OR(A492="",B492=""),"",LOOKUP(MOD(B492,1),Lists!$A$5:$A$9,Lists!$B$5:$B$9))</f>
        <v/>
      </c>
      <c r="P492" s="14" t="str">
        <f aca="false">IF(OR(B492="",C492=""),"",ROUND(MOD(C492-B492,1)*1440,0))</f>
        <v/>
      </c>
      <c r="Q492" s="14" t="str">
        <f aca="false">IF(A492="","",COUNTIF($A$7:A492,A492))</f>
        <v/>
      </c>
      <c r="R492" s="15" t="str">
        <f aca="false">IF(OR(G492="",H492="",J492=""),"",ABS(G492-H492)*J492*IF(K492="",1,K492))</f>
        <v/>
      </c>
      <c r="S492" s="15" t="str">
        <f aca="false">IF(OR(G492="",I492="",J492=""),"",(I492-G492)*J492*IF(K492="",1,K492)*IF(E492="Short",-1,1)-N(L492))</f>
        <v/>
      </c>
      <c r="T492" s="16" t="str">
        <f aca="false">IF(OR(S492="",N(R492)=0),"",S492/R492)</f>
        <v/>
      </c>
      <c r="U492" s="15" t="str">
        <f aca="false">IF(S492="","",SUMIFS($S$7:S492,$A$7:A492,A492))</f>
        <v/>
      </c>
      <c r="V492" s="14" t="str">
        <f aca="false">IF(S492="","",IF(AND($C$4&gt;0,U492-S492&lt;=-$C$4),"After loss limit",IF(AND($C$4&gt;0,U492&lt;=-$C$4),"Hit loss limit",IF(AND($C$5&gt;0,Q492&gt;$C$5),"Over trade cap","OK"))))</f>
        <v/>
      </c>
    </row>
    <row r="493" customFormat="false" ht="15" hidden="false" customHeight="false" outlineLevel="0" collapsed="false">
      <c r="A493" s="9"/>
      <c r="B493" s="10"/>
      <c r="C493" s="10"/>
      <c r="D493" s="11"/>
      <c r="E493" s="33"/>
      <c r="F493" s="33"/>
      <c r="G493" s="12"/>
      <c r="H493" s="12"/>
      <c r="I493" s="12"/>
      <c r="J493" s="11"/>
      <c r="K493" s="11"/>
      <c r="L493" s="13"/>
      <c r="M493" s="33"/>
      <c r="N493" s="11"/>
      <c r="O493" s="14" t="str">
        <f aca="false">IF(OR(A493="",B493=""),"",LOOKUP(MOD(B493,1),Lists!$A$5:$A$9,Lists!$B$5:$B$9))</f>
        <v/>
      </c>
      <c r="P493" s="14" t="str">
        <f aca="false">IF(OR(B493="",C493=""),"",ROUND(MOD(C493-B493,1)*1440,0))</f>
        <v/>
      </c>
      <c r="Q493" s="14" t="str">
        <f aca="false">IF(A493="","",COUNTIF($A$7:A493,A493))</f>
        <v/>
      </c>
      <c r="R493" s="15" t="str">
        <f aca="false">IF(OR(G493="",H493="",J493=""),"",ABS(G493-H493)*J493*IF(K493="",1,K493))</f>
        <v/>
      </c>
      <c r="S493" s="15" t="str">
        <f aca="false">IF(OR(G493="",I493="",J493=""),"",(I493-G493)*J493*IF(K493="",1,K493)*IF(E493="Short",-1,1)-N(L493))</f>
        <v/>
      </c>
      <c r="T493" s="16" t="str">
        <f aca="false">IF(OR(S493="",N(R493)=0),"",S493/R493)</f>
        <v/>
      </c>
      <c r="U493" s="15" t="str">
        <f aca="false">IF(S493="","",SUMIFS($S$7:S493,$A$7:A493,A493))</f>
        <v/>
      </c>
      <c r="V493" s="14" t="str">
        <f aca="false">IF(S493="","",IF(AND($C$4&gt;0,U493-S493&lt;=-$C$4),"After loss limit",IF(AND($C$4&gt;0,U493&lt;=-$C$4),"Hit loss limit",IF(AND($C$5&gt;0,Q493&gt;$C$5),"Over trade cap","OK"))))</f>
        <v/>
      </c>
    </row>
    <row r="494" customFormat="false" ht="15" hidden="false" customHeight="false" outlineLevel="0" collapsed="false">
      <c r="A494" s="9"/>
      <c r="B494" s="10"/>
      <c r="C494" s="10"/>
      <c r="D494" s="11"/>
      <c r="E494" s="33"/>
      <c r="F494" s="33"/>
      <c r="G494" s="12"/>
      <c r="H494" s="12"/>
      <c r="I494" s="12"/>
      <c r="J494" s="11"/>
      <c r="K494" s="11"/>
      <c r="L494" s="13"/>
      <c r="M494" s="33"/>
      <c r="N494" s="11"/>
      <c r="O494" s="14" t="str">
        <f aca="false">IF(OR(A494="",B494=""),"",LOOKUP(MOD(B494,1),Lists!$A$5:$A$9,Lists!$B$5:$B$9))</f>
        <v/>
      </c>
      <c r="P494" s="14" t="str">
        <f aca="false">IF(OR(B494="",C494=""),"",ROUND(MOD(C494-B494,1)*1440,0))</f>
        <v/>
      </c>
      <c r="Q494" s="14" t="str">
        <f aca="false">IF(A494="","",COUNTIF($A$7:A494,A494))</f>
        <v/>
      </c>
      <c r="R494" s="15" t="str">
        <f aca="false">IF(OR(G494="",H494="",J494=""),"",ABS(G494-H494)*J494*IF(K494="",1,K494))</f>
        <v/>
      </c>
      <c r="S494" s="15" t="str">
        <f aca="false">IF(OR(G494="",I494="",J494=""),"",(I494-G494)*J494*IF(K494="",1,K494)*IF(E494="Short",-1,1)-N(L494))</f>
        <v/>
      </c>
      <c r="T494" s="16" t="str">
        <f aca="false">IF(OR(S494="",N(R494)=0),"",S494/R494)</f>
        <v/>
      </c>
      <c r="U494" s="15" t="str">
        <f aca="false">IF(S494="","",SUMIFS($S$7:S494,$A$7:A494,A494))</f>
        <v/>
      </c>
      <c r="V494" s="14" t="str">
        <f aca="false">IF(S494="","",IF(AND($C$4&gt;0,U494-S494&lt;=-$C$4),"After loss limit",IF(AND($C$4&gt;0,U494&lt;=-$C$4),"Hit loss limit",IF(AND($C$5&gt;0,Q494&gt;$C$5),"Over trade cap","OK"))))</f>
        <v/>
      </c>
    </row>
    <row r="495" customFormat="false" ht="15" hidden="false" customHeight="false" outlineLevel="0" collapsed="false">
      <c r="A495" s="9"/>
      <c r="B495" s="10"/>
      <c r="C495" s="10"/>
      <c r="D495" s="11"/>
      <c r="E495" s="33"/>
      <c r="F495" s="33"/>
      <c r="G495" s="12"/>
      <c r="H495" s="12"/>
      <c r="I495" s="12"/>
      <c r="J495" s="11"/>
      <c r="K495" s="11"/>
      <c r="L495" s="13"/>
      <c r="M495" s="33"/>
      <c r="N495" s="11"/>
      <c r="O495" s="14" t="str">
        <f aca="false">IF(OR(A495="",B495=""),"",LOOKUP(MOD(B495,1),Lists!$A$5:$A$9,Lists!$B$5:$B$9))</f>
        <v/>
      </c>
      <c r="P495" s="14" t="str">
        <f aca="false">IF(OR(B495="",C495=""),"",ROUND(MOD(C495-B495,1)*1440,0))</f>
        <v/>
      </c>
      <c r="Q495" s="14" t="str">
        <f aca="false">IF(A495="","",COUNTIF($A$7:A495,A495))</f>
        <v/>
      </c>
      <c r="R495" s="15" t="str">
        <f aca="false">IF(OR(G495="",H495="",J495=""),"",ABS(G495-H495)*J495*IF(K495="",1,K495))</f>
        <v/>
      </c>
      <c r="S495" s="15" t="str">
        <f aca="false">IF(OR(G495="",I495="",J495=""),"",(I495-G495)*J495*IF(K495="",1,K495)*IF(E495="Short",-1,1)-N(L495))</f>
        <v/>
      </c>
      <c r="T495" s="16" t="str">
        <f aca="false">IF(OR(S495="",N(R495)=0),"",S495/R495)</f>
        <v/>
      </c>
      <c r="U495" s="15" t="str">
        <f aca="false">IF(S495="","",SUMIFS($S$7:S495,$A$7:A495,A495))</f>
        <v/>
      </c>
      <c r="V495" s="14" t="str">
        <f aca="false">IF(S495="","",IF(AND($C$4&gt;0,U495-S495&lt;=-$C$4),"After loss limit",IF(AND($C$4&gt;0,U495&lt;=-$C$4),"Hit loss limit",IF(AND($C$5&gt;0,Q495&gt;$C$5),"Over trade cap","OK"))))</f>
        <v/>
      </c>
    </row>
    <row r="496" customFormat="false" ht="15" hidden="false" customHeight="false" outlineLevel="0" collapsed="false">
      <c r="A496" s="9"/>
      <c r="B496" s="10"/>
      <c r="C496" s="10"/>
      <c r="D496" s="11"/>
      <c r="E496" s="33"/>
      <c r="F496" s="33"/>
      <c r="G496" s="12"/>
      <c r="H496" s="12"/>
      <c r="I496" s="12"/>
      <c r="J496" s="11"/>
      <c r="K496" s="11"/>
      <c r="L496" s="13"/>
      <c r="M496" s="33"/>
      <c r="N496" s="11"/>
      <c r="O496" s="14" t="str">
        <f aca="false">IF(OR(A496="",B496=""),"",LOOKUP(MOD(B496,1),Lists!$A$5:$A$9,Lists!$B$5:$B$9))</f>
        <v/>
      </c>
      <c r="P496" s="14" t="str">
        <f aca="false">IF(OR(B496="",C496=""),"",ROUND(MOD(C496-B496,1)*1440,0))</f>
        <v/>
      </c>
      <c r="Q496" s="14" t="str">
        <f aca="false">IF(A496="","",COUNTIF($A$7:A496,A496))</f>
        <v/>
      </c>
      <c r="R496" s="15" t="str">
        <f aca="false">IF(OR(G496="",H496="",J496=""),"",ABS(G496-H496)*J496*IF(K496="",1,K496))</f>
        <v/>
      </c>
      <c r="S496" s="15" t="str">
        <f aca="false">IF(OR(G496="",I496="",J496=""),"",(I496-G496)*J496*IF(K496="",1,K496)*IF(E496="Short",-1,1)-N(L496))</f>
        <v/>
      </c>
      <c r="T496" s="16" t="str">
        <f aca="false">IF(OR(S496="",N(R496)=0),"",S496/R496)</f>
        <v/>
      </c>
      <c r="U496" s="15" t="str">
        <f aca="false">IF(S496="","",SUMIFS($S$7:S496,$A$7:A496,A496))</f>
        <v/>
      </c>
      <c r="V496" s="14" t="str">
        <f aca="false">IF(S496="","",IF(AND($C$4&gt;0,U496-S496&lt;=-$C$4),"After loss limit",IF(AND($C$4&gt;0,U496&lt;=-$C$4),"Hit loss limit",IF(AND($C$5&gt;0,Q496&gt;$C$5),"Over trade cap","OK"))))</f>
        <v/>
      </c>
    </row>
    <row r="497" customFormat="false" ht="15" hidden="false" customHeight="false" outlineLevel="0" collapsed="false">
      <c r="A497" s="9"/>
      <c r="B497" s="10"/>
      <c r="C497" s="10"/>
      <c r="D497" s="11"/>
      <c r="E497" s="33"/>
      <c r="F497" s="33"/>
      <c r="G497" s="12"/>
      <c r="H497" s="12"/>
      <c r="I497" s="12"/>
      <c r="J497" s="11"/>
      <c r="K497" s="11"/>
      <c r="L497" s="13"/>
      <c r="M497" s="33"/>
      <c r="N497" s="11"/>
      <c r="O497" s="14" t="str">
        <f aca="false">IF(OR(A497="",B497=""),"",LOOKUP(MOD(B497,1),Lists!$A$5:$A$9,Lists!$B$5:$B$9))</f>
        <v/>
      </c>
      <c r="P497" s="14" t="str">
        <f aca="false">IF(OR(B497="",C497=""),"",ROUND(MOD(C497-B497,1)*1440,0))</f>
        <v/>
      </c>
      <c r="Q497" s="14" t="str">
        <f aca="false">IF(A497="","",COUNTIF($A$7:A497,A497))</f>
        <v/>
      </c>
      <c r="R497" s="15" t="str">
        <f aca="false">IF(OR(G497="",H497="",J497=""),"",ABS(G497-H497)*J497*IF(K497="",1,K497))</f>
        <v/>
      </c>
      <c r="S497" s="15" t="str">
        <f aca="false">IF(OR(G497="",I497="",J497=""),"",(I497-G497)*J497*IF(K497="",1,K497)*IF(E497="Short",-1,1)-N(L497))</f>
        <v/>
      </c>
      <c r="T497" s="16" t="str">
        <f aca="false">IF(OR(S497="",N(R497)=0),"",S497/R497)</f>
        <v/>
      </c>
      <c r="U497" s="15" t="str">
        <f aca="false">IF(S497="","",SUMIFS($S$7:S497,$A$7:A497,A497))</f>
        <v/>
      </c>
      <c r="V497" s="14" t="str">
        <f aca="false">IF(S497="","",IF(AND($C$4&gt;0,U497-S497&lt;=-$C$4),"After loss limit",IF(AND($C$4&gt;0,U497&lt;=-$C$4),"Hit loss limit",IF(AND($C$5&gt;0,Q497&gt;$C$5),"Over trade cap","OK"))))</f>
        <v/>
      </c>
    </row>
    <row r="498" customFormat="false" ht="15" hidden="false" customHeight="false" outlineLevel="0" collapsed="false">
      <c r="A498" s="9"/>
      <c r="B498" s="10"/>
      <c r="C498" s="10"/>
      <c r="D498" s="11"/>
      <c r="E498" s="33"/>
      <c r="F498" s="33"/>
      <c r="G498" s="12"/>
      <c r="H498" s="12"/>
      <c r="I498" s="12"/>
      <c r="J498" s="11"/>
      <c r="K498" s="11"/>
      <c r="L498" s="13"/>
      <c r="M498" s="33"/>
      <c r="N498" s="11"/>
      <c r="O498" s="14" t="str">
        <f aca="false">IF(OR(A498="",B498=""),"",LOOKUP(MOD(B498,1),Lists!$A$5:$A$9,Lists!$B$5:$B$9))</f>
        <v/>
      </c>
      <c r="P498" s="14" t="str">
        <f aca="false">IF(OR(B498="",C498=""),"",ROUND(MOD(C498-B498,1)*1440,0))</f>
        <v/>
      </c>
      <c r="Q498" s="14" t="str">
        <f aca="false">IF(A498="","",COUNTIF($A$7:A498,A498))</f>
        <v/>
      </c>
      <c r="R498" s="15" t="str">
        <f aca="false">IF(OR(G498="",H498="",J498=""),"",ABS(G498-H498)*J498*IF(K498="",1,K498))</f>
        <v/>
      </c>
      <c r="S498" s="15" t="str">
        <f aca="false">IF(OR(G498="",I498="",J498=""),"",(I498-G498)*J498*IF(K498="",1,K498)*IF(E498="Short",-1,1)-N(L498))</f>
        <v/>
      </c>
      <c r="T498" s="16" t="str">
        <f aca="false">IF(OR(S498="",N(R498)=0),"",S498/R498)</f>
        <v/>
      </c>
      <c r="U498" s="15" t="str">
        <f aca="false">IF(S498="","",SUMIFS($S$7:S498,$A$7:A498,A498))</f>
        <v/>
      </c>
      <c r="V498" s="14" t="str">
        <f aca="false">IF(S498="","",IF(AND($C$4&gt;0,U498-S498&lt;=-$C$4),"After loss limit",IF(AND($C$4&gt;0,U498&lt;=-$C$4),"Hit loss limit",IF(AND($C$5&gt;0,Q498&gt;$C$5),"Over trade cap","OK"))))</f>
        <v/>
      </c>
    </row>
    <row r="499" customFormat="false" ht="15" hidden="false" customHeight="false" outlineLevel="0" collapsed="false">
      <c r="A499" s="9"/>
      <c r="B499" s="10"/>
      <c r="C499" s="10"/>
      <c r="D499" s="11"/>
      <c r="E499" s="33"/>
      <c r="F499" s="33"/>
      <c r="G499" s="12"/>
      <c r="H499" s="12"/>
      <c r="I499" s="12"/>
      <c r="J499" s="11"/>
      <c r="K499" s="11"/>
      <c r="L499" s="13"/>
      <c r="M499" s="33"/>
      <c r="N499" s="11"/>
      <c r="O499" s="14" t="str">
        <f aca="false">IF(OR(A499="",B499=""),"",LOOKUP(MOD(B499,1),Lists!$A$5:$A$9,Lists!$B$5:$B$9))</f>
        <v/>
      </c>
      <c r="P499" s="14" t="str">
        <f aca="false">IF(OR(B499="",C499=""),"",ROUND(MOD(C499-B499,1)*1440,0))</f>
        <v/>
      </c>
      <c r="Q499" s="14" t="str">
        <f aca="false">IF(A499="","",COUNTIF($A$7:A499,A499))</f>
        <v/>
      </c>
      <c r="R499" s="15" t="str">
        <f aca="false">IF(OR(G499="",H499="",J499=""),"",ABS(G499-H499)*J499*IF(K499="",1,K499))</f>
        <v/>
      </c>
      <c r="S499" s="15" t="str">
        <f aca="false">IF(OR(G499="",I499="",J499=""),"",(I499-G499)*J499*IF(K499="",1,K499)*IF(E499="Short",-1,1)-N(L499))</f>
        <v/>
      </c>
      <c r="T499" s="16" t="str">
        <f aca="false">IF(OR(S499="",N(R499)=0),"",S499/R499)</f>
        <v/>
      </c>
      <c r="U499" s="15" t="str">
        <f aca="false">IF(S499="","",SUMIFS($S$7:S499,$A$7:A499,A499))</f>
        <v/>
      </c>
      <c r="V499" s="14" t="str">
        <f aca="false">IF(S499="","",IF(AND($C$4&gt;0,U499-S499&lt;=-$C$4),"After loss limit",IF(AND($C$4&gt;0,U499&lt;=-$C$4),"Hit loss limit",IF(AND($C$5&gt;0,Q499&gt;$C$5),"Over trade cap","OK"))))</f>
        <v/>
      </c>
    </row>
    <row r="500" customFormat="false" ht="15" hidden="false" customHeight="false" outlineLevel="0" collapsed="false">
      <c r="A500" s="9"/>
      <c r="B500" s="10"/>
      <c r="C500" s="10"/>
      <c r="D500" s="11"/>
      <c r="E500" s="33"/>
      <c r="F500" s="33"/>
      <c r="G500" s="12"/>
      <c r="H500" s="12"/>
      <c r="I500" s="12"/>
      <c r="J500" s="11"/>
      <c r="K500" s="11"/>
      <c r="L500" s="13"/>
      <c r="M500" s="33"/>
      <c r="N500" s="11"/>
      <c r="O500" s="14" t="str">
        <f aca="false">IF(OR(A500="",B500=""),"",LOOKUP(MOD(B500,1),Lists!$A$5:$A$9,Lists!$B$5:$B$9))</f>
        <v/>
      </c>
      <c r="P500" s="14" t="str">
        <f aca="false">IF(OR(B500="",C500=""),"",ROUND(MOD(C500-B500,1)*1440,0))</f>
        <v/>
      </c>
      <c r="Q500" s="14" t="str">
        <f aca="false">IF(A500="","",COUNTIF($A$7:A500,A500))</f>
        <v/>
      </c>
      <c r="R500" s="15" t="str">
        <f aca="false">IF(OR(G500="",H500="",J500=""),"",ABS(G500-H500)*J500*IF(K500="",1,K500))</f>
        <v/>
      </c>
      <c r="S500" s="15" t="str">
        <f aca="false">IF(OR(G500="",I500="",J500=""),"",(I500-G500)*J500*IF(K500="",1,K500)*IF(E500="Short",-1,1)-N(L500))</f>
        <v/>
      </c>
      <c r="T500" s="16" t="str">
        <f aca="false">IF(OR(S500="",N(R500)=0),"",S500/R500)</f>
        <v/>
      </c>
      <c r="U500" s="15" t="str">
        <f aca="false">IF(S500="","",SUMIFS($S$7:S500,$A$7:A500,A500))</f>
        <v/>
      </c>
      <c r="V500" s="14" t="str">
        <f aca="false">IF(S500="","",IF(AND($C$4&gt;0,U500-S500&lt;=-$C$4),"After loss limit",IF(AND($C$4&gt;0,U500&lt;=-$C$4),"Hit loss limit",IF(AND($C$5&gt;0,Q500&gt;$C$5),"Over trade cap","OK"))))</f>
        <v/>
      </c>
    </row>
    <row r="501" customFormat="false" ht="15" hidden="false" customHeight="false" outlineLevel="0" collapsed="false">
      <c r="A501" s="9"/>
      <c r="B501" s="10"/>
      <c r="C501" s="10"/>
      <c r="D501" s="11"/>
      <c r="E501" s="33"/>
      <c r="F501" s="33"/>
      <c r="G501" s="12"/>
      <c r="H501" s="12"/>
      <c r="I501" s="12"/>
      <c r="J501" s="11"/>
      <c r="K501" s="11"/>
      <c r="L501" s="13"/>
      <c r="M501" s="33"/>
      <c r="N501" s="11"/>
      <c r="O501" s="14" t="str">
        <f aca="false">IF(OR(A501="",B501=""),"",LOOKUP(MOD(B501,1),Lists!$A$5:$A$9,Lists!$B$5:$B$9))</f>
        <v/>
      </c>
      <c r="P501" s="14" t="str">
        <f aca="false">IF(OR(B501="",C501=""),"",ROUND(MOD(C501-B501,1)*1440,0))</f>
        <v/>
      </c>
      <c r="Q501" s="14" t="str">
        <f aca="false">IF(A501="","",COUNTIF($A$7:A501,A501))</f>
        <v/>
      </c>
      <c r="R501" s="15" t="str">
        <f aca="false">IF(OR(G501="",H501="",J501=""),"",ABS(G501-H501)*J501*IF(K501="",1,K501))</f>
        <v/>
      </c>
      <c r="S501" s="15" t="str">
        <f aca="false">IF(OR(G501="",I501="",J501=""),"",(I501-G501)*J501*IF(K501="",1,K501)*IF(E501="Short",-1,1)-N(L501))</f>
        <v/>
      </c>
      <c r="T501" s="16" t="str">
        <f aca="false">IF(OR(S501="",N(R501)=0),"",S501/R501)</f>
        <v/>
      </c>
      <c r="U501" s="15" t="str">
        <f aca="false">IF(S501="","",SUMIFS($S$7:S501,$A$7:A501,A501))</f>
        <v/>
      </c>
      <c r="V501" s="14" t="str">
        <f aca="false">IF(S501="","",IF(AND($C$4&gt;0,U501-S501&lt;=-$C$4),"After loss limit",IF(AND($C$4&gt;0,U501&lt;=-$C$4),"Hit loss limit",IF(AND($C$5&gt;0,Q501&gt;$C$5),"Over trade cap","OK"))))</f>
        <v/>
      </c>
    </row>
    <row r="502" customFormat="false" ht="15" hidden="false" customHeight="false" outlineLevel="0" collapsed="false">
      <c r="A502" s="9"/>
      <c r="B502" s="10"/>
      <c r="C502" s="10"/>
      <c r="D502" s="11"/>
      <c r="E502" s="33"/>
      <c r="F502" s="33"/>
      <c r="G502" s="12"/>
      <c r="H502" s="12"/>
      <c r="I502" s="12"/>
      <c r="J502" s="11"/>
      <c r="K502" s="11"/>
      <c r="L502" s="13"/>
      <c r="M502" s="33"/>
      <c r="N502" s="11"/>
      <c r="O502" s="14" t="str">
        <f aca="false">IF(OR(A502="",B502=""),"",LOOKUP(MOD(B502,1),Lists!$A$5:$A$9,Lists!$B$5:$B$9))</f>
        <v/>
      </c>
      <c r="P502" s="14" t="str">
        <f aca="false">IF(OR(B502="",C502=""),"",ROUND(MOD(C502-B502,1)*1440,0))</f>
        <v/>
      </c>
      <c r="Q502" s="14" t="str">
        <f aca="false">IF(A502="","",COUNTIF($A$7:A502,A502))</f>
        <v/>
      </c>
      <c r="R502" s="15" t="str">
        <f aca="false">IF(OR(G502="",H502="",J502=""),"",ABS(G502-H502)*J502*IF(K502="",1,K502))</f>
        <v/>
      </c>
      <c r="S502" s="15" t="str">
        <f aca="false">IF(OR(G502="",I502="",J502=""),"",(I502-G502)*J502*IF(K502="",1,K502)*IF(E502="Short",-1,1)-N(L502))</f>
        <v/>
      </c>
      <c r="T502" s="16" t="str">
        <f aca="false">IF(OR(S502="",N(R502)=0),"",S502/R502)</f>
        <v/>
      </c>
      <c r="U502" s="15" t="str">
        <f aca="false">IF(S502="","",SUMIFS($S$7:S502,$A$7:A502,A502))</f>
        <v/>
      </c>
      <c r="V502" s="14" t="str">
        <f aca="false">IF(S502="","",IF(AND($C$4&gt;0,U502-S502&lt;=-$C$4),"After loss limit",IF(AND($C$4&gt;0,U502&lt;=-$C$4),"Hit loss limit",IF(AND($C$5&gt;0,Q502&gt;$C$5),"Over trade cap","OK"))))</f>
        <v/>
      </c>
    </row>
    <row r="503" customFormat="false" ht="15" hidden="false" customHeight="false" outlineLevel="0" collapsed="false">
      <c r="A503" s="9"/>
      <c r="B503" s="10"/>
      <c r="C503" s="10"/>
      <c r="D503" s="11"/>
      <c r="E503" s="33"/>
      <c r="F503" s="33"/>
      <c r="G503" s="12"/>
      <c r="H503" s="12"/>
      <c r="I503" s="12"/>
      <c r="J503" s="11"/>
      <c r="K503" s="11"/>
      <c r="L503" s="13"/>
      <c r="M503" s="33"/>
      <c r="N503" s="11"/>
      <c r="O503" s="14" t="str">
        <f aca="false">IF(OR(A503="",B503=""),"",LOOKUP(MOD(B503,1),Lists!$A$5:$A$9,Lists!$B$5:$B$9))</f>
        <v/>
      </c>
      <c r="P503" s="14" t="str">
        <f aca="false">IF(OR(B503="",C503=""),"",ROUND(MOD(C503-B503,1)*1440,0))</f>
        <v/>
      </c>
      <c r="Q503" s="14" t="str">
        <f aca="false">IF(A503="","",COUNTIF($A$7:A503,A503))</f>
        <v/>
      </c>
      <c r="R503" s="15" t="str">
        <f aca="false">IF(OR(G503="",H503="",J503=""),"",ABS(G503-H503)*J503*IF(K503="",1,K503))</f>
        <v/>
      </c>
      <c r="S503" s="15" t="str">
        <f aca="false">IF(OR(G503="",I503="",J503=""),"",(I503-G503)*J503*IF(K503="",1,K503)*IF(E503="Short",-1,1)-N(L503))</f>
        <v/>
      </c>
      <c r="T503" s="16" t="str">
        <f aca="false">IF(OR(S503="",N(R503)=0),"",S503/R503)</f>
        <v/>
      </c>
      <c r="U503" s="15" t="str">
        <f aca="false">IF(S503="","",SUMIFS($S$7:S503,$A$7:A503,A503))</f>
        <v/>
      </c>
      <c r="V503" s="14" t="str">
        <f aca="false">IF(S503="","",IF(AND($C$4&gt;0,U503-S503&lt;=-$C$4),"After loss limit",IF(AND($C$4&gt;0,U503&lt;=-$C$4),"Hit loss limit",IF(AND($C$5&gt;0,Q503&gt;$C$5),"Over trade cap","OK"))))</f>
        <v/>
      </c>
    </row>
    <row r="504" customFormat="false" ht="15" hidden="false" customHeight="false" outlineLevel="0" collapsed="false">
      <c r="A504" s="9"/>
      <c r="B504" s="10"/>
      <c r="C504" s="10"/>
      <c r="D504" s="11"/>
      <c r="E504" s="33"/>
      <c r="F504" s="33"/>
      <c r="G504" s="12"/>
      <c r="H504" s="12"/>
      <c r="I504" s="12"/>
      <c r="J504" s="11"/>
      <c r="K504" s="11"/>
      <c r="L504" s="13"/>
      <c r="M504" s="33"/>
      <c r="N504" s="11"/>
      <c r="O504" s="14" t="str">
        <f aca="false">IF(OR(A504="",B504=""),"",LOOKUP(MOD(B504,1),Lists!$A$5:$A$9,Lists!$B$5:$B$9))</f>
        <v/>
      </c>
      <c r="P504" s="14" t="str">
        <f aca="false">IF(OR(B504="",C504=""),"",ROUND(MOD(C504-B504,1)*1440,0))</f>
        <v/>
      </c>
      <c r="Q504" s="14" t="str">
        <f aca="false">IF(A504="","",COUNTIF($A$7:A504,A504))</f>
        <v/>
      </c>
      <c r="R504" s="15" t="str">
        <f aca="false">IF(OR(G504="",H504="",J504=""),"",ABS(G504-H504)*J504*IF(K504="",1,K504))</f>
        <v/>
      </c>
      <c r="S504" s="15" t="str">
        <f aca="false">IF(OR(G504="",I504="",J504=""),"",(I504-G504)*J504*IF(K504="",1,K504)*IF(E504="Short",-1,1)-N(L504))</f>
        <v/>
      </c>
      <c r="T504" s="16" t="str">
        <f aca="false">IF(OR(S504="",N(R504)=0),"",S504/R504)</f>
        <v/>
      </c>
      <c r="U504" s="15" t="str">
        <f aca="false">IF(S504="","",SUMIFS($S$7:S504,$A$7:A504,A504))</f>
        <v/>
      </c>
      <c r="V504" s="14" t="str">
        <f aca="false">IF(S504="","",IF(AND($C$4&gt;0,U504-S504&lt;=-$C$4),"After loss limit",IF(AND($C$4&gt;0,U504&lt;=-$C$4),"Hit loss limit",IF(AND($C$5&gt;0,Q504&gt;$C$5),"Over trade cap","OK"))))</f>
        <v/>
      </c>
    </row>
    <row r="505" customFormat="false" ht="15" hidden="false" customHeight="false" outlineLevel="0" collapsed="false">
      <c r="A505" s="9"/>
      <c r="B505" s="10"/>
      <c r="C505" s="10"/>
      <c r="D505" s="11"/>
      <c r="E505" s="33"/>
      <c r="F505" s="33"/>
      <c r="G505" s="12"/>
      <c r="H505" s="12"/>
      <c r="I505" s="12"/>
      <c r="J505" s="11"/>
      <c r="K505" s="11"/>
      <c r="L505" s="13"/>
      <c r="M505" s="33"/>
      <c r="N505" s="11"/>
      <c r="O505" s="14" t="str">
        <f aca="false">IF(OR(A505="",B505=""),"",LOOKUP(MOD(B505,1),Lists!$A$5:$A$9,Lists!$B$5:$B$9))</f>
        <v/>
      </c>
      <c r="P505" s="14" t="str">
        <f aca="false">IF(OR(B505="",C505=""),"",ROUND(MOD(C505-B505,1)*1440,0))</f>
        <v/>
      </c>
      <c r="Q505" s="14" t="str">
        <f aca="false">IF(A505="","",COUNTIF($A$7:A505,A505))</f>
        <v/>
      </c>
      <c r="R505" s="15" t="str">
        <f aca="false">IF(OR(G505="",H505="",J505=""),"",ABS(G505-H505)*J505*IF(K505="",1,K505))</f>
        <v/>
      </c>
      <c r="S505" s="15" t="str">
        <f aca="false">IF(OR(G505="",I505="",J505=""),"",(I505-G505)*J505*IF(K505="",1,K505)*IF(E505="Short",-1,1)-N(L505))</f>
        <v/>
      </c>
      <c r="T505" s="16" t="str">
        <f aca="false">IF(OR(S505="",N(R505)=0),"",S505/R505)</f>
        <v/>
      </c>
      <c r="U505" s="15" t="str">
        <f aca="false">IF(S505="","",SUMIFS($S$7:S505,$A$7:A505,A505))</f>
        <v/>
      </c>
      <c r="V505" s="14" t="str">
        <f aca="false">IF(S505="","",IF(AND($C$4&gt;0,U505-S505&lt;=-$C$4),"After loss limit",IF(AND($C$4&gt;0,U505&lt;=-$C$4),"Hit loss limit",IF(AND($C$5&gt;0,Q505&gt;$C$5),"Over trade cap","OK"))))</f>
        <v/>
      </c>
    </row>
    <row r="506" customFormat="false" ht="15" hidden="false" customHeight="false" outlineLevel="0" collapsed="false">
      <c r="A506" s="9"/>
      <c r="B506" s="10"/>
      <c r="C506" s="10"/>
      <c r="D506" s="11"/>
      <c r="E506" s="33"/>
      <c r="F506" s="33"/>
      <c r="G506" s="12"/>
      <c r="H506" s="12"/>
      <c r="I506" s="12"/>
      <c r="J506" s="11"/>
      <c r="K506" s="11"/>
      <c r="L506" s="13"/>
      <c r="M506" s="33"/>
      <c r="N506" s="11"/>
      <c r="O506" s="14" t="str">
        <f aca="false">IF(OR(A506="",B506=""),"",LOOKUP(MOD(B506,1),Lists!$A$5:$A$9,Lists!$B$5:$B$9))</f>
        <v/>
      </c>
      <c r="P506" s="14" t="str">
        <f aca="false">IF(OR(B506="",C506=""),"",ROUND(MOD(C506-B506,1)*1440,0))</f>
        <v/>
      </c>
      <c r="Q506" s="14" t="str">
        <f aca="false">IF(A506="","",COUNTIF($A$7:A506,A506))</f>
        <v/>
      </c>
      <c r="R506" s="15" t="str">
        <f aca="false">IF(OR(G506="",H506="",J506=""),"",ABS(G506-H506)*J506*IF(K506="",1,K506))</f>
        <v/>
      </c>
      <c r="S506" s="15" t="str">
        <f aca="false">IF(OR(G506="",I506="",J506=""),"",(I506-G506)*J506*IF(K506="",1,K506)*IF(E506="Short",-1,1)-N(L506))</f>
        <v/>
      </c>
      <c r="T506" s="16" t="str">
        <f aca="false">IF(OR(S506="",N(R506)=0),"",S506/R506)</f>
        <v/>
      </c>
      <c r="U506" s="15" t="str">
        <f aca="false">IF(S506="","",SUMIFS($S$7:S506,$A$7:A506,A506))</f>
        <v/>
      </c>
      <c r="V506" s="14" t="str">
        <f aca="false">IF(S506="","",IF(AND($C$4&gt;0,U506-S506&lt;=-$C$4),"After loss limit",IF(AND($C$4&gt;0,U506&lt;=-$C$4),"Hit loss limit",IF(AND($C$5&gt;0,Q506&gt;$C$5),"Over trade cap","OK"))))</f>
        <v/>
      </c>
    </row>
    <row r="507" customFormat="false" ht="15" hidden="false" customHeight="false" outlineLevel="0" collapsed="false">
      <c r="A507" s="9"/>
      <c r="B507" s="10"/>
      <c r="C507" s="10"/>
      <c r="D507" s="11"/>
      <c r="E507" s="33"/>
      <c r="F507" s="33"/>
      <c r="G507" s="12"/>
      <c r="H507" s="12"/>
      <c r="I507" s="12"/>
      <c r="J507" s="11"/>
      <c r="K507" s="11"/>
      <c r="L507" s="13"/>
      <c r="M507" s="33"/>
      <c r="N507" s="11"/>
      <c r="O507" s="14" t="str">
        <f aca="false">IF(OR(A507="",B507=""),"",LOOKUP(MOD(B507,1),Lists!$A$5:$A$9,Lists!$B$5:$B$9))</f>
        <v/>
      </c>
      <c r="P507" s="14" t="str">
        <f aca="false">IF(OR(B507="",C507=""),"",ROUND(MOD(C507-B507,1)*1440,0))</f>
        <v/>
      </c>
      <c r="Q507" s="14" t="str">
        <f aca="false">IF(A507="","",COUNTIF($A$7:A507,A507))</f>
        <v/>
      </c>
      <c r="R507" s="15" t="str">
        <f aca="false">IF(OR(G507="",H507="",J507=""),"",ABS(G507-H507)*J507*IF(K507="",1,K507))</f>
        <v/>
      </c>
      <c r="S507" s="15" t="str">
        <f aca="false">IF(OR(G507="",I507="",J507=""),"",(I507-G507)*J507*IF(K507="",1,K507)*IF(E507="Short",-1,1)-N(L507))</f>
        <v/>
      </c>
      <c r="T507" s="16" t="str">
        <f aca="false">IF(OR(S507="",N(R507)=0),"",S507/R507)</f>
        <v/>
      </c>
      <c r="U507" s="15" t="str">
        <f aca="false">IF(S507="","",SUMIFS($S$7:S507,$A$7:A507,A507))</f>
        <v/>
      </c>
      <c r="V507" s="14" t="str">
        <f aca="false">IF(S507="","",IF(AND($C$4&gt;0,U507-S507&lt;=-$C$4),"After loss limit",IF(AND($C$4&gt;0,U507&lt;=-$C$4),"Hit loss limit",IF(AND($C$5&gt;0,Q507&gt;$C$5),"Over trade cap","OK"))))</f>
        <v/>
      </c>
    </row>
    <row r="508" customFormat="false" ht="15" hidden="false" customHeight="false" outlineLevel="0" collapsed="false">
      <c r="A508" s="9"/>
      <c r="B508" s="10"/>
      <c r="C508" s="10"/>
      <c r="D508" s="11"/>
      <c r="E508" s="33"/>
      <c r="F508" s="33"/>
      <c r="G508" s="12"/>
      <c r="H508" s="12"/>
      <c r="I508" s="12"/>
      <c r="J508" s="11"/>
      <c r="K508" s="11"/>
      <c r="L508" s="13"/>
      <c r="M508" s="33"/>
      <c r="N508" s="11"/>
      <c r="O508" s="14" t="str">
        <f aca="false">IF(OR(A508="",B508=""),"",LOOKUP(MOD(B508,1),Lists!$A$5:$A$9,Lists!$B$5:$B$9))</f>
        <v/>
      </c>
      <c r="P508" s="14" t="str">
        <f aca="false">IF(OR(B508="",C508=""),"",ROUND(MOD(C508-B508,1)*1440,0))</f>
        <v/>
      </c>
      <c r="Q508" s="14" t="str">
        <f aca="false">IF(A508="","",COUNTIF($A$7:A508,A508))</f>
        <v/>
      </c>
      <c r="R508" s="15" t="str">
        <f aca="false">IF(OR(G508="",H508="",J508=""),"",ABS(G508-H508)*J508*IF(K508="",1,K508))</f>
        <v/>
      </c>
      <c r="S508" s="15" t="str">
        <f aca="false">IF(OR(G508="",I508="",J508=""),"",(I508-G508)*J508*IF(K508="",1,K508)*IF(E508="Short",-1,1)-N(L508))</f>
        <v/>
      </c>
      <c r="T508" s="16" t="str">
        <f aca="false">IF(OR(S508="",N(R508)=0),"",S508/R508)</f>
        <v/>
      </c>
      <c r="U508" s="15" t="str">
        <f aca="false">IF(S508="","",SUMIFS($S$7:S508,$A$7:A508,A508))</f>
        <v/>
      </c>
      <c r="V508" s="14" t="str">
        <f aca="false">IF(S508="","",IF(AND($C$4&gt;0,U508-S508&lt;=-$C$4),"After loss limit",IF(AND($C$4&gt;0,U508&lt;=-$C$4),"Hit loss limit",IF(AND($C$5&gt;0,Q508&gt;$C$5),"Over trade cap","OK"))))</f>
        <v/>
      </c>
    </row>
    <row r="509" customFormat="false" ht="15" hidden="false" customHeight="false" outlineLevel="0" collapsed="false">
      <c r="A509" s="9"/>
      <c r="B509" s="10"/>
      <c r="C509" s="10"/>
      <c r="D509" s="11"/>
      <c r="E509" s="33"/>
      <c r="F509" s="33"/>
      <c r="G509" s="12"/>
      <c r="H509" s="12"/>
      <c r="I509" s="12"/>
      <c r="J509" s="11"/>
      <c r="K509" s="11"/>
      <c r="L509" s="13"/>
      <c r="M509" s="33"/>
      <c r="N509" s="11"/>
      <c r="O509" s="14" t="str">
        <f aca="false">IF(OR(A509="",B509=""),"",LOOKUP(MOD(B509,1),Lists!$A$5:$A$9,Lists!$B$5:$B$9))</f>
        <v/>
      </c>
      <c r="P509" s="14" t="str">
        <f aca="false">IF(OR(B509="",C509=""),"",ROUND(MOD(C509-B509,1)*1440,0))</f>
        <v/>
      </c>
      <c r="Q509" s="14" t="str">
        <f aca="false">IF(A509="","",COUNTIF($A$7:A509,A509))</f>
        <v/>
      </c>
      <c r="R509" s="15" t="str">
        <f aca="false">IF(OR(G509="",H509="",J509=""),"",ABS(G509-H509)*J509*IF(K509="",1,K509))</f>
        <v/>
      </c>
      <c r="S509" s="15" t="str">
        <f aca="false">IF(OR(G509="",I509="",J509=""),"",(I509-G509)*J509*IF(K509="",1,K509)*IF(E509="Short",-1,1)-N(L509))</f>
        <v/>
      </c>
      <c r="T509" s="16" t="str">
        <f aca="false">IF(OR(S509="",N(R509)=0),"",S509/R509)</f>
        <v/>
      </c>
      <c r="U509" s="15" t="str">
        <f aca="false">IF(S509="","",SUMIFS($S$7:S509,$A$7:A509,A509))</f>
        <v/>
      </c>
      <c r="V509" s="14" t="str">
        <f aca="false">IF(S509="","",IF(AND($C$4&gt;0,U509-S509&lt;=-$C$4),"After loss limit",IF(AND($C$4&gt;0,U509&lt;=-$C$4),"Hit loss limit",IF(AND($C$5&gt;0,Q509&gt;$C$5),"Over trade cap","OK"))))</f>
        <v/>
      </c>
    </row>
    <row r="510" customFormat="false" ht="15" hidden="false" customHeight="false" outlineLevel="0" collapsed="false">
      <c r="A510" s="9"/>
      <c r="B510" s="10"/>
      <c r="C510" s="10"/>
      <c r="D510" s="11"/>
      <c r="E510" s="33"/>
      <c r="F510" s="33"/>
      <c r="G510" s="12"/>
      <c r="H510" s="12"/>
      <c r="I510" s="12"/>
      <c r="J510" s="11"/>
      <c r="K510" s="11"/>
      <c r="L510" s="13"/>
      <c r="M510" s="33"/>
      <c r="N510" s="11"/>
      <c r="O510" s="14" t="str">
        <f aca="false">IF(OR(A510="",B510=""),"",LOOKUP(MOD(B510,1),Lists!$A$5:$A$9,Lists!$B$5:$B$9))</f>
        <v/>
      </c>
      <c r="P510" s="14" t="str">
        <f aca="false">IF(OR(B510="",C510=""),"",ROUND(MOD(C510-B510,1)*1440,0))</f>
        <v/>
      </c>
      <c r="Q510" s="14" t="str">
        <f aca="false">IF(A510="","",COUNTIF($A$7:A510,A510))</f>
        <v/>
      </c>
      <c r="R510" s="15" t="str">
        <f aca="false">IF(OR(G510="",H510="",J510=""),"",ABS(G510-H510)*J510*IF(K510="",1,K510))</f>
        <v/>
      </c>
      <c r="S510" s="15" t="str">
        <f aca="false">IF(OR(G510="",I510="",J510=""),"",(I510-G510)*J510*IF(K510="",1,K510)*IF(E510="Short",-1,1)-N(L510))</f>
        <v/>
      </c>
      <c r="T510" s="16" t="str">
        <f aca="false">IF(OR(S510="",N(R510)=0),"",S510/R510)</f>
        <v/>
      </c>
      <c r="U510" s="15" t="str">
        <f aca="false">IF(S510="","",SUMIFS($S$7:S510,$A$7:A510,A510))</f>
        <v/>
      </c>
      <c r="V510" s="14" t="str">
        <f aca="false">IF(S510="","",IF(AND($C$4&gt;0,U510-S510&lt;=-$C$4),"After loss limit",IF(AND($C$4&gt;0,U510&lt;=-$C$4),"Hit loss limit",IF(AND($C$5&gt;0,Q510&gt;$C$5),"Over trade cap","OK"))))</f>
        <v/>
      </c>
    </row>
    <row r="511" customFormat="false" ht="15" hidden="false" customHeight="false" outlineLevel="0" collapsed="false">
      <c r="A511" s="9"/>
      <c r="B511" s="10"/>
      <c r="C511" s="10"/>
      <c r="D511" s="11"/>
      <c r="E511" s="33"/>
      <c r="F511" s="33"/>
      <c r="G511" s="12"/>
      <c r="H511" s="12"/>
      <c r="I511" s="12"/>
      <c r="J511" s="11"/>
      <c r="K511" s="11"/>
      <c r="L511" s="13"/>
      <c r="M511" s="33"/>
      <c r="N511" s="11"/>
      <c r="O511" s="14" t="str">
        <f aca="false">IF(OR(A511="",B511=""),"",LOOKUP(MOD(B511,1),Lists!$A$5:$A$9,Lists!$B$5:$B$9))</f>
        <v/>
      </c>
      <c r="P511" s="14" t="str">
        <f aca="false">IF(OR(B511="",C511=""),"",ROUND(MOD(C511-B511,1)*1440,0))</f>
        <v/>
      </c>
      <c r="Q511" s="14" t="str">
        <f aca="false">IF(A511="","",COUNTIF($A$7:A511,A511))</f>
        <v/>
      </c>
      <c r="R511" s="15" t="str">
        <f aca="false">IF(OR(G511="",H511="",J511=""),"",ABS(G511-H511)*J511*IF(K511="",1,K511))</f>
        <v/>
      </c>
      <c r="S511" s="15" t="str">
        <f aca="false">IF(OR(G511="",I511="",J511=""),"",(I511-G511)*J511*IF(K511="",1,K511)*IF(E511="Short",-1,1)-N(L511))</f>
        <v/>
      </c>
      <c r="T511" s="16" t="str">
        <f aca="false">IF(OR(S511="",N(R511)=0),"",S511/R511)</f>
        <v/>
      </c>
      <c r="U511" s="15" t="str">
        <f aca="false">IF(S511="","",SUMIFS($S$7:S511,$A$7:A511,A511))</f>
        <v/>
      </c>
      <c r="V511" s="14" t="str">
        <f aca="false">IF(S511="","",IF(AND($C$4&gt;0,U511-S511&lt;=-$C$4),"After loss limit",IF(AND($C$4&gt;0,U511&lt;=-$C$4),"Hit loss limit",IF(AND($C$5&gt;0,Q511&gt;$C$5),"Over trade cap","OK"))))</f>
        <v/>
      </c>
    </row>
    <row r="512" customFormat="false" ht="15" hidden="false" customHeight="false" outlineLevel="0" collapsed="false">
      <c r="A512" s="9"/>
      <c r="B512" s="10"/>
      <c r="C512" s="10"/>
      <c r="D512" s="11"/>
      <c r="E512" s="33"/>
      <c r="F512" s="33"/>
      <c r="G512" s="12"/>
      <c r="H512" s="12"/>
      <c r="I512" s="12"/>
      <c r="J512" s="11"/>
      <c r="K512" s="11"/>
      <c r="L512" s="13"/>
      <c r="M512" s="33"/>
      <c r="N512" s="11"/>
      <c r="O512" s="14" t="str">
        <f aca="false">IF(OR(A512="",B512=""),"",LOOKUP(MOD(B512,1),Lists!$A$5:$A$9,Lists!$B$5:$B$9))</f>
        <v/>
      </c>
      <c r="P512" s="14" t="str">
        <f aca="false">IF(OR(B512="",C512=""),"",ROUND(MOD(C512-B512,1)*1440,0))</f>
        <v/>
      </c>
      <c r="Q512" s="14" t="str">
        <f aca="false">IF(A512="","",COUNTIF($A$7:A512,A512))</f>
        <v/>
      </c>
      <c r="R512" s="15" t="str">
        <f aca="false">IF(OR(G512="",H512="",J512=""),"",ABS(G512-H512)*J512*IF(K512="",1,K512))</f>
        <v/>
      </c>
      <c r="S512" s="15" t="str">
        <f aca="false">IF(OR(G512="",I512="",J512=""),"",(I512-G512)*J512*IF(K512="",1,K512)*IF(E512="Short",-1,1)-N(L512))</f>
        <v/>
      </c>
      <c r="T512" s="16" t="str">
        <f aca="false">IF(OR(S512="",N(R512)=0),"",S512/R512)</f>
        <v/>
      </c>
      <c r="U512" s="15" t="str">
        <f aca="false">IF(S512="","",SUMIFS($S$7:S512,$A$7:A512,A512))</f>
        <v/>
      </c>
      <c r="V512" s="14" t="str">
        <f aca="false">IF(S512="","",IF(AND($C$4&gt;0,U512-S512&lt;=-$C$4),"After loss limit",IF(AND($C$4&gt;0,U512&lt;=-$C$4),"Hit loss limit",IF(AND($C$5&gt;0,Q512&gt;$C$5),"Over trade cap","OK"))))</f>
        <v/>
      </c>
    </row>
    <row r="513" customFormat="false" ht="15" hidden="false" customHeight="false" outlineLevel="0" collapsed="false">
      <c r="A513" s="9"/>
      <c r="B513" s="10"/>
      <c r="C513" s="10"/>
      <c r="D513" s="11"/>
      <c r="E513" s="33"/>
      <c r="F513" s="33"/>
      <c r="G513" s="12"/>
      <c r="H513" s="12"/>
      <c r="I513" s="12"/>
      <c r="J513" s="11"/>
      <c r="K513" s="11"/>
      <c r="L513" s="13"/>
      <c r="M513" s="33"/>
      <c r="N513" s="11"/>
      <c r="O513" s="14" t="str">
        <f aca="false">IF(OR(A513="",B513=""),"",LOOKUP(MOD(B513,1),Lists!$A$5:$A$9,Lists!$B$5:$B$9))</f>
        <v/>
      </c>
      <c r="P513" s="14" t="str">
        <f aca="false">IF(OR(B513="",C513=""),"",ROUND(MOD(C513-B513,1)*1440,0))</f>
        <v/>
      </c>
      <c r="Q513" s="14" t="str">
        <f aca="false">IF(A513="","",COUNTIF($A$7:A513,A513))</f>
        <v/>
      </c>
      <c r="R513" s="15" t="str">
        <f aca="false">IF(OR(G513="",H513="",J513=""),"",ABS(G513-H513)*J513*IF(K513="",1,K513))</f>
        <v/>
      </c>
      <c r="S513" s="15" t="str">
        <f aca="false">IF(OR(G513="",I513="",J513=""),"",(I513-G513)*J513*IF(K513="",1,K513)*IF(E513="Short",-1,1)-N(L513))</f>
        <v/>
      </c>
      <c r="T513" s="16" t="str">
        <f aca="false">IF(OR(S513="",N(R513)=0),"",S513/R513)</f>
        <v/>
      </c>
      <c r="U513" s="15" t="str">
        <f aca="false">IF(S513="","",SUMIFS($S$7:S513,$A$7:A513,A513))</f>
        <v/>
      </c>
      <c r="V513" s="14" t="str">
        <f aca="false">IF(S513="","",IF(AND($C$4&gt;0,U513-S513&lt;=-$C$4),"After loss limit",IF(AND($C$4&gt;0,U513&lt;=-$C$4),"Hit loss limit",IF(AND($C$5&gt;0,Q513&gt;$C$5),"Over trade cap","OK"))))</f>
        <v/>
      </c>
    </row>
    <row r="514" customFormat="false" ht="15" hidden="false" customHeight="false" outlineLevel="0" collapsed="false">
      <c r="A514" s="9"/>
      <c r="B514" s="10"/>
      <c r="C514" s="10"/>
      <c r="D514" s="11"/>
      <c r="E514" s="33"/>
      <c r="F514" s="33"/>
      <c r="G514" s="12"/>
      <c r="H514" s="12"/>
      <c r="I514" s="12"/>
      <c r="J514" s="11"/>
      <c r="K514" s="11"/>
      <c r="L514" s="13"/>
      <c r="M514" s="33"/>
      <c r="N514" s="11"/>
      <c r="O514" s="14" t="str">
        <f aca="false">IF(OR(A514="",B514=""),"",LOOKUP(MOD(B514,1),Lists!$A$5:$A$9,Lists!$B$5:$B$9))</f>
        <v/>
      </c>
      <c r="P514" s="14" t="str">
        <f aca="false">IF(OR(B514="",C514=""),"",ROUND(MOD(C514-B514,1)*1440,0))</f>
        <v/>
      </c>
      <c r="Q514" s="14" t="str">
        <f aca="false">IF(A514="","",COUNTIF($A$7:A514,A514))</f>
        <v/>
      </c>
      <c r="R514" s="15" t="str">
        <f aca="false">IF(OR(G514="",H514="",J514=""),"",ABS(G514-H514)*J514*IF(K514="",1,K514))</f>
        <v/>
      </c>
      <c r="S514" s="15" t="str">
        <f aca="false">IF(OR(G514="",I514="",J514=""),"",(I514-G514)*J514*IF(K514="",1,K514)*IF(E514="Short",-1,1)-N(L514))</f>
        <v/>
      </c>
      <c r="T514" s="16" t="str">
        <f aca="false">IF(OR(S514="",N(R514)=0),"",S514/R514)</f>
        <v/>
      </c>
      <c r="U514" s="15" t="str">
        <f aca="false">IF(S514="","",SUMIFS($S$7:S514,$A$7:A514,A514))</f>
        <v/>
      </c>
      <c r="V514" s="14" t="str">
        <f aca="false">IF(S514="","",IF(AND($C$4&gt;0,U514-S514&lt;=-$C$4),"After loss limit",IF(AND($C$4&gt;0,U514&lt;=-$C$4),"Hit loss limit",IF(AND($C$5&gt;0,Q514&gt;$C$5),"Over trade cap","OK"))))</f>
        <v/>
      </c>
    </row>
    <row r="515" customFormat="false" ht="15" hidden="false" customHeight="false" outlineLevel="0" collapsed="false">
      <c r="A515" s="9"/>
      <c r="B515" s="10"/>
      <c r="C515" s="10"/>
      <c r="D515" s="11"/>
      <c r="E515" s="33"/>
      <c r="F515" s="33"/>
      <c r="G515" s="12"/>
      <c r="H515" s="12"/>
      <c r="I515" s="12"/>
      <c r="J515" s="11"/>
      <c r="K515" s="11"/>
      <c r="L515" s="13"/>
      <c r="M515" s="33"/>
      <c r="N515" s="11"/>
      <c r="O515" s="14" t="str">
        <f aca="false">IF(OR(A515="",B515=""),"",LOOKUP(MOD(B515,1),Lists!$A$5:$A$9,Lists!$B$5:$B$9))</f>
        <v/>
      </c>
      <c r="P515" s="14" t="str">
        <f aca="false">IF(OR(B515="",C515=""),"",ROUND(MOD(C515-B515,1)*1440,0))</f>
        <v/>
      </c>
      <c r="Q515" s="14" t="str">
        <f aca="false">IF(A515="","",COUNTIF($A$7:A515,A515))</f>
        <v/>
      </c>
      <c r="R515" s="15" t="str">
        <f aca="false">IF(OR(G515="",H515="",J515=""),"",ABS(G515-H515)*J515*IF(K515="",1,K515))</f>
        <v/>
      </c>
      <c r="S515" s="15" t="str">
        <f aca="false">IF(OR(G515="",I515="",J515=""),"",(I515-G515)*J515*IF(K515="",1,K515)*IF(E515="Short",-1,1)-N(L515))</f>
        <v/>
      </c>
      <c r="T515" s="16" t="str">
        <f aca="false">IF(OR(S515="",N(R515)=0),"",S515/R515)</f>
        <v/>
      </c>
      <c r="U515" s="15" t="str">
        <f aca="false">IF(S515="","",SUMIFS($S$7:S515,$A$7:A515,A515))</f>
        <v/>
      </c>
      <c r="V515" s="14" t="str">
        <f aca="false">IF(S515="","",IF(AND($C$4&gt;0,U515-S515&lt;=-$C$4),"After loss limit",IF(AND($C$4&gt;0,U515&lt;=-$C$4),"Hit loss limit",IF(AND($C$5&gt;0,Q515&gt;$C$5),"Over trade cap","OK"))))</f>
        <v/>
      </c>
    </row>
    <row r="516" customFormat="false" ht="15" hidden="false" customHeight="false" outlineLevel="0" collapsed="false">
      <c r="A516" s="9"/>
      <c r="B516" s="10"/>
      <c r="C516" s="10"/>
      <c r="D516" s="11"/>
      <c r="E516" s="33"/>
      <c r="F516" s="33"/>
      <c r="G516" s="12"/>
      <c r="H516" s="12"/>
      <c r="I516" s="12"/>
      <c r="J516" s="11"/>
      <c r="K516" s="11"/>
      <c r="L516" s="13"/>
      <c r="M516" s="33"/>
      <c r="N516" s="11"/>
      <c r="O516" s="14" t="str">
        <f aca="false">IF(OR(A516="",B516=""),"",LOOKUP(MOD(B516,1),Lists!$A$5:$A$9,Lists!$B$5:$B$9))</f>
        <v/>
      </c>
      <c r="P516" s="14" t="str">
        <f aca="false">IF(OR(B516="",C516=""),"",ROUND(MOD(C516-B516,1)*1440,0))</f>
        <v/>
      </c>
      <c r="Q516" s="14" t="str">
        <f aca="false">IF(A516="","",COUNTIF($A$7:A516,A516))</f>
        <v/>
      </c>
      <c r="R516" s="15" t="str">
        <f aca="false">IF(OR(G516="",H516="",J516=""),"",ABS(G516-H516)*J516*IF(K516="",1,K516))</f>
        <v/>
      </c>
      <c r="S516" s="15" t="str">
        <f aca="false">IF(OR(G516="",I516="",J516=""),"",(I516-G516)*J516*IF(K516="",1,K516)*IF(E516="Short",-1,1)-N(L516))</f>
        <v/>
      </c>
      <c r="T516" s="16" t="str">
        <f aca="false">IF(OR(S516="",N(R516)=0),"",S516/R516)</f>
        <v/>
      </c>
      <c r="U516" s="15" t="str">
        <f aca="false">IF(S516="","",SUMIFS($S$7:S516,$A$7:A516,A516))</f>
        <v/>
      </c>
      <c r="V516" s="14" t="str">
        <f aca="false">IF(S516="","",IF(AND($C$4&gt;0,U516-S516&lt;=-$C$4),"After loss limit",IF(AND($C$4&gt;0,U516&lt;=-$C$4),"Hit loss limit",IF(AND($C$5&gt;0,Q516&gt;$C$5),"Over trade cap","OK"))))</f>
        <v/>
      </c>
    </row>
    <row r="517" customFormat="false" ht="15" hidden="false" customHeight="false" outlineLevel="0" collapsed="false">
      <c r="A517" s="9"/>
      <c r="B517" s="10"/>
      <c r="C517" s="10"/>
      <c r="D517" s="11"/>
      <c r="E517" s="33"/>
      <c r="F517" s="33"/>
      <c r="G517" s="12"/>
      <c r="H517" s="12"/>
      <c r="I517" s="12"/>
      <c r="J517" s="11"/>
      <c r="K517" s="11"/>
      <c r="L517" s="13"/>
      <c r="M517" s="33"/>
      <c r="N517" s="11"/>
      <c r="O517" s="14" t="str">
        <f aca="false">IF(OR(A517="",B517=""),"",LOOKUP(MOD(B517,1),Lists!$A$5:$A$9,Lists!$B$5:$B$9))</f>
        <v/>
      </c>
      <c r="P517" s="14" t="str">
        <f aca="false">IF(OR(B517="",C517=""),"",ROUND(MOD(C517-B517,1)*1440,0))</f>
        <v/>
      </c>
      <c r="Q517" s="14" t="str">
        <f aca="false">IF(A517="","",COUNTIF($A$7:A517,A517))</f>
        <v/>
      </c>
      <c r="R517" s="15" t="str">
        <f aca="false">IF(OR(G517="",H517="",J517=""),"",ABS(G517-H517)*J517*IF(K517="",1,K517))</f>
        <v/>
      </c>
      <c r="S517" s="15" t="str">
        <f aca="false">IF(OR(G517="",I517="",J517=""),"",(I517-G517)*J517*IF(K517="",1,K517)*IF(E517="Short",-1,1)-N(L517))</f>
        <v/>
      </c>
      <c r="T517" s="16" t="str">
        <f aca="false">IF(OR(S517="",N(R517)=0),"",S517/R517)</f>
        <v/>
      </c>
      <c r="U517" s="15" t="str">
        <f aca="false">IF(S517="","",SUMIFS($S$7:S517,$A$7:A517,A517))</f>
        <v/>
      </c>
      <c r="V517" s="14" t="str">
        <f aca="false">IF(S517="","",IF(AND($C$4&gt;0,U517-S517&lt;=-$C$4),"After loss limit",IF(AND($C$4&gt;0,U517&lt;=-$C$4),"Hit loss limit",IF(AND($C$5&gt;0,Q517&gt;$C$5),"Over trade cap","OK"))))</f>
        <v/>
      </c>
    </row>
    <row r="518" customFormat="false" ht="15" hidden="false" customHeight="false" outlineLevel="0" collapsed="false">
      <c r="A518" s="9"/>
      <c r="B518" s="10"/>
      <c r="C518" s="10"/>
      <c r="D518" s="11"/>
      <c r="E518" s="33"/>
      <c r="F518" s="33"/>
      <c r="G518" s="12"/>
      <c r="H518" s="12"/>
      <c r="I518" s="12"/>
      <c r="J518" s="11"/>
      <c r="K518" s="11"/>
      <c r="L518" s="13"/>
      <c r="M518" s="33"/>
      <c r="N518" s="11"/>
      <c r="O518" s="14" t="str">
        <f aca="false">IF(OR(A518="",B518=""),"",LOOKUP(MOD(B518,1),Lists!$A$5:$A$9,Lists!$B$5:$B$9))</f>
        <v/>
      </c>
      <c r="P518" s="14" t="str">
        <f aca="false">IF(OR(B518="",C518=""),"",ROUND(MOD(C518-B518,1)*1440,0))</f>
        <v/>
      </c>
      <c r="Q518" s="14" t="str">
        <f aca="false">IF(A518="","",COUNTIF($A$7:A518,A518))</f>
        <v/>
      </c>
      <c r="R518" s="15" t="str">
        <f aca="false">IF(OR(G518="",H518="",J518=""),"",ABS(G518-H518)*J518*IF(K518="",1,K518))</f>
        <v/>
      </c>
      <c r="S518" s="15" t="str">
        <f aca="false">IF(OR(G518="",I518="",J518=""),"",(I518-G518)*J518*IF(K518="",1,K518)*IF(E518="Short",-1,1)-N(L518))</f>
        <v/>
      </c>
      <c r="T518" s="16" t="str">
        <f aca="false">IF(OR(S518="",N(R518)=0),"",S518/R518)</f>
        <v/>
      </c>
      <c r="U518" s="15" t="str">
        <f aca="false">IF(S518="","",SUMIFS($S$7:S518,$A$7:A518,A518))</f>
        <v/>
      </c>
      <c r="V518" s="14" t="str">
        <f aca="false">IF(S518="","",IF(AND($C$4&gt;0,U518-S518&lt;=-$C$4),"After loss limit",IF(AND($C$4&gt;0,U518&lt;=-$C$4),"Hit loss limit",IF(AND($C$5&gt;0,Q518&gt;$C$5),"Over trade cap","OK"))))</f>
        <v/>
      </c>
    </row>
    <row r="519" customFormat="false" ht="15" hidden="false" customHeight="false" outlineLevel="0" collapsed="false">
      <c r="A519" s="9"/>
      <c r="B519" s="10"/>
      <c r="C519" s="10"/>
      <c r="D519" s="11"/>
      <c r="E519" s="33"/>
      <c r="F519" s="33"/>
      <c r="G519" s="12"/>
      <c r="H519" s="12"/>
      <c r="I519" s="12"/>
      <c r="J519" s="11"/>
      <c r="K519" s="11"/>
      <c r="L519" s="13"/>
      <c r="M519" s="33"/>
      <c r="N519" s="11"/>
      <c r="O519" s="14" t="str">
        <f aca="false">IF(OR(A519="",B519=""),"",LOOKUP(MOD(B519,1),Lists!$A$5:$A$9,Lists!$B$5:$B$9))</f>
        <v/>
      </c>
      <c r="P519" s="14" t="str">
        <f aca="false">IF(OR(B519="",C519=""),"",ROUND(MOD(C519-B519,1)*1440,0))</f>
        <v/>
      </c>
      <c r="Q519" s="14" t="str">
        <f aca="false">IF(A519="","",COUNTIF($A$7:A519,A519))</f>
        <v/>
      </c>
      <c r="R519" s="15" t="str">
        <f aca="false">IF(OR(G519="",H519="",J519=""),"",ABS(G519-H519)*J519*IF(K519="",1,K519))</f>
        <v/>
      </c>
      <c r="S519" s="15" t="str">
        <f aca="false">IF(OR(G519="",I519="",J519=""),"",(I519-G519)*J519*IF(K519="",1,K519)*IF(E519="Short",-1,1)-N(L519))</f>
        <v/>
      </c>
      <c r="T519" s="16" t="str">
        <f aca="false">IF(OR(S519="",N(R519)=0),"",S519/R519)</f>
        <v/>
      </c>
      <c r="U519" s="15" t="str">
        <f aca="false">IF(S519="","",SUMIFS($S$7:S519,$A$7:A519,A519))</f>
        <v/>
      </c>
      <c r="V519" s="14" t="str">
        <f aca="false">IF(S519="","",IF(AND($C$4&gt;0,U519-S519&lt;=-$C$4),"After loss limit",IF(AND($C$4&gt;0,U519&lt;=-$C$4),"Hit loss limit",IF(AND($C$5&gt;0,Q519&gt;$C$5),"Over trade cap","OK"))))</f>
        <v/>
      </c>
    </row>
    <row r="520" customFormat="false" ht="15" hidden="false" customHeight="false" outlineLevel="0" collapsed="false">
      <c r="A520" s="9"/>
      <c r="B520" s="10"/>
      <c r="C520" s="10"/>
      <c r="D520" s="11"/>
      <c r="E520" s="33"/>
      <c r="F520" s="33"/>
      <c r="G520" s="12"/>
      <c r="H520" s="12"/>
      <c r="I520" s="12"/>
      <c r="J520" s="11"/>
      <c r="K520" s="11"/>
      <c r="L520" s="13"/>
      <c r="M520" s="33"/>
      <c r="N520" s="11"/>
      <c r="O520" s="14" t="str">
        <f aca="false">IF(OR(A520="",B520=""),"",LOOKUP(MOD(B520,1),Lists!$A$5:$A$9,Lists!$B$5:$B$9))</f>
        <v/>
      </c>
      <c r="P520" s="14" t="str">
        <f aca="false">IF(OR(B520="",C520=""),"",ROUND(MOD(C520-B520,1)*1440,0))</f>
        <v/>
      </c>
      <c r="Q520" s="14" t="str">
        <f aca="false">IF(A520="","",COUNTIF($A$7:A520,A520))</f>
        <v/>
      </c>
      <c r="R520" s="15" t="str">
        <f aca="false">IF(OR(G520="",H520="",J520=""),"",ABS(G520-H520)*J520*IF(K520="",1,K520))</f>
        <v/>
      </c>
      <c r="S520" s="15" t="str">
        <f aca="false">IF(OR(G520="",I520="",J520=""),"",(I520-G520)*J520*IF(K520="",1,K520)*IF(E520="Short",-1,1)-N(L520))</f>
        <v/>
      </c>
      <c r="T520" s="16" t="str">
        <f aca="false">IF(OR(S520="",N(R520)=0),"",S520/R520)</f>
        <v/>
      </c>
      <c r="U520" s="15" t="str">
        <f aca="false">IF(S520="","",SUMIFS($S$7:S520,$A$7:A520,A520))</f>
        <v/>
      </c>
      <c r="V520" s="14" t="str">
        <f aca="false">IF(S520="","",IF(AND($C$4&gt;0,U520-S520&lt;=-$C$4),"After loss limit",IF(AND($C$4&gt;0,U520&lt;=-$C$4),"Hit loss limit",IF(AND($C$5&gt;0,Q520&gt;$C$5),"Over trade cap","OK"))))</f>
        <v/>
      </c>
    </row>
    <row r="521" customFormat="false" ht="15" hidden="false" customHeight="false" outlineLevel="0" collapsed="false">
      <c r="A521" s="9"/>
      <c r="B521" s="10"/>
      <c r="C521" s="10"/>
      <c r="D521" s="11"/>
      <c r="E521" s="33"/>
      <c r="F521" s="33"/>
      <c r="G521" s="12"/>
      <c r="H521" s="12"/>
      <c r="I521" s="12"/>
      <c r="J521" s="11"/>
      <c r="K521" s="11"/>
      <c r="L521" s="13"/>
      <c r="M521" s="33"/>
      <c r="N521" s="11"/>
      <c r="O521" s="14" t="str">
        <f aca="false">IF(OR(A521="",B521=""),"",LOOKUP(MOD(B521,1),Lists!$A$5:$A$9,Lists!$B$5:$B$9))</f>
        <v/>
      </c>
      <c r="P521" s="14" t="str">
        <f aca="false">IF(OR(B521="",C521=""),"",ROUND(MOD(C521-B521,1)*1440,0))</f>
        <v/>
      </c>
      <c r="Q521" s="14" t="str">
        <f aca="false">IF(A521="","",COUNTIF($A$7:A521,A521))</f>
        <v/>
      </c>
      <c r="R521" s="15" t="str">
        <f aca="false">IF(OR(G521="",H521="",J521=""),"",ABS(G521-H521)*J521*IF(K521="",1,K521))</f>
        <v/>
      </c>
      <c r="S521" s="15" t="str">
        <f aca="false">IF(OR(G521="",I521="",J521=""),"",(I521-G521)*J521*IF(K521="",1,K521)*IF(E521="Short",-1,1)-N(L521))</f>
        <v/>
      </c>
      <c r="T521" s="16" t="str">
        <f aca="false">IF(OR(S521="",N(R521)=0),"",S521/R521)</f>
        <v/>
      </c>
      <c r="U521" s="15" t="str">
        <f aca="false">IF(S521="","",SUMIFS($S$7:S521,$A$7:A521,A521))</f>
        <v/>
      </c>
      <c r="V521" s="14" t="str">
        <f aca="false">IF(S521="","",IF(AND($C$4&gt;0,U521-S521&lt;=-$C$4),"After loss limit",IF(AND($C$4&gt;0,U521&lt;=-$C$4),"Hit loss limit",IF(AND($C$5&gt;0,Q521&gt;$C$5),"Over trade cap","OK"))))</f>
        <v/>
      </c>
    </row>
    <row r="522" customFormat="false" ht="15" hidden="false" customHeight="false" outlineLevel="0" collapsed="false">
      <c r="A522" s="9"/>
      <c r="B522" s="10"/>
      <c r="C522" s="10"/>
      <c r="D522" s="11"/>
      <c r="E522" s="33"/>
      <c r="F522" s="33"/>
      <c r="G522" s="12"/>
      <c r="H522" s="12"/>
      <c r="I522" s="12"/>
      <c r="J522" s="11"/>
      <c r="K522" s="11"/>
      <c r="L522" s="13"/>
      <c r="M522" s="33"/>
      <c r="N522" s="11"/>
      <c r="O522" s="14" t="str">
        <f aca="false">IF(OR(A522="",B522=""),"",LOOKUP(MOD(B522,1),Lists!$A$5:$A$9,Lists!$B$5:$B$9))</f>
        <v/>
      </c>
      <c r="P522" s="14" t="str">
        <f aca="false">IF(OR(B522="",C522=""),"",ROUND(MOD(C522-B522,1)*1440,0))</f>
        <v/>
      </c>
      <c r="Q522" s="14" t="str">
        <f aca="false">IF(A522="","",COUNTIF($A$7:A522,A522))</f>
        <v/>
      </c>
      <c r="R522" s="15" t="str">
        <f aca="false">IF(OR(G522="",H522="",J522=""),"",ABS(G522-H522)*J522*IF(K522="",1,K522))</f>
        <v/>
      </c>
      <c r="S522" s="15" t="str">
        <f aca="false">IF(OR(G522="",I522="",J522=""),"",(I522-G522)*J522*IF(K522="",1,K522)*IF(E522="Short",-1,1)-N(L522))</f>
        <v/>
      </c>
      <c r="T522" s="16" t="str">
        <f aca="false">IF(OR(S522="",N(R522)=0),"",S522/R522)</f>
        <v/>
      </c>
      <c r="U522" s="15" t="str">
        <f aca="false">IF(S522="","",SUMIFS($S$7:S522,$A$7:A522,A522))</f>
        <v/>
      </c>
      <c r="V522" s="14" t="str">
        <f aca="false">IF(S522="","",IF(AND($C$4&gt;0,U522-S522&lt;=-$C$4),"After loss limit",IF(AND($C$4&gt;0,U522&lt;=-$C$4),"Hit loss limit",IF(AND($C$5&gt;0,Q522&gt;$C$5),"Over trade cap","OK"))))</f>
        <v/>
      </c>
    </row>
    <row r="523" customFormat="false" ht="15" hidden="false" customHeight="false" outlineLevel="0" collapsed="false">
      <c r="A523" s="9"/>
      <c r="B523" s="10"/>
      <c r="C523" s="10"/>
      <c r="D523" s="11"/>
      <c r="E523" s="33"/>
      <c r="F523" s="33"/>
      <c r="G523" s="12"/>
      <c r="H523" s="12"/>
      <c r="I523" s="12"/>
      <c r="J523" s="11"/>
      <c r="K523" s="11"/>
      <c r="L523" s="13"/>
      <c r="M523" s="33"/>
      <c r="N523" s="11"/>
      <c r="O523" s="14" t="str">
        <f aca="false">IF(OR(A523="",B523=""),"",LOOKUP(MOD(B523,1),Lists!$A$5:$A$9,Lists!$B$5:$B$9))</f>
        <v/>
      </c>
      <c r="P523" s="14" t="str">
        <f aca="false">IF(OR(B523="",C523=""),"",ROUND(MOD(C523-B523,1)*1440,0))</f>
        <v/>
      </c>
      <c r="Q523" s="14" t="str">
        <f aca="false">IF(A523="","",COUNTIF($A$7:A523,A523))</f>
        <v/>
      </c>
      <c r="R523" s="15" t="str">
        <f aca="false">IF(OR(G523="",H523="",J523=""),"",ABS(G523-H523)*J523*IF(K523="",1,K523))</f>
        <v/>
      </c>
      <c r="S523" s="15" t="str">
        <f aca="false">IF(OR(G523="",I523="",J523=""),"",(I523-G523)*J523*IF(K523="",1,K523)*IF(E523="Short",-1,1)-N(L523))</f>
        <v/>
      </c>
      <c r="T523" s="16" t="str">
        <f aca="false">IF(OR(S523="",N(R523)=0),"",S523/R523)</f>
        <v/>
      </c>
      <c r="U523" s="15" t="str">
        <f aca="false">IF(S523="","",SUMIFS($S$7:S523,$A$7:A523,A523))</f>
        <v/>
      </c>
      <c r="V523" s="14" t="str">
        <f aca="false">IF(S523="","",IF(AND($C$4&gt;0,U523-S523&lt;=-$C$4),"After loss limit",IF(AND($C$4&gt;0,U523&lt;=-$C$4),"Hit loss limit",IF(AND($C$5&gt;0,Q523&gt;$C$5),"Over trade cap","OK"))))</f>
        <v/>
      </c>
    </row>
    <row r="524" customFormat="false" ht="15" hidden="false" customHeight="false" outlineLevel="0" collapsed="false">
      <c r="A524" s="9"/>
      <c r="B524" s="10"/>
      <c r="C524" s="10"/>
      <c r="D524" s="11"/>
      <c r="E524" s="33"/>
      <c r="F524" s="33"/>
      <c r="G524" s="12"/>
      <c r="H524" s="12"/>
      <c r="I524" s="12"/>
      <c r="J524" s="11"/>
      <c r="K524" s="11"/>
      <c r="L524" s="13"/>
      <c r="M524" s="33"/>
      <c r="N524" s="11"/>
      <c r="O524" s="14" t="str">
        <f aca="false">IF(OR(A524="",B524=""),"",LOOKUP(MOD(B524,1),Lists!$A$5:$A$9,Lists!$B$5:$B$9))</f>
        <v/>
      </c>
      <c r="P524" s="14" t="str">
        <f aca="false">IF(OR(B524="",C524=""),"",ROUND(MOD(C524-B524,1)*1440,0))</f>
        <v/>
      </c>
      <c r="Q524" s="14" t="str">
        <f aca="false">IF(A524="","",COUNTIF($A$7:A524,A524))</f>
        <v/>
      </c>
      <c r="R524" s="15" t="str">
        <f aca="false">IF(OR(G524="",H524="",J524=""),"",ABS(G524-H524)*J524*IF(K524="",1,K524))</f>
        <v/>
      </c>
      <c r="S524" s="15" t="str">
        <f aca="false">IF(OR(G524="",I524="",J524=""),"",(I524-G524)*J524*IF(K524="",1,K524)*IF(E524="Short",-1,1)-N(L524))</f>
        <v/>
      </c>
      <c r="T524" s="16" t="str">
        <f aca="false">IF(OR(S524="",N(R524)=0),"",S524/R524)</f>
        <v/>
      </c>
      <c r="U524" s="15" t="str">
        <f aca="false">IF(S524="","",SUMIFS($S$7:S524,$A$7:A524,A524))</f>
        <v/>
      </c>
      <c r="V524" s="14" t="str">
        <f aca="false">IF(S524="","",IF(AND($C$4&gt;0,U524-S524&lt;=-$C$4),"After loss limit",IF(AND($C$4&gt;0,U524&lt;=-$C$4),"Hit loss limit",IF(AND($C$5&gt;0,Q524&gt;$C$5),"Over trade cap","OK"))))</f>
        <v/>
      </c>
    </row>
    <row r="525" customFormat="false" ht="15" hidden="false" customHeight="false" outlineLevel="0" collapsed="false">
      <c r="A525" s="9"/>
      <c r="B525" s="10"/>
      <c r="C525" s="10"/>
      <c r="D525" s="11"/>
      <c r="E525" s="33"/>
      <c r="F525" s="33"/>
      <c r="G525" s="12"/>
      <c r="H525" s="12"/>
      <c r="I525" s="12"/>
      <c r="J525" s="11"/>
      <c r="K525" s="11"/>
      <c r="L525" s="13"/>
      <c r="M525" s="33"/>
      <c r="N525" s="11"/>
      <c r="O525" s="14" t="str">
        <f aca="false">IF(OR(A525="",B525=""),"",LOOKUP(MOD(B525,1),Lists!$A$5:$A$9,Lists!$B$5:$B$9))</f>
        <v/>
      </c>
      <c r="P525" s="14" t="str">
        <f aca="false">IF(OR(B525="",C525=""),"",ROUND(MOD(C525-B525,1)*1440,0))</f>
        <v/>
      </c>
      <c r="Q525" s="14" t="str">
        <f aca="false">IF(A525="","",COUNTIF($A$7:A525,A525))</f>
        <v/>
      </c>
      <c r="R525" s="15" t="str">
        <f aca="false">IF(OR(G525="",H525="",J525=""),"",ABS(G525-H525)*J525*IF(K525="",1,K525))</f>
        <v/>
      </c>
      <c r="S525" s="15" t="str">
        <f aca="false">IF(OR(G525="",I525="",J525=""),"",(I525-G525)*J525*IF(K525="",1,K525)*IF(E525="Short",-1,1)-N(L525))</f>
        <v/>
      </c>
      <c r="T525" s="16" t="str">
        <f aca="false">IF(OR(S525="",N(R525)=0),"",S525/R525)</f>
        <v/>
      </c>
      <c r="U525" s="15" t="str">
        <f aca="false">IF(S525="","",SUMIFS($S$7:S525,$A$7:A525,A525))</f>
        <v/>
      </c>
      <c r="V525" s="14" t="str">
        <f aca="false">IF(S525="","",IF(AND($C$4&gt;0,U525-S525&lt;=-$C$4),"After loss limit",IF(AND($C$4&gt;0,U525&lt;=-$C$4),"Hit loss limit",IF(AND($C$5&gt;0,Q525&gt;$C$5),"Over trade cap","OK"))))</f>
        <v/>
      </c>
    </row>
    <row r="526" customFormat="false" ht="15" hidden="false" customHeight="false" outlineLevel="0" collapsed="false">
      <c r="A526" s="9"/>
      <c r="B526" s="10"/>
      <c r="C526" s="10"/>
      <c r="D526" s="11"/>
      <c r="E526" s="33"/>
      <c r="F526" s="33"/>
      <c r="G526" s="12"/>
      <c r="H526" s="12"/>
      <c r="I526" s="12"/>
      <c r="J526" s="11"/>
      <c r="K526" s="11"/>
      <c r="L526" s="13"/>
      <c r="M526" s="33"/>
      <c r="N526" s="11"/>
      <c r="O526" s="14" t="str">
        <f aca="false">IF(OR(A526="",B526=""),"",LOOKUP(MOD(B526,1),Lists!$A$5:$A$9,Lists!$B$5:$B$9))</f>
        <v/>
      </c>
      <c r="P526" s="14" t="str">
        <f aca="false">IF(OR(B526="",C526=""),"",ROUND(MOD(C526-B526,1)*1440,0))</f>
        <v/>
      </c>
      <c r="Q526" s="14" t="str">
        <f aca="false">IF(A526="","",COUNTIF($A$7:A526,A526))</f>
        <v/>
      </c>
      <c r="R526" s="15" t="str">
        <f aca="false">IF(OR(G526="",H526="",J526=""),"",ABS(G526-H526)*J526*IF(K526="",1,K526))</f>
        <v/>
      </c>
      <c r="S526" s="15" t="str">
        <f aca="false">IF(OR(G526="",I526="",J526=""),"",(I526-G526)*J526*IF(K526="",1,K526)*IF(E526="Short",-1,1)-N(L526))</f>
        <v/>
      </c>
      <c r="T526" s="16" t="str">
        <f aca="false">IF(OR(S526="",N(R526)=0),"",S526/R526)</f>
        <v/>
      </c>
      <c r="U526" s="15" t="str">
        <f aca="false">IF(S526="","",SUMIFS($S$7:S526,$A$7:A526,A526))</f>
        <v/>
      </c>
      <c r="V526" s="14" t="str">
        <f aca="false">IF(S526="","",IF(AND($C$4&gt;0,U526-S526&lt;=-$C$4),"After loss limit",IF(AND($C$4&gt;0,U526&lt;=-$C$4),"Hit loss limit",IF(AND($C$5&gt;0,Q526&gt;$C$5),"Over trade cap","OK"))))</f>
        <v/>
      </c>
    </row>
    <row r="527" customFormat="false" ht="15" hidden="false" customHeight="false" outlineLevel="0" collapsed="false">
      <c r="A527" s="9"/>
      <c r="B527" s="10"/>
      <c r="C527" s="10"/>
      <c r="D527" s="11"/>
      <c r="E527" s="33"/>
      <c r="F527" s="33"/>
      <c r="G527" s="12"/>
      <c r="H527" s="12"/>
      <c r="I527" s="12"/>
      <c r="J527" s="11"/>
      <c r="K527" s="11"/>
      <c r="L527" s="13"/>
      <c r="M527" s="33"/>
      <c r="N527" s="11"/>
      <c r="O527" s="14" t="str">
        <f aca="false">IF(OR(A527="",B527=""),"",LOOKUP(MOD(B527,1),Lists!$A$5:$A$9,Lists!$B$5:$B$9))</f>
        <v/>
      </c>
      <c r="P527" s="14" t="str">
        <f aca="false">IF(OR(B527="",C527=""),"",ROUND(MOD(C527-B527,1)*1440,0))</f>
        <v/>
      </c>
      <c r="Q527" s="14" t="str">
        <f aca="false">IF(A527="","",COUNTIF($A$7:A527,A527))</f>
        <v/>
      </c>
      <c r="R527" s="15" t="str">
        <f aca="false">IF(OR(G527="",H527="",J527=""),"",ABS(G527-H527)*J527*IF(K527="",1,K527))</f>
        <v/>
      </c>
      <c r="S527" s="15" t="str">
        <f aca="false">IF(OR(G527="",I527="",J527=""),"",(I527-G527)*J527*IF(K527="",1,K527)*IF(E527="Short",-1,1)-N(L527))</f>
        <v/>
      </c>
      <c r="T527" s="16" t="str">
        <f aca="false">IF(OR(S527="",N(R527)=0),"",S527/R527)</f>
        <v/>
      </c>
      <c r="U527" s="15" t="str">
        <f aca="false">IF(S527="","",SUMIFS($S$7:S527,$A$7:A527,A527))</f>
        <v/>
      </c>
      <c r="V527" s="14" t="str">
        <f aca="false">IF(S527="","",IF(AND($C$4&gt;0,U527-S527&lt;=-$C$4),"After loss limit",IF(AND($C$4&gt;0,U527&lt;=-$C$4),"Hit loss limit",IF(AND($C$5&gt;0,Q527&gt;$C$5),"Over trade cap","OK"))))</f>
        <v/>
      </c>
    </row>
    <row r="528" customFormat="false" ht="15" hidden="false" customHeight="false" outlineLevel="0" collapsed="false">
      <c r="A528" s="9"/>
      <c r="B528" s="10"/>
      <c r="C528" s="10"/>
      <c r="D528" s="11"/>
      <c r="E528" s="33"/>
      <c r="F528" s="33"/>
      <c r="G528" s="12"/>
      <c r="H528" s="12"/>
      <c r="I528" s="12"/>
      <c r="J528" s="11"/>
      <c r="K528" s="11"/>
      <c r="L528" s="13"/>
      <c r="M528" s="33"/>
      <c r="N528" s="11"/>
      <c r="O528" s="14" t="str">
        <f aca="false">IF(OR(A528="",B528=""),"",LOOKUP(MOD(B528,1),Lists!$A$5:$A$9,Lists!$B$5:$B$9))</f>
        <v/>
      </c>
      <c r="P528" s="14" t="str">
        <f aca="false">IF(OR(B528="",C528=""),"",ROUND(MOD(C528-B528,1)*1440,0))</f>
        <v/>
      </c>
      <c r="Q528" s="14" t="str">
        <f aca="false">IF(A528="","",COUNTIF($A$7:A528,A528))</f>
        <v/>
      </c>
      <c r="R528" s="15" t="str">
        <f aca="false">IF(OR(G528="",H528="",J528=""),"",ABS(G528-H528)*J528*IF(K528="",1,K528))</f>
        <v/>
      </c>
      <c r="S528" s="15" t="str">
        <f aca="false">IF(OR(G528="",I528="",J528=""),"",(I528-G528)*J528*IF(K528="",1,K528)*IF(E528="Short",-1,1)-N(L528))</f>
        <v/>
      </c>
      <c r="T528" s="16" t="str">
        <f aca="false">IF(OR(S528="",N(R528)=0),"",S528/R528)</f>
        <v/>
      </c>
      <c r="U528" s="15" t="str">
        <f aca="false">IF(S528="","",SUMIFS($S$7:S528,$A$7:A528,A528))</f>
        <v/>
      </c>
      <c r="V528" s="14" t="str">
        <f aca="false">IF(S528="","",IF(AND($C$4&gt;0,U528-S528&lt;=-$C$4),"After loss limit",IF(AND($C$4&gt;0,U528&lt;=-$C$4),"Hit loss limit",IF(AND($C$5&gt;0,Q528&gt;$C$5),"Over trade cap","OK"))))</f>
        <v/>
      </c>
    </row>
    <row r="529" customFormat="false" ht="15" hidden="false" customHeight="false" outlineLevel="0" collapsed="false">
      <c r="A529" s="9"/>
      <c r="B529" s="10"/>
      <c r="C529" s="10"/>
      <c r="D529" s="11"/>
      <c r="E529" s="33"/>
      <c r="F529" s="33"/>
      <c r="G529" s="12"/>
      <c r="H529" s="12"/>
      <c r="I529" s="12"/>
      <c r="J529" s="11"/>
      <c r="K529" s="11"/>
      <c r="L529" s="13"/>
      <c r="M529" s="33"/>
      <c r="N529" s="11"/>
      <c r="O529" s="14" t="str">
        <f aca="false">IF(OR(A529="",B529=""),"",LOOKUP(MOD(B529,1),Lists!$A$5:$A$9,Lists!$B$5:$B$9))</f>
        <v/>
      </c>
      <c r="P529" s="14" t="str">
        <f aca="false">IF(OR(B529="",C529=""),"",ROUND(MOD(C529-B529,1)*1440,0))</f>
        <v/>
      </c>
      <c r="Q529" s="14" t="str">
        <f aca="false">IF(A529="","",COUNTIF($A$7:A529,A529))</f>
        <v/>
      </c>
      <c r="R529" s="15" t="str">
        <f aca="false">IF(OR(G529="",H529="",J529=""),"",ABS(G529-H529)*J529*IF(K529="",1,K529))</f>
        <v/>
      </c>
      <c r="S529" s="15" t="str">
        <f aca="false">IF(OR(G529="",I529="",J529=""),"",(I529-G529)*J529*IF(K529="",1,K529)*IF(E529="Short",-1,1)-N(L529))</f>
        <v/>
      </c>
      <c r="T529" s="16" t="str">
        <f aca="false">IF(OR(S529="",N(R529)=0),"",S529/R529)</f>
        <v/>
      </c>
      <c r="U529" s="15" t="str">
        <f aca="false">IF(S529="","",SUMIFS($S$7:S529,$A$7:A529,A529))</f>
        <v/>
      </c>
      <c r="V529" s="14" t="str">
        <f aca="false">IF(S529="","",IF(AND($C$4&gt;0,U529-S529&lt;=-$C$4),"After loss limit",IF(AND($C$4&gt;0,U529&lt;=-$C$4),"Hit loss limit",IF(AND($C$5&gt;0,Q529&gt;$C$5),"Over trade cap","OK"))))</f>
        <v/>
      </c>
    </row>
    <row r="530" customFormat="false" ht="15" hidden="false" customHeight="false" outlineLevel="0" collapsed="false">
      <c r="A530" s="9"/>
      <c r="B530" s="10"/>
      <c r="C530" s="10"/>
      <c r="D530" s="11"/>
      <c r="E530" s="33"/>
      <c r="F530" s="33"/>
      <c r="G530" s="12"/>
      <c r="H530" s="12"/>
      <c r="I530" s="12"/>
      <c r="J530" s="11"/>
      <c r="K530" s="11"/>
      <c r="L530" s="13"/>
      <c r="M530" s="33"/>
      <c r="N530" s="11"/>
      <c r="O530" s="14" t="str">
        <f aca="false">IF(OR(A530="",B530=""),"",LOOKUP(MOD(B530,1),Lists!$A$5:$A$9,Lists!$B$5:$B$9))</f>
        <v/>
      </c>
      <c r="P530" s="14" t="str">
        <f aca="false">IF(OR(B530="",C530=""),"",ROUND(MOD(C530-B530,1)*1440,0))</f>
        <v/>
      </c>
      <c r="Q530" s="14" t="str">
        <f aca="false">IF(A530="","",COUNTIF($A$7:A530,A530))</f>
        <v/>
      </c>
      <c r="R530" s="15" t="str">
        <f aca="false">IF(OR(G530="",H530="",J530=""),"",ABS(G530-H530)*J530*IF(K530="",1,K530))</f>
        <v/>
      </c>
      <c r="S530" s="15" t="str">
        <f aca="false">IF(OR(G530="",I530="",J530=""),"",(I530-G530)*J530*IF(K530="",1,K530)*IF(E530="Short",-1,1)-N(L530))</f>
        <v/>
      </c>
      <c r="T530" s="16" t="str">
        <f aca="false">IF(OR(S530="",N(R530)=0),"",S530/R530)</f>
        <v/>
      </c>
      <c r="U530" s="15" t="str">
        <f aca="false">IF(S530="","",SUMIFS($S$7:S530,$A$7:A530,A530))</f>
        <v/>
      </c>
      <c r="V530" s="14" t="str">
        <f aca="false">IF(S530="","",IF(AND($C$4&gt;0,U530-S530&lt;=-$C$4),"After loss limit",IF(AND($C$4&gt;0,U530&lt;=-$C$4),"Hit loss limit",IF(AND($C$5&gt;0,Q530&gt;$C$5),"Over trade cap","OK"))))</f>
        <v/>
      </c>
    </row>
    <row r="531" customFormat="false" ht="15" hidden="false" customHeight="false" outlineLevel="0" collapsed="false">
      <c r="A531" s="9"/>
      <c r="B531" s="10"/>
      <c r="C531" s="10"/>
      <c r="D531" s="11"/>
      <c r="E531" s="33"/>
      <c r="F531" s="33"/>
      <c r="G531" s="12"/>
      <c r="H531" s="12"/>
      <c r="I531" s="12"/>
      <c r="J531" s="11"/>
      <c r="K531" s="11"/>
      <c r="L531" s="13"/>
      <c r="M531" s="33"/>
      <c r="N531" s="11"/>
      <c r="O531" s="14" t="str">
        <f aca="false">IF(OR(A531="",B531=""),"",LOOKUP(MOD(B531,1),Lists!$A$5:$A$9,Lists!$B$5:$B$9))</f>
        <v/>
      </c>
      <c r="P531" s="14" t="str">
        <f aca="false">IF(OR(B531="",C531=""),"",ROUND(MOD(C531-B531,1)*1440,0))</f>
        <v/>
      </c>
      <c r="Q531" s="14" t="str">
        <f aca="false">IF(A531="","",COUNTIF($A$7:A531,A531))</f>
        <v/>
      </c>
      <c r="R531" s="15" t="str">
        <f aca="false">IF(OR(G531="",H531="",J531=""),"",ABS(G531-H531)*J531*IF(K531="",1,K531))</f>
        <v/>
      </c>
      <c r="S531" s="15" t="str">
        <f aca="false">IF(OR(G531="",I531="",J531=""),"",(I531-G531)*J531*IF(K531="",1,K531)*IF(E531="Short",-1,1)-N(L531))</f>
        <v/>
      </c>
      <c r="T531" s="16" t="str">
        <f aca="false">IF(OR(S531="",N(R531)=0),"",S531/R531)</f>
        <v/>
      </c>
      <c r="U531" s="15" t="str">
        <f aca="false">IF(S531="","",SUMIFS($S$7:S531,$A$7:A531,A531))</f>
        <v/>
      </c>
      <c r="V531" s="14" t="str">
        <f aca="false">IF(S531="","",IF(AND($C$4&gt;0,U531-S531&lt;=-$C$4),"After loss limit",IF(AND($C$4&gt;0,U531&lt;=-$C$4),"Hit loss limit",IF(AND($C$5&gt;0,Q531&gt;$C$5),"Over trade cap","OK"))))</f>
        <v/>
      </c>
    </row>
    <row r="532" customFormat="false" ht="15" hidden="false" customHeight="false" outlineLevel="0" collapsed="false">
      <c r="A532" s="9"/>
      <c r="B532" s="10"/>
      <c r="C532" s="10"/>
      <c r="D532" s="11"/>
      <c r="E532" s="33"/>
      <c r="F532" s="33"/>
      <c r="G532" s="12"/>
      <c r="H532" s="12"/>
      <c r="I532" s="12"/>
      <c r="J532" s="11"/>
      <c r="K532" s="11"/>
      <c r="L532" s="13"/>
      <c r="M532" s="33"/>
      <c r="N532" s="11"/>
      <c r="O532" s="14" t="str">
        <f aca="false">IF(OR(A532="",B532=""),"",LOOKUP(MOD(B532,1),Lists!$A$5:$A$9,Lists!$B$5:$B$9))</f>
        <v/>
      </c>
      <c r="P532" s="14" t="str">
        <f aca="false">IF(OR(B532="",C532=""),"",ROUND(MOD(C532-B532,1)*1440,0))</f>
        <v/>
      </c>
      <c r="Q532" s="14" t="str">
        <f aca="false">IF(A532="","",COUNTIF($A$7:A532,A532))</f>
        <v/>
      </c>
      <c r="R532" s="15" t="str">
        <f aca="false">IF(OR(G532="",H532="",J532=""),"",ABS(G532-H532)*J532*IF(K532="",1,K532))</f>
        <v/>
      </c>
      <c r="S532" s="15" t="str">
        <f aca="false">IF(OR(G532="",I532="",J532=""),"",(I532-G532)*J532*IF(K532="",1,K532)*IF(E532="Short",-1,1)-N(L532))</f>
        <v/>
      </c>
      <c r="T532" s="16" t="str">
        <f aca="false">IF(OR(S532="",N(R532)=0),"",S532/R532)</f>
        <v/>
      </c>
      <c r="U532" s="15" t="str">
        <f aca="false">IF(S532="","",SUMIFS($S$7:S532,$A$7:A532,A532))</f>
        <v/>
      </c>
      <c r="V532" s="14" t="str">
        <f aca="false">IF(S532="","",IF(AND($C$4&gt;0,U532-S532&lt;=-$C$4),"After loss limit",IF(AND($C$4&gt;0,U532&lt;=-$C$4),"Hit loss limit",IF(AND($C$5&gt;0,Q532&gt;$C$5),"Over trade cap","OK"))))</f>
        <v/>
      </c>
    </row>
    <row r="533" customFormat="false" ht="15" hidden="false" customHeight="false" outlineLevel="0" collapsed="false">
      <c r="A533" s="9"/>
      <c r="B533" s="10"/>
      <c r="C533" s="10"/>
      <c r="D533" s="11"/>
      <c r="E533" s="33"/>
      <c r="F533" s="33"/>
      <c r="G533" s="12"/>
      <c r="H533" s="12"/>
      <c r="I533" s="12"/>
      <c r="J533" s="11"/>
      <c r="K533" s="11"/>
      <c r="L533" s="13"/>
      <c r="M533" s="33"/>
      <c r="N533" s="11"/>
      <c r="O533" s="14" t="str">
        <f aca="false">IF(OR(A533="",B533=""),"",LOOKUP(MOD(B533,1),Lists!$A$5:$A$9,Lists!$B$5:$B$9))</f>
        <v/>
      </c>
      <c r="P533" s="14" t="str">
        <f aca="false">IF(OR(B533="",C533=""),"",ROUND(MOD(C533-B533,1)*1440,0))</f>
        <v/>
      </c>
      <c r="Q533" s="14" t="str">
        <f aca="false">IF(A533="","",COUNTIF($A$7:A533,A533))</f>
        <v/>
      </c>
      <c r="R533" s="15" t="str">
        <f aca="false">IF(OR(G533="",H533="",J533=""),"",ABS(G533-H533)*J533*IF(K533="",1,K533))</f>
        <v/>
      </c>
      <c r="S533" s="15" t="str">
        <f aca="false">IF(OR(G533="",I533="",J533=""),"",(I533-G533)*J533*IF(K533="",1,K533)*IF(E533="Short",-1,1)-N(L533))</f>
        <v/>
      </c>
      <c r="T533" s="16" t="str">
        <f aca="false">IF(OR(S533="",N(R533)=0),"",S533/R533)</f>
        <v/>
      </c>
      <c r="U533" s="15" t="str">
        <f aca="false">IF(S533="","",SUMIFS($S$7:S533,$A$7:A533,A533))</f>
        <v/>
      </c>
      <c r="V533" s="14" t="str">
        <f aca="false">IF(S533="","",IF(AND($C$4&gt;0,U533-S533&lt;=-$C$4),"After loss limit",IF(AND($C$4&gt;0,U533&lt;=-$C$4),"Hit loss limit",IF(AND($C$5&gt;0,Q533&gt;$C$5),"Over trade cap","OK"))))</f>
        <v/>
      </c>
    </row>
    <row r="534" customFormat="false" ht="15" hidden="false" customHeight="false" outlineLevel="0" collapsed="false">
      <c r="A534" s="9"/>
      <c r="B534" s="10"/>
      <c r="C534" s="10"/>
      <c r="D534" s="11"/>
      <c r="E534" s="33"/>
      <c r="F534" s="33"/>
      <c r="G534" s="12"/>
      <c r="H534" s="12"/>
      <c r="I534" s="12"/>
      <c r="J534" s="11"/>
      <c r="K534" s="11"/>
      <c r="L534" s="13"/>
      <c r="M534" s="33"/>
      <c r="N534" s="11"/>
      <c r="O534" s="14" t="str">
        <f aca="false">IF(OR(A534="",B534=""),"",LOOKUP(MOD(B534,1),Lists!$A$5:$A$9,Lists!$B$5:$B$9))</f>
        <v/>
      </c>
      <c r="P534" s="14" t="str">
        <f aca="false">IF(OR(B534="",C534=""),"",ROUND(MOD(C534-B534,1)*1440,0))</f>
        <v/>
      </c>
      <c r="Q534" s="14" t="str">
        <f aca="false">IF(A534="","",COUNTIF($A$7:A534,A534))</f>
        <v/>
      </c>
      <c r="R534" s="15" t="str">
        <f aca="false">IF(OR(G534="",H534="",J534=""),"",ABS(G534-H534)*J534*IF(K534="",1,K534))</f>
        <v/>
      </c>
      <c r="S534" s="15" t="str">
        <f aca="false">IF(OR(G534="",I534="",J534=""),"",(I534-G534)*J534*IF(K534="",1,K534)*IF(E534="Short",-1,1)-N(L534))</f>
        <v/>
      </c>
      <c r="T534" s="16" t="str">
        <f aca="false">IF(OR(S534="",N(R534)=0),"",S534/R534)</f>
        <v/>
      </c>
      <c r="U534" s="15" t="str">
        <f aca="false">IF(S534="","",SUMIFS($S$7:S534,$A$7:A534,A534))</f>
        <v/>
      </c>
      <c r="V534" s="14" t="str">
        <f aca="false">IF(S534="","",IF(AND($C$4&gt;0,U534-S534&lt;=-$C$4),"After loss limit",IF(AND($C$4&gt;0,U534&lt;=-$C$4),"Hit loss limit",IF(AND($C$5&gt;0,Q534&gt;$C$5),"Over trade cap","OK"))))</f>
        <v/>
      </c>
    </row>
    <row r="535" customFormat="false" ht="15" hidden="false" customHeight="false" outlineLevel="0" collapsed="false">
      <c r="A535" s="9"/>
      <c r="B535" s="10"/>
      <c r="C535" s="10"/>
      <c r="D535" s="11"/>
      <c r="E535" s="33"/>
      <c r="F535" s="33"/>
      <c r="G535" s="12"/>
      <c r="H535" s="12"/>
      <c r="I535" s="12"/>
      <c r="J535" s="11"/>
      <c r="K535" s="11"/>
      <c r="L535" s="13"/>
      <c r="M535" s="33"/>
      <c r="N535" s="11"/>
      <c r="O535" s="14" t="str">
        <f aca="false">IF(OR(A535="",B535=""),"",LOOKUP(MOD(B535,1),Lists!$A$5:$A$9,Lists!$B$5:$B$9))</f>
        <v/>
      </c>
      <c r="P535" s="14" t="str">
        <f aca="false">IF(OR(B535="",C535=""),"",ROUND(MOD(C535-B535,1)*1440,0))</f>
        <v/>
      </c>
      <c r="Q535" s="14" t="str">
        <f aca="false">IF(A535="","",COUNTIF($A$7:A535,A535))</f>
        <v/>
      </c>
      <c r="R535" s="15" t="str">
        <f aca="false">IF(OR(G535="",H535="",J535=""),"",ABS(G535-H535)*J535*IF(K535="",1,K535))</f>
        <v/>
      </c>
      <c r="S535" s="15" t="str">
        <f aca="false">IF(OR(G535="",I535="",J535=""),"",(I535-G535)*J535*IF(K535="",1,K535)*IF(E535="Short",-1,1)-N(L535))</f>
        <v/>
      </c>
      <c r="T535" s="16" t="str">
        <f aca="false">IF(OR(S535="",N(R535)=0),"",S535/R535)</f>
        <v/>
      </c>
      <c r="U535" s="15" t="str">
        <f aca="false">IF(S535="","",SUMIFS($S$7:S535,$A$7:A535,A535))</f>
        <v/>
      </c>
      <c r="V535" s="14" t="str">
        <f aca="false">IF(S535="","",IF(AND($C$4&gt;0,U535-S535&lt;=-$C$4),"After loss limit",IF(AND($C$4&gt;0,U535&lt;=-$C$4),"Hit loss limit",IF(AND($C$5&gt;0,Q535&gt;$C$5),"Over trade cap","OK"))))</f>
        <v/>
      </c>
    </row>
    <row r="536" customFormat="false" ht="15" hidden="false" customHeight="false" outlineLevel="0" collapsed="false">
      <c r="A536" s="9"/>
      <c r="B536" s="10"/>
      <c r="C536" s="10"/>
      <c r="D536" s="11"/>
      <c r="E536" s="33"/>
      <c r="F536" s="33"/>
      <c r="G536" s="12"/>
      <c r="H536" s="12"/>
      <c r="I536" s="12"/>
      <c r="J536" s="11"/>
      <c r="K536" s="11"/>
      <c r="L536" s="13"/>
      <c r="M536" s="33"/>
      <c r="N536" s="11"/>
      <c r="O536" s="14" t="str">
        <f aca="false">IF(OR(A536="",B536=""),"",LOOKUP(MOD(B536,1),Lists!$A$5:$A$9,Lists!$B$5:$B$9))</f>
        <v/>
      </c>
      <c r="P536" s="14" t="str">
        <f aca="false">IF(OR(B536="",C536=""),"",ROUND(MOD(C536-B536,1)*1440,0))</f>
        <v/>
      </c>
      <c r="Q536" s="14" t="str">
        <f aca="false">IF(A536="","",COUNTIF($A$7:A536,A536))</f>
        <v/>
      </c>
      <c r="R536" s="15" t="str">
        <f aca="false">IF(OR(G536="",H536="",J536=""),"",ABS(G536-H536)*J536*IF(K536="",1,K536))</f>
        <v/>
      </c>
      <c r="S536" s="15" t="str">
        <f aca="false">IF(OR(G536="",I536="",J536=""),"",(I536-G536)*J536*IF(K536="",1,K536)*IF(E536="Short",-1,1)-N(L536))</f>
        <v/>
      </c>
      <c r="T536" s="16" t="str">
        <f aca="false">IF(OR(S536="",N(R536)=0),"",S536/R536)</f>
        <v/>
      </c>
      <c r="U536" s="15" t="str">
        <f aca="false">IF(S536="","",SUMIFS($S$7:S536,$A$7:A536,A536))</f>
        <v/>
      </c>
      <c r="V536" s="14" t="str">
        <f aca="false">IF(S536="","",IF(AND($C$4&gt;0,U536-S536&lt;=-$C$4),"After loss limit",IF(AND($C$4&gt;0,U536&lt;=-$C$4),"Hit loss limit",IF(AND($C$5&gt;0,Q536&gt;$C$5),"Over trade cap","OK"))))</f>
        <v/>
      </c>
    </row>
    <row r="537" customFormat="false" ht="15" hidden="false" customHeight="false" outlineLevel="0" collapsed="false">
      <c r="A537" s="9"/>
      <c r="B537" s="10"/>
      <c r="C537" s="10"/>
      <c r="D537" s="11"/>
      <c r="E537" s="33"/>
      <c r="F537" s="33"/>
      <c r="G537" s="12"/>
      <c r="H537" s="12"/>
      <c r="I537" s="12"/>
      <c r="J537" s="11"/>
      <c r="K537" s="11"/>
      <c r="L537" s="13"/>
      <c r="M537" s="33"/>
      <c r="N537" s="11"/>
      <c r="O537" s="14" t="str">
        <f aca="false">IF(OR(A537="",B537=""),"",LOOKUP(MOD(B537,1),Lists!$A$5:$A$9,Lists!$B$5:$B$9))</f>
        <v/>
      </c>
      <c r="P537" s="14" t="str">
        <f aca="false">IF(OR(B537="",C537=""),"",ROUND(MOD(C537-B537,1)*1440,0))</f>
        <v/>
      </c>
      <c r="Q537" s="14" t="str">
        <f aca="false">IF(A537="","",COUNTIF($A$7:A537,A537))</f>
        <v/>
      </c>
      <c r="R537" s="15" t="str">
        <f aca="false">IF(OR(G537="",H537="",J537=""),"",ABS(G537-H537)*J537*IF(K537="",1,K537))</f>
        <v/>
      </c>
      <c r="S537" s="15" t="str">
        <f aca="false">IF(OR(G537="",I537="",J537=""),"",(I537-G537)*J537*IF(K537="",1,K537)*IF(E537="Short",-1,1)-N(L537))</f>
        <v/>
      </c>
      <c r="T537" s="16" t="str">
        <f aca="false">IF(OR(S537="",N(R537)=0),"",S537/R537)</f>
        <v/>
      </c>
      <c r="U537" s="15" t="str">
        <f aca="false">IF(S537="","",SUMIFS($S$7:S537,$A$7:A537,A537))</f>
        <v/>
      </c>
      <c r="V537" s="14" t="str">
        <f aca="false">IF(S537="","",IF(AND($C$4&gt;0,U537-S537&lt;=-$C$4),"After loss limit",IF(AND($C$4&gt;0,U537&lt;=-$C$4),"Hit loss limit",IF(AND($C$5&gt;0,Q537&gt;$C$5),"Over trade cap","OK"))))</f>
        <v/>
      </c>
    </row>
    <row r="538" customFormat="false" ht="15" hidden="false" customHeight="false" outlineLevel="0" collapsed="false">
      <c r="A538" s="9"/>
      <c r="B538" s="10"/>
      <c r="C538" s="10"/>
      <c r="D538" s="11"/>
      <c r="E538" s="33"/>
      <c r="F538" s="33"/>
      <c r="G538" s="12"/>
      <c r="H538" s="12"/>
      <c r="I538" s="12"/>
      <c r="J538" s="11"/>
      <c r="K538" s="11"/>
      <c r="L538" s="13"/>
      <c r="M538" s="33"/>
      <c r="N538" s="11"/>
      <c r="O538" s="14" t="str">
        <f aca="false">IF(OR(A538="",B538=""),"",LOOKUP(MOD(B538,1),Lists!$A$5:$A$9,Lists!$B$5:$B$9))</f>
        <v/>
      </c>
      <c r="P538" s="14" t="str">
        <f aca="false">IF(OR(B538="",C538=""),"",ROUND(MOD(C538-B538,1)*1440,0))</f>
        <v/>
      </c>
      <c r="Q538" s="14" t="str">
        <f aca="false">IF(A538="","",COUNTIF($A$7:A538,A538))</f>
        <v/>
      </c>
      <c r="R538" s="15" t="str">
        <f aca="false">IF(OR(G538="",H538="",J538=""),"",ABS(G538-H538)*J538*IF(K538="",1,K538))</f>
        <v/>
      </c>
      <c r="S538" s="15" t="str">
        <f aca="false">IF(OR(G538="",I538="",J538=""),"",(I538-G538)*J538*IF(K538="",1,K538)*IF(E538="Short",-1,1)-N(L538))</f>
        <v/>
      </c>
      <c r="T538" s="16" t="str">
        <f aca="false">IF(OR(S538="",N(R538)=0),"",S538/R538)</f>
        <v/>
      </c>
      <c r="U538" s="15" t="str">
        <f aca="false">IF(S538="","",SUMIFS($S$7:S538,$A$7:A538,A538))</f>
        <v/>
      </c>
      <c r="V538" s="14" t="str">
        <f aca="false">IF(S538="","",IF(AND($C$4&gt;0,U538-S538&lt;=-$C$4),"After loss limit",IF(AND($C$4&gt;0,U538&lt;=-$C$4),"Hit loss limit",IF(AND($C$5&gt;0,Q538&gt;$C$5),"Over trade cap","OK"))))</f>
        <v/>
      </c>
    </row>
    <row r="539" customFormat="false" ht="15" hidden="false" customHeight="false" outlineLevel="0" collapsed="false">
      <c r="A539" s="9"/>
      <c r="B539" s="10"/>
      <c r="C539" s="10"/>
      <c r="D539" s="11"/>
      <c r="E539" s="33"/>
      <c r="F539" s="33"/>
      <c r="G539" s="12"/>
      <c r="H539" s="12"/>
      <c r="I539" s="12"/>
      <c r="J539" s="11"/>
      <c r="K539" s="11"/>
      <c r="L539" s="13"/>
      <c r="M539" s="33"/>
      <c r="N539" s="11"/>
      <c r="O539" s="14" t="str">
        <f aca="false">IF(OR(A539="",B539=""),"",LOOKUP(MOD(B539,1),Lists!$A$5:$A$9,Lists!$B$5:$B$9))</f>
        <v/>
      </c>
      <c r="P539" s="14" t="str">
        <f aca="false">IF(OR(B539="",C539=""),"",ROUND(MOD(C539-B539,1)*1440,0))</f>
        <v/>
      </c>
      <c r="Q539" s="14" t="str">
        <f aca="false">IF(A539="","",COUNTIF($A$7:A539,A539))</f>
        <v/>
      </c>
      <c r="R539" s="15" t="str">
        <f aca="false">IF(OR(G539="",H539="",J539=""),"",ABS(G539-H539)*J539*IF(K539="",1,K539))</f>
        <v/>
      </c>
      <c r="S539" s="15" t="str">
        <f aca="false">IF(OR(G539="",I539="",J539=""),"",(I539-G539)*J539*IF(K539="",1,K539)*IF(E539="Short",-1,1)-N(L539))</f>
        <v/>
      </c>
      <c r="T539" s="16" t="str">
        <f aca="false">IF(OR(S539="",N(R539)=0),"",S539/R539)</f>
        <v/>
      </c>
      <c r="U539" s="15" t="str">
        <f aca="false">IF(S539="","",SUMIFS($S$7:S539,$A$7:A539,A539))</f>
        <v/>
      </c>
      <c r="V539" s="14" t="str">
        <f aca="false">IF(S539="","",IF(AND($C$4&gt;0,U539-S539&lt;=-$C$4),"After loss limit",IF(AND($C$4&gt;0,U539&lt;=-$C$4),"Hit loss limit",IF(AND($C$5&gt;0,Q539&gt;$C$5),"Over trade cap","OK"))))</f>
        <v/>
      </c>
    </row>
    <row r="540" customFormat="false" ht="15" hidden="false" customHeight="false" outlineLevel="0" collapsed="false">
      <c r="A540" s="9"/>
      <c r="B540" s="10"/>
      <c r="C540" s="10"/>
      <c r="D540" s="11"/>
      <c r="E540" s="33"/>
      <c r="F540" s="33"/>
      <c r="G540" s="12"/>
      <c r="H540" s="12"/>
      <c r="I540" s="12"/>
      <c r="J540" s="11"/>
      <c r="K540" s="11"/>
      <c r="L540" s="13"/>
      <c r="M540" s="33"/>
      <c r="N540" s="11"/>
      <c r="O540" s="14" t="str">
        <f aca="false">IF(OR(A540="",B540=""),"",LOOKUP(MOD(B540,1),Lists!$A$5:$A$9,Lists!$B$5:$B$9))</f>
        <v/>
      </c>
      <c r="P540" s="14" t="str">
        <f aca="false">IF(OR(B540="",C540=""),"",ROUND(MOD(C540-B540,1)*1440,0))</f>
        <v/>
      </c>
      <c r="Q540" s="14" t="str">
        <f aca="false">IF(A540="","",COUNTIF($A$7:A540,A540))</f>
        <v/>
      </c>
      <c r="R540" s="15" t="str">
        <f aca="false">IF(OR(G540="",H540="",J540=""),"",ABS(G540-H540)*J540*IF(K540="",1,K540))</f>
        <v/>
      </c>
      <c r="S540" s="15" t="str">
        <f aca="false">IF(OR(G540="",I540="",J540=""),"",(I540-G540)*J540*IF(K540="",1,K540)*IF(E540="Short",-1,1)-N(L540))</f>
        <v/>
      </c>
      <c r="T540" s="16" t="str">
        <f aca="false">IF(OR(S540="",N(R540)=0),"",S540/R540)</f>
        <v/>
      </c>
      <c r="U540" s="15" t="str">
        <f aca="false">IF(S540="","",SUMIFS($S$7:S540,$A$7:A540,A540))</f>
        <v/>
      </c>
      <c r="V540" s="14" t="str">
        <f aca="false">IF(S540="","",IF(AND($C$4&gt;0,U540-S540&lt;=-$C$4),"After loss limit",IF(AND($C$4&gt;0,U540&lt;=-$C$4),"Hit loss limit",IF(AND($C$5&gt;0,Q540&gt;$C$5),"Over trade cap","OK"))))</f>
        <v/>
      </c>
    </row>
    <row r="541" customFormat="false" ht="15" hidden="false" customHeight="false" outlineLevel="0" collapsed="false">
      <c r="A541" s="9"/>
      <c r="B541" s="10"/>
      <c r="C541" s="10"/>
      <c r="D541" s="11"/>
      <c r="E541" s="33"/>
      <c r="F541" s="33"/>
      <c r="G541" s="12"/>
      <c r="H541" s="12"/>
      <c r="I541" s="12"/>
      <c r="J541" s="11"/>
      <c r="K541" s="11"/>
      <c r="L541" s="13"/>
      <c r="M541" s="33"/>
      <c r="N541" s="11"/>
      <c r="O541" s="14" t="str">
        <f aca="false">IF(OR(A541="",B541=""),"",LOOKUP(MOD(B541,1),Lists!$A$5:$A$9,Lists!$B$5:$B$9))</f>
        <v/>
      </c>
      <c r="P541" s="14" t="str">
        <f aca="false">IF(OR(B541="",C541=""),"",ROUND(MOD(C541-B541,1)*1440,0))</f>
        <v/>
      </c>
      <c r="Q541" s="14" t="str">
        <f aca="false">IF(A541="","",COUNTIF($A$7:A541,A541))</f>
        <v/>
      </c>
      <c r="R541" s="15" t="str">
        <f aca="false">IF(OR(G541="",H541="",J541=""),"",ABS(G541-H541)*J541*IF(K541="",1,K541))</f>
        <v/>
      </c>
      <c r="S541" s="15" t="str">
        <f aca="false">IF(OR(G541="",I541="",J541=""),"",(I541-G541)*J541*IF(K541="",1,K541)*IF(E541="Short",-1,1)-N(L541))</f>
        <v/>
      </c>
      <c r="T541" s="16" t="str">
        <f aca="false">IF(OR(S541="",N(R541)=0),"",S541/R541)</f>
        <v/>
      </c>
      <c r="U541" s="15" t="str">
        <f aca="false">IF(S541="","",SUMIFS($S$7:S541,$A$7:A541,A541))</f>
        <v/>
      </c>
      <c r="V541" s="14" t="str">
        <f aca="false">IF(S541="","",IF(AND($C$4&gt;0,U541-S541&lt;=-$C$4),"After loss limit",IF(AND($C$4&gt;0,U541&lt;=-$C$4),"Hit loss limit",IF(AND($C$5&gt;0,Q541&gt;$C$5),"Over trade cap","OK"))))</f>
        <v/>
      </c>
    </row>
    <row r="542" customFormat="false" ht="15" hidden="false" customHeight="false" outlineLevel="0" collapsed="false">
      <c r="A542" s="9"/>
      <c r="B542" s="10"/>
      <c r="C542" s="10"/>
      <c r="D542" s="11"/>
      <c r="E542" s="33"/>
      <c r="F542" s="33"/>
      <c r="G542" s="12"/>
      <c r="H542" s="12"/>
      <c r="I542" s="12"/>
      <c r="J542" s="11"/>
      <c r="K542" s="11"/>
      <c r="L542" s="13"/>
      <c r="M542" s="33"/>
      <c r="N542" s="11"/>
      <c r="O542" s="14" t="str">
        <f aca="false">IF(OR(A542="",B542=""),"",LOOKUP(MOD(B542,1),Lists!$A$5:$A$9,Lists!$B$5:$B$9))</f>
        <v/>
      </c>
      <c r="P542" s="14" t="str">
        <f aca="false">IF(OR(B542="",C542=""),"",ROUND(MOD(C542-B542,1)*1440,0))</f>
        <v/>
      </c>
      <c r="Q542" s="14" t="str">
        <f aca="false">IF(A542="","",COUNTIF($A$7:A542,A542))</f>
        <v/>
      </c>
      <c r="R542" s="15" t="str">
        <f aca="false">IF(OR(G542="",H542="",J542=""),"",ABS(G542-H542)*J542*IF(K542="",1,K542))</f>
        <v/>
      </c>
      <c r="S542" s="15" t="str">
        <f aca="false">IF(OR(G542="",I542="",J542=""),"",(I542-G542)*J542*IF(K542="",1,K542)*IF(E542="Short",-1,1)-N(L542))</f>
        <v/>
      </c>
      <c r="T542" s="16" t="str">
        <f aca="false">IF(OR(S542="",N(R542)=0),"",S542/R542)</f>
        <v/>
      </c>
      <c r="U542" s="15" t="str">
        <f aca="false">IF(S542="","",SUMIFS($S$7:S542,$A$7:A542,A542))</f>
        <v/>
      </c>
      <c r="V542" s="14" t="str">
        <f aca="false">IF(S542="","",IF(AND($C$4&gt;0,U542-S542&lt;=-$C$4),"After loss limit",IF(AND($C$4&gt;0,U542&lt;=-$C$4),"Hit loss limit",IF(AND($C$5&gt;0,Q542&gt;$C$5),"Over trade cap","OK"))))</f>
        <v/>
      </c>
    </row>
    <row r="543" customFormat="false" ht="15" hidden="false" customHeight="false" outlineLevel="0" collapsed="false">
      <c r="A543" s="9"/>
      <c r="B543" s="10"/>
      <c r="C543" s="10"/>
      <c r="D543" s="11"/>
      <c r="E543" s="33"/>
      <c r="F543" s="33"/>
      <c r="G543" s="12"/>
      <c r="H543" s="12"/>
      <c r="I543" s="12"/>
      <c r="J543" s="11"/>
      <c r="K543" s="11"/>
      <c r="L543" s="13"/>
      <c r="M543" s="33"/>
      <c r="N543" s="11"/>
      <c r="O543" s="14" t="str">
        <f aca="false">IF(OR(A543="",B543=""),"",LOOKUP(MOD(B543,1),Lists!$A$5:$A$9,Lists!$B$5:$B$9))</f>
        <v/>
      </c>
      <c r="P543" s="14" t="str">
        <f aca="false">IF(OR(B543="",C543=""),"",ROUND(MOD(C543-B543,1)*1440,0))</f>
        <v/>
      </c>
      <c r="Q543" s="14" t="str">
        <f aca="false">IF(A543="","",COUNTIF($A$7:A543,A543))</f>
        <v/>
      </c>
      <c r="R543" s="15" t="str">
        <f aca="false">IF(OR(G543="",H543="",J543=""),"",ABS(G543-H543)*J543*IF(K543="",1,K543))</f>
        <v/>
      </c>
      <c r="S543" s="15" t="str">
        <f aca="false">IF(OR(G543="",I543="",J543=""),"",(I543-G543)*J543*IF(K543="",1,K543)*IF(E543="Short",-1,1)-N(L543))</f>
        <v/>
      </c>
      <c r="T543" s="16" t="str">
        <f aca="false">IF(OR(S543="",N(R543)=0),"",S543/R543)</f>
        <v/>
      </c>
      <c r="U543" s="15" t="str">
        <f aca="false">IF(S543="","",SUMIFS($S$7:S543,$A$7:A543,A543))</f>
        <v/>
      </c>
      <c r="V543" s="14" t="str">
        <f aca="false">IF(S543="","",IF(AND($C$4&gt;0,U543-S543&lt;=-$C$4),"After loss limit",IF(AND($C$4&gt;0,U543&lt;=-$C$4),"Hit loss limit",IF(AND($C$5&gt;0,Q543&gt;$C$5),"Over trade cap","OK"))))</f>
        <v/>
      </c>
    </row>
    <row r="544" customFormat="false" ht="15" hidden="false" customHeight="false" outlineLevel="0" collapsed="false">
      <c r="A544" s="9"/>
      <c r="B544" s="10"/>
      <c r="C544" s="10"/>
      <c r="D544" s="11"/>
      <c r="E544" s="33"/>
      <c r="F544" s="33"/>
      <c r="G544" s="12"/>
      <c r="H544" s="12"/>
      <c r="I544" s="12"/>
      <c r="J544" s="11"/>
      <c r="K544" s="11"/>
      <c r="L544" s="13"/>
      <c r="M544" s="33"/>
      <c r="N544" s="11"/>
      <c r="O544" s="14" t="str">
        <f aca="false">IF(OR(A544="",B544=""),"",LOOKUP(MOD(B544,1),Lists!$A$5:$A$9,Lists!$B$5:$B$9))</f>
        <v/>
      </c>
      <c r="P544" s="14" t="str">
        <f aca="false">IF(OR(B544="",C544=""),"",ROUND(MOD(C544-B544,1)*1440,0))</f>
        <v/>
      </c>
      <c r="Q544" s="14" t="str">
        <f aca="false">IF(A544="","",COUNTIF($A$7:A544,A544))</f>
        <v/>
      </c>
      <c r="R544" s="15" t="str">
        <f aca="false">IF(OR(G544="",H544="",J544=""),"",ABS(G544-H544)*J544*IF(K544="",1,K544))</f>
        <v/>
      </c>
      <c r="S544" s="15" t="str">
        <f aca="false">IF(OR(G544="",I544="",J544=""),"",(I544-G544)*J544*IF(K544="",1,K544)*IF(E544="Short",-1,1)-N(L544))</f>
        <v/>
      </c>
      <c r="T544" s="16" t="str">
        <f aca="false">IF(OR(S544="",N(R544)=0),"",S544/R544)</f>
        <v/>
      </c>
      <c r="U544" s="15" t="str">
        <f aca="false">IF(S544="","",SUMIFS($S$7:S544,$A$7:A544,A544))</f>
        <v/>
      </c>
      <c r="V544" s="14" t="str">
        <f aca="false">IF(S544="","",IF(AND($C$4&gt;0,U544-S544&lt;=-$C$4),"After loss limit",IF(AND($C$4&gt;0,U544&lt;=-$C$4),"Hit loss limit",IF(AND($C$5&gt;0,Q544&gt;$C$5),"Over trade cap","OK"))))</f>
        <v/>
      </c>
    </row>
    <row r="545" customFormat="false" ht="15" hidden="false" customHeight="false" outlineLevel="0" collapsed="false">
      <c r="A545" s="9"/>
      <c r="B545" s="10"/>
      <c r="C545" s="10"/>
      <c r="D545" s="11"/>
      <c r="E545" s="33"/>
      <c r="F545" s="33"/>
      <c r="G545" s="12"/>
      <c r="H545" s="12"/>
      <c r="I545" s="12"/>
      <c r="J545" s="11"/>
      <c r="K545" s="11"/>
      <c r="L545" s="13"/>
      <c r="M545" s="33"/>
      <c r="N545" s="11"/>
      <c r="O545" s="14" t="str">
        <f aca="false">IF(OR(A545="",B545=""),"",LOOKUP(MOD(B545,1),Lists!$A$5:$A$9,Lists!$B$5:$B$9))</f>
        <v/>
      </c>
      <c r="P545" s="14" t="str">
        <f aca="false">IF(OR(B545="",C545=""),"",ROUND(MOD(C545-B545,1)*1440,0))</f>
        <v/>
      </c>
      <c r="Q545" s="14" t="str">
        <f aca="false">IF(A545="","",COUNTIF($A$7:A545,A545))</f>
        <v/>
      </c>
      <c r="R545" s="15" t="str">
        <f aca="false">IF(OR(G545="",H545="",J545=""),"",ABS(G545-H545)*J545*IF(K545="",1,K545))</f>
        <v/>
      </c>
      <c r="S545" s="15" t="str">
        <f aca="false">IF(OR(G545="",I545="",J545=""),"",(I545-G545)*J545*IF(K545="",1,K545)*IF(E545="Short",-1,1)-N(L545))</f>
        <v/>
      </c>
      <c r="T545" s="16" t="str">
        <f aca="false">IF(OR(S545="",N(R545)=0),"",S545/R545)</f>
        <v/>
      </c>
      <c r="U545" s="15" t="str">
        <f aca="false">IF(S545="","",SUMIFS($S$7:S545,$A$7:A545,A545))</f>
        <v/>
      </c>
      <c r="V545" s="14" t="str">
        <f aca="false">IF(S545="","",IF(AND($C$4&gt;0,U545-S545&lt;=-$C$4),"After loss limit",IF(AND($C$4&gt;0,U545&lt;=-$C$4),"Hit loss limit",IF(AND($C$5&gt;0,Q545&gt;$C$5),"Over trade cap","OK"))))</f>
        <v/>
      </c>
    </row>
    <row r="546" customFormat="false" ht="15" hidden="false" customHeight="false" outlineLevel="0" collapsed="false">
      <c r="A546" s="9"/>
      <c r="B546" s="10"/>
      <c r="C546" s="10"/>
      <c r="D546" s="11"/>
      <c r="E546" s="33"/>
      <c r="F546" s="33"/>
      <c r="G546" s="12"/>
      <c r="H546" s="12"/>
      <c r="I546" s="12"/>
      <c r="J546" s="11"/>
      <c r="K546" s="11"/>
      <c r="L546" s="13"/>
      <c r="M546" s="33"/>
      <c r="N546" s="11"/>
      <c r="O546" s="14" t="str">
        <f aca="false">IF(OR(A546="",B546=""),"",LOOKUP(MOD(B546,1),Lists!$A$5:$A$9,Lists!$B$5:$B$9))</f>
        <v/>
      </c>
      <c r="P546" s="14" t="str">
        <f aca="false">IF(OR(B546="",C546=""),"",ROUND(MOD(C546-B546,1)*1440,0))</f>
        <v/>
      </c>
      <c r="Q546" s="14" t="str">
        <f aca="false">IF(A546="","",COUNTIF($A$7:A546,A546))</f>
        <v/>
      </c>
      <c r="R546" s="15" t="str">
        <f aca="false">IF(OR(G546="",H546="",J546=""),"",ABS(G546-H546)*J546*IF(K546="",1,K546))</f>
        <v/>
      </c>
      <c r="S546" s="15" t="str">
        <f aca="false">IF(OR(G546="",I546="",J546=""),"",(I546-G546)*J546*IF(K546="",1,K546)*IF(E546="Short",-1,1)-N(L546))</f>
        <v/>
      </c>
      <c r="T546" s="16" t="str">
        <f aca="false">IF(OR(S546="",N(R546)=0),"",S546/R546)</f>
        <v/>
      </c>
      <c r="U546" s="15" t="str">
        <f aca="false">IF(S546="","",SUMIFS($S$7:S546,$A$7:A546,A546))</f>
        <v/>
      </c>
      <c r="V546" s="14" t="str">
        <f aca="false">IF(S546="","",IF(AND($C$4&gt;0,U546-S546&lt;=-$C$4),"After loss limit",IF(AND($C$4&gt;0,U546&lt;=-$C$4),"Hit loss limit",IF(AND($C$5&gt;0,Q546&gt;$C$5),"Over trade cap","OK"))))</f>
        <v/>
      </c>
    </row>
    <row r="547" customFormat="false" ht="15" hidden="false" customHeight="false" outlineLevel="0" collapsed="false">
      <c r="A547" s="9"/>
      <c r="B547" s="10"/>
      <c r="C547" s="10"/>
      <c r="D547" s="11"/>
      <c r="E547" s="33"/>
      <c r="F547" s="33"/>
      <c r="G547" s="12"/>
      <c r="H547" s="12"/>
      <c r="I547" s="12"/>
      <c r="J547" s="11"/>
      <c r="K547" s="11"/>
      <c r="L547" s="13"/>
      <c r="M547" s="33"/>
      <c r="N547" s="11"/>
      <c r="O547" s="14" t="str">
        <f aca="false">IF(OR(A547="",B547=""),"",LOOKUP(MOD(B547,1),Lists!$A$5:$A$9,Lists!$B$5:$B$9))</f>
        <v/>
      </c>
      <c r="P547" s="14" t="str">
        <f aca="false">IF(OR(B547="",C547=""),"",ROUND(MOD(C547-B547,1)*1440,0))</f>
        <v/>
      </c>
      <c r="Q547" s="14" t="str">
        <f aca="false">IF(A547="","",COUNTIF($A$7:A547,A547))</f>
        <v/>
      </c>
      <c r="R547" s="15" t="str">
        <f aca="false">IF(OR(G547="",H547="",J547=""),"",ABS(G547-H547)*J547*IF(K547="",1,K547))</f>
        <v/>
      </c>
      <c r="S547" s="15" t="str">
        <f aca="false">IF(OR(G547="",I547="",J547=""),"",(I547-G547)*J547*IF(K547="",1,K547)*IF(E547="Short",-1,1)-N(L547))</f>
        <v/>
      </c>
      <c r="T547" s="16" t="str">
        <f aca="false">IF(OR(S547="",N(R547)=0),"",S547/R547)</f>
        <v/>
      </c>
      <c r="U547" s="15" t="str">
        <f aca="false">IF(S547="","",SUMIFS($S$7:S547,$A$7:A547,A547))</f>
        <v/>
      </c>
      <c r="V547" s="14" t="str">
        <f aca="false">IF(S547="","",IF(AND($C$4&gt;0,U547-S547&lt;=-$C$4),"After loss limit",IF(AND($C$4&gt;0,U547&lt;=-$C$4),"Hit loss limit",IF(AND($C$5&gt;0,Q547&gt;$C$5),"Over trade cap","OK"))))</f>
        <v/>
      </c>
    </row>
    <row r="548" customFormat="false" ht="15" hidden="false" customHeight="false" outlineLevel="0" collapsed="false">
      <c r="A548" s="9"/>
      <c r="B548" s="10"/>
      <c r="C548" s="10"/>
      <c r="D548" s="11"/>
      <c r="E548" s="33"/>
      <c r="F548" s="33"/>
      <c r="G548" s="12"/>
      <c r="H548" s="12"/>
      <c r="I548" s="12"/>
      <c r="J548" s="11"/>
      <c r="K548" s="11"/>
      <c r="L548" s="13"/>
      <c r="M548" s="33"/>
      <c r="N548" s="11"/>
      <c r="O548" s="14" t="str">
        <f aca="false">IF(OR(A548="",B548=""),"",LOOKUP(MOD(B548,1),Lists!$A$5:$A$9,Lists!$B$5:$B$9))</f>
        <v/>
      </c>
      <c r="P548" s="14" t="str">
        <f aca="false">IF(OR(B548="",C548=""),"",ROUND(MOD(C548-B548,1)*1440,0))</f>
        <v/>
      </c>
      <c r="Q548" s="14" t="str">
        <f aca="false">IF(A548="","",COUNTIF($A$7:A548,A548))</f>
        <v/>
      </c>
      <c r="R548" s="15" t="str">
        <f aca="false">IF(OR(G548="",H548="",J548=""),"",ABS(G548-H548)*J548*IF(K548="",1,K548))</f>
        <v/>
      </c>
      <c r="S548" s="15" t="str">
        <f aca="false">IF(OR(G548="",I548="",J548=""),"",(I548-G548)*J548*IF(K548="",1,K548)*IF(E548="Short",-1,1)-N(L548))</f>
        <v/>
      </c>
      <c r="T548" s="16" t="str">
        <f aca="false">IF(OR(S548="",N(R548)=0),"",S548/R548)</f>
        <v/>
      </c>
      <c r="U548" s="15" t="str">
        <f aca="false">IF(S548="","",SUMIFS($S$7:S548,$A$7:A548,A548))</f>
        <v/>
      </c>
      <c r="V548" s="14" t="str">
        <f aca="false">IF(S548="","",IF(AND($C$4&gt;0,U548-S548&lt;=-$C$4),"After loss limit",IF(AND($C$4&gt;0,U548&lt;=-$C$4),"Hit loss limit",IF(AND($C$5&gt;0,Q548&gt;$C$5),"Over trade cap","OK"))))</f>
        <v/>
      </c>
    </row>
    <row r="549" customFormat="false" ht="15" hidden="false" customHeight="false" outlineLevel="0" collapsed="false">
      <c r="A549" s="9"/>
      <c r="B549" s="10"/>
      <c r="C549" s="10"/>
      <c r="D549" s="11"/>
      <c r="E549" s="33"/>
      <c r="F549" s="33"/>
      <c r="G549" s="12"/>
      <c r="H549" s="12"/>
      <c r="I549" s="12"/>
      <c r="J549" s="11"/>
      <c r="K549" s="11"/>
      <c r="L549" s="13"/>
      <c r="M549" s="33"/>
      <c r="N549" s="11"/>
      <c r="O549" s="14" t="str">
        <f aca="false">IF(OR(A549="",B549=""),"",LOOKUP(MOD(B549,1),Lists!$A$5:$A$9,Lists!$B$5:$B$9))</f>
        <v/>
      </c>
      <c r="P549" s="14" t="str">
        <f aca="false">IF(OR(B549="",C549=""),"",ROUND(MOD(C549-B549,1)*1440,0))</f>
        <v/>
      </c>
      <c r="Q549" s="14" t="str">
        <f aca="false">IF(A549="","",COUNTIF($A$7:A549,A549))</f>
        <v/>
      </c>
      <c r="R549" s="15" t="str">
        <f aca="false">IF(OR(G549="",H549="",J549=""),"",ABS(G549-H549)*J549*IF(K549="",1,K549))</f>
        <v/>
      </c>
      <c r="S549" s="15" t="str">
        <f aca="false">IF(OR(G549="",I549="",J549=""),"",(I549-G549)*J549*IF(K549="",1,K549)*IF(E549="Short",-1,1)-N(L549))</f>
        <v/>
      </c>
      <c r="T549" s="16" t="str">
        <f aca="false">IF(OR(S549="",N(R549)=0),"",S549/R549)</f>
        <v/>
      </c>
      <c r="U549" s="15" t="str">
        <f aca="false">IF(S549="","",SUMIFS($S$7:S549,$A$7:A549,A549))</f>
        <v/>
      </c>
      <c r="V549" s="14" t="str">
        <f aca="false">IF(S549="","",IF(AND($C$4&gt;0,U549-S549&lt;=-$C$4),"After loss limit",IF(AND($C$4&gt;0,U549&lt;=-$C$4),"Hit loss limit",IF(AND($C$5&gt;0,Q549&gt;$C$5),"Over trade cap","OK"))))</f>
        <v/>
      </c>
    </row>
    <row r="550" customFormat="false" ht="15" hidden="false" customHeight="false" outlineLevel="0" collapsed="false">
      <c r="A550" s="9"/>
      <c r="B550" s="10"/>
      <c r="C550" s="10"/>
      <c r="D550" s="11"/>
      <c r="E550" s="33"/>
      <c r="F550" s="33"/>
      <c r="G550" s="12"/>
      <c r="H550" s="12"/>
      <c r="I550" s="12"/>
      <c r="J550" s="11"/>
      <c r="K550" s="11"/>
      <c r="L550" s="13"/>
      <c r="M550" s="33"/>
      <c r="N550" s="11"/>
      <c r="O550" s="14" t="str">
        <f aca="false">IF(OR(A550="",B550=""),"",LOOKUP(MOD(B550,1),Lists!$A$5:$A$9,Lists!$B$5:$B$9))</f>
        <v/>
      </c>
      <c r="P550" s="14" t="str">
        <f aca="false">IF(OR(B550="",C550=""),"",ROUND(MOD(C550-B550,1)*1440,0))</f>
        <v/>
      </c>
      <c r="Q550" s="14" t="str">
        <f aca="false">IF(A550="","",COUNTIF($A$7:A550,A550))</f>
        <v/>
      </c>
      <c r="R550" s="15" t="str">
        <f aca="false">IF(OR(G550="",H550="",J550=""),"",ABS(G550-H550)*J550*IF(K550="",1,K550))</f>
        <v/>
      </c>
      <c r="S550" s="15" t="str">
        <f aca="false">IF(OR(G550="",I550="",J550=""),"",(I550-G550)*J550*IF(K550="",1,K550)*IF(E550="Short",-1,1)-N(L550))</f>
        <v/>
      </c>
      <c r="T550" s="16" t="str">
        <f aca="false">IF(OR(S550="",N(R550)=0),"",S550/R550)</f>
        <v/>
      </c>
      <c r="U550" s="15" t="str">
        <f aca="false">IF(S550="","",SUMIFS($S$7:S550,$A$7:A550,A550))</f>
        <v/>
      </c>
      <c r="V550" s="14" t="str">
        <f aca="false">IF(S550="","",IF(AND($C$4&gt;0,U550-S550&lt;=-$C$4),"After loss limit",IF(AND($C$4&gt;0,U550&lt;=-$C$4),"Hit loss limit",IF(AND($C$5&gt;0,Q550&gt;$C$5),"Over trade cap","OK"))))</f>
        <v/>
      </c>
    </row>
    <row r="551" customFormat="false" ht="15" hidden="false" customHeight="false" outlineLevel="0" collapsed="false">
      <c r="A551" s="9"/>
      <c r="B551" s="10"/>
      <c r="C551" s="10"/>
      <c r="D551" s="11"/>
      <c r="E551" s="33"/>
      <c r="F551" s="33"/>
      <c r="G551" s="12"/>
      <c r="H551" s="12"/>
      <c r="I551" s="12"/>
      <c r="J551" s="11"/>
      <c r="K551" s="11"/>
      <c r="L551" s="13"/>
      <c r="M551" s="33"/>
      <c r="N551" s="11"/>
      <c r="O551" s="14" t="str">
        <f aca="false">IF(OR(A551="",B551=""),"",LOOKUP(MOD(B551,1),Lists!$A$5:$A$9,Lists!$B$5:$B$9))</f>
        <v/>
      </c>
      <c r="P551" s="14" t="str">
        <f aca="false">IF(OR(B551="",C551=""),"",ROUND(MOD(C551-B551,1)*1440,0))</f>
        <v/>
      </c>
      <c r="Q551" s="14" t="str">
        <f aca="false">IF(A551="","",COUNTIF($A$7:A551,A551))</f>
        <v/>
      </c>
      <c r="R551" s="15" t="str">
        <f aca="false">IF(OR(G551="",H551="",J551=""),"",ABS(G551-H551)*J551*IF(K551="",1,K551))</f>
        <v/>
      </c>
      <c r="S551" s="15" t="str">
        <f aca="false">IF(OR(G551="",I551="",J551=""),"",(I551-G551)*J551*IF(K551="",1,K551)*IF(E551="Short",-1,1)-N(L551))</f>
        <v/>
      </c>
      <c r="T551" s="16" t="str">
        <f aca="false">IF(OR(S551="",N(R551)=0),"",S551/R551)</f>
        <v/>
      </c>
      <c r="U551" s="15" t="str">
        <f aca="false">IF(S551="","",SUMIFS($S$7:S551,$A$7:A551,A551))</f>
        <v/>
      </c>
      <c r="V551" s="14" t="str">
        <f aca="false">IF(S551="","",IF(AND($C$4&gt;0,U551-S551&lt;=-$C$4),"After loss limit",IF(AND($C$4&gt;0,U551&lt;=-$C$4),"Hit loss limit",IF(AND($C$5&gt;0,Q551&gt;$C$5),"Over trade cap","OK"))))</f>
        <v/>
      </c>
    </row>
    <row r="552" customFormat="false" ht="15" hidden="false" customHeight="false" outlineLevel="0" collapsed="false">
      <c r="A552" s="9"/>
      <c r="B552" s="10"/>
      <c r="C552" s="10"/>
      <c r="D552" s="11"/>
      <c r="E552" s="33"/>
      <c r="F552" s="33"/>
      <c r="G552" s="12"/>
      <c r="H552" s="12"/>
      <c r="I552" s="12"/>
      <c r="J552" s="11"/>
      <c r="K552" s="11"/>
      <c r="L552" s="13"/>
      <c r="M552" s="33"/>
      <c r="N552" s="11"/>
      <c r="O552" s="14" t="str">
        <f aca="false">IF(OR(A552="",B552=""),"",LOOKUP(MOD(B552,1),Lists!$A$5:$A$9,Lists!$B$5:$B$9))</f>
        <v/>
      </c>
      <c r="P552" s="14" t="str">
        <f aca="false">IF(OR(B552="",C552=""),"",ROUND(MOD(C552-B552,1)*1440,0))</f>
        <v/>
      </c>
      <c r="Q552" s="14" t="str">
        <f aca="false">IF(A552="","",COUNTIF($A$7:A552,A552))</f>
        <v/>
      </c>
      <c r="R552" s="15" t="str">
        <f aca="false">IF(OR(G552="",H552="",J552=""),"",ABS(G552-H552)*J552*IF(K552="",1,K552))</f>
        <v/>
      </c>
      <c r="S552" s="15" t="str">
        <f aca="false">IF(OR(G552="",I552="",J552=""),"",(I552-G552)*J552*IF(K552="",1,K552)*IF(E552="Short",-1,1)-N(L552))</f>
        <v/>
      </c>
      <c r="T552" s="16" t="str">
        <f aca="false">IF(OR(S552="",N(R552)=0),"",S552/R552)</f>
        <v/>
      </c>
      <c r="U552" s="15" t="str">
        <f aca="false">IF(S552="","",SUMIFS($S$7:S552,$A$7:A552,A552))</f>
        <v/>
      </c>
      <c r="V552" s="14" t="str">
        <f aca="false">IF(S552="","",IF(AND($C$4&gt;0,U552-S552&lt;=-$C$4),"After loss limit",IF(AND($C$4&gt;0,U552&lt;=-$C$4),"Hit loss limit",IF(AND($C$5&gt;0,Q552&gt;$C$5),"Over trade cap","OK"))))</f>
        <v/>
      </c>
    </row>
    <row r="553" customFormat="false" ht="15" hidden="false" customHeight="false" outlineLevel="0" collapsed="false">
      <c r="A553" s="9"/>
      <c r="B553" s="10"/>
      <c r="C553" s="10"/>
      <c r="D553" s="11"/>
      <c r="E553" s="33"/>
      <c r="F553" s="33"/>
      <c r="G553" s="12"/>
      <c r="H553" s="12"/>
      <c r="I553" s="12"/>
      <c r="J553" s="11"/>
      <c r="K553" s="11"/>
      <c r="L553" s="13"/>
      <c r="M553" s="33"/>
      <c r="N553" s="11"/>
      <c r="O553" s="14" t="str">
        <f aca="false">IF(OR(A553="",B553=""),"",LOOKUP(MOD(B553,1),Lists!$A$5:$A$9,Lists!$B$5:$B$9))</f>
        <v/>
      </c>
      <c r="P553" s="14" t="str">
        <f aca="false">IF(OR(B553="",C553=""),"",ROUND(MOD(C553-B553,1)*1440,0))</f>
        <v/>
      </c>
      <c r="Q553" s="14" t="str">
        <f aca="false">IF(A553="","",COUNTIF($A$7:A553,A553))</f>
        <v/>
      </c>
      <c r="R553" s="15" t="str">
        <f aca="false">IF(OR(G553="",H553="",J553=""),"",ABS(G553-H553)*J553*IF(K553="",1,K553))</f>
        <v/>
      </c>
      <c r="S553" s="15" t="str">
        <f aca="false">IF(OR(G553="",I553="",J553=""),"",(I553-G553)*J553*IF(K553="",1,K553)*IF(E553="Short",-1,1)-N(L553))</f>
        <v/>
      </c>
      <c r="T553" s="16" t="str">
        <f aca="false">IF(OR(S553="",N(R553)=0),"",S553/R553)</f>
        <v/>
      </c>
      <c r="U553" s="15" t="str">
        <f aca="false">IF(S553="","",SUMIFS($S$7:S553,$A$7:A553,A553))</f>
        <v/>
      </c>
      <c r="V553" s="14" t="str">
        <f aca="false">IF(S553="","",IF(AND($C$4&gt;0,U553-S553&lt;=-$C$4),"After loss limit",IF(AND($C$4&gt;0,U553&lt;=-$C$4),"Hit loss limit",IF(AND($C$5&gt;0,Q553&gt;$C$5),"Over trade cap","OK"))))</f>
        <v/>
      </c>
    </row>
    <row r="554" customFormat="false" ht="15" hidden="false" customHeight="false" outlineLevel="0" collapsed="false">
      <c r="A554" s="9"/>
      <c r="B554" s="10"/>
      <c r="C554" s="10"/>
      <c r="D554" s="11"/>
      <c r="E554" s="33"/>
      <c r="F554" s="33"/>
      <c r="G554" s="12"/>
      <c r="H554" s="12"/>
      <c r="I554" s="12"/>
      <c r="J554" s="11"/>
      <c r="K554" s="11"/>
      <c r="L554" s="13"/>
      <c r="M554" s="33"/>
      <c r="N554" s="11"/>
      <c r="O554" s="14" t="str">
        <f aca="false">IF(OR(A554="",B554=""),"",LOOKUP(MOD(B554,1),Lists!$A$5:$A$9,Lists!$B$5:$B$9))</f>
        <v/>
      </c>
      <c r="P554" s="14" t="str">
        <f aca="false">IF(OR(B554="",C554=""),"",ROUND(MOD(C554-B554,1)*1440,0))</f>
        <v/>
      </c>
      <c r="Q554" s="14" t="str">
        <f aca="false">IF(A554="","",COUNTIF($A$7:A554,A554))</f>
        <v/>
      </c>
      <c r="R554" s="15" t="str">
        <f aca="false">IF(OR(G554="",H554="",J554=""),"",ABS(G554-H554)*J554*IF(K554="",1,K554))</f>
        <v/>
      </c>
      <c r="S554" s="15" t="str">
        <f aca="false">IF(OR(G554="",I554="",J554=""),"",(I554-G554)*J554*IF(K554="",1,K554)*IF(E554="Short",-1,1)-N(L554))</f>
        <v/>
      </c>
      <c r="T554" s="16" t="str">
        <f aca="false">IF(OR(S554="",N(R554)=0),"",S554/R554)</f>
        <v/>
      </c>
      <c r="U554" s="15" t="str">
        <f aca="false">IF(S554="","",SUMIFS($S$7:S554,$A$7:A554,A554))</f>
        <v/>
      </c>
      <c r="V554" s="14" t="str">
        <f aca="false">IF(S554="","",IF(AND($C$4&gt;0,U554-S554&lt;=-$C$4),"After loss limit",IF(AND($C$4&gt;0,U554&lt;=-$C$4),"Hit loss limit",IF(AND($C$5&gt;0,Q554&gt;$C$5),"Over trade cap","OK"))))</f>
        <v/>
      </c>
    </row>
    <row r="555" customFormat="false" ht="15" hidden="false" customHeight="false" outlineLevel="0" collapsed="false">
      <c r="A555" s="9"/>
      <c r="B555" s="10"/>
      <c r="C555" s="10"/>
      <c r="D555" s="11"/>
      <c r="E555" s="33"/>
      <c r="F555" s="33"/>
      <c r="G555" s="12"/>
      <c r="H555" s="12"/>
      <c r="I555" s="12"/>
      <c r="J555" s="11"/>
      <c r="K555" s="11"/>
      <c r="L555" s="13"/>
      <c r="M555" s="33"/>
      <c r="N555" s="11"/>
      <c r="O555" s="14" t="str">
        <f aca="false">IF(OR(A555="",B555=""),"",LOOKUP(MOD(B555,1),Lists!$A$5:$A$9,Lists!$B$5:$B$9))</f>
        <v/>
      </c>
      <c r="P555" s="14" t="str">
        <f aca="false">IF(OR(B555="",C555=""),"",ROUND(MOD(C555-B555,1)*1440,0))</f>
        <v/>
      </c>
      <c r="Q555" s="14" t="str">
        <f aca="false">IF(A555="","",COUNTIF($A$7:A555,A555))</f>
        <v/>
      </c>
      <c r="R555" s="15" t="str">
        <f aca="false">IF(OR(G555="",H555="",J555=""),"",ABS(G555-H555)*J555*IF(K555="",1,K555))</f>
        <v/>
      </c>
      <c r="S555" s="15" t="str">
        <f aca="false">IF(OR(G555="",I555="",J555=""),"",(I555-G555)*J555*IF(K555="",1,K555)*IF(E555="Short",-1,1)-N(L555))</f>
        <v/>
      </c>
      <c r="T555" s="16" t="str">
        <f aca="false">IF(OR(S555="",N(R555)=0),"",S555/R555)</f>
        <v/>
      </c>
      <c r="U555" s="15" t="str">
        <f aca="false">IF(S555="","",SUMIFS($S$7:S555,$A$7:A555,A555))</f>
        <v/>
      </c>
      <c r="V555" s="14" t="str">
        <f aca="false">IF(S555="","",IF(AND($C$4&gt;0,U555-S555&lt;=-$C$4),"After loss limit",IF(AND($C$4&gt;0,U555&lt;=-$C$4),"Hit loss limit",IF(AND($C$5&gt;0,Q555&gt;$C$5),"Over trade cap","OK"))))</f>
        <v/>
      </c>
    </row>
    <row r="556" customFormat="false" ht="15" hidden="false" customHeight="false" outlineLevel="0" collapsed="false">
      <c r="A556" s="9"/>
      <c r="B556" s="10"/>
      <c r="C556" s="10"/>
      <c r="D556" s="11"/>
      <c r="E556" s="33"/>
      <c r="F556" s="33"/>
      <c r="G556" s="12"/>
      <c r="H556" s="12"/>
      <c r="I556" s="12"/>
      <c r="J556" s="11"/>
      <c r="K556" s="11"/>
      <c r="L556" s="13"/>
      <c r="M556" s="33"/>
      <c r="N556" s="11"/>
      <c r="O556" s="14" t="str">
        <f aca="false">IF(OR(A556="",B556=""),"",LOOKUP(MOD(B556,1),Lists!$A$5:$A$9,Lists!$B$5:$B$9))</f>
        <v/>
      </c>
      <c r="P556" s="14" t="str">
        <f aca="false">IF(OR(B556="",C556=""),"",ROUND(MOD(C556-B556,1)*1440,0))</f>
        <v/>
      </c>
      <c r="Q556" s="14" t="str">
        <f aca="false">IF(A556="","",COUNTIF($A$7:A556,A556))</f>
        <v/>
      </c>
      <c r="R556" s="15" t="str">
        <f aca="false">IF(OR(G556="",H556="",J556=""),"",ABS(G556-H556)*J556*IF(K556="",1,K556))</f>
        <v/>
      </c>
      <c r="S556" s="15" t="str">
        <f aca="false">IF(OR(G556="",I556="",J556=""),"",(I556-G556)*J556*IF(K556="",1,K556)*IF(E556="Short",-1,1)-N(L556))</f>
        <v/>
      </c>
      <c r="T556" s="16" t="str">
        <f aca="false">IF(OR(S556="",N(R556)=0),"",S556/R556)</f>
        <v/>
      </c>
      <c r="U556" s="15" t="str">
        <f aca="false">IF(S556="","",SUMIFS($S$7:S556,$A$7:A556,A556))</f>
        <v/>
      </c>
      <c r="V556" s="14" t="str">
        <f aca="false">IF(S556="","",IF(AND($C$4&gt;0,U556-S556&lt;=-$C$4),"After loss limit",IF(AND($C$4&gt;0,U556&lt;=-$C$4),"Hit loss limit",IF(AND($C$5&gt;0,Q556&gt;$C$5),"Over trade cap","OK"))))</f>
        <v/>
      </c>
    </row>
    <row r="557" customFormat="false" ht="15" hidden="false" customHeight="false" outlineLevel="0" collapsed="false">
      <c r="A557" s="9"/>
      <c r="B557" s="10"/>
      <c r="C557" s="10"/>
      <c r="D557" s="11"/>
      <c r="E557" s="33"/>
      <c r="F557" s="33"/>
      <c r="G557" s="12"/>
      <c r="H557" s="12"/>
      <c r="I557" s="12"/>
      <c r="J557" s="11"/>
      <c r="K557" s="11"/>
      <c r="L557" s="13"/>
      <c r="M557" s="33"/>
      <c r="N557" s="11"/>
      <c r="O557" s="14" t="str">
        <f aca="false">IF(OR(A557="",B557=""),"",LOOKUP(MOD(B557,1),Lists!$A$5:$A$9,Lists!$B$5:$B$9))</f>
        <v/>
      </c>
      <c r="P557" s="14" t="str">
        <f aca="false">IF(OR(B557="",C557=""),"",ROUND(MOD(C557-B557,1)*1440,0))</f>
        <v/>
      </c>
      <c r="Q557" s="14" t="str">
        <f aca="false">IF(A557="","",COUNTIF($A$7:A557,A557))</f>
        <v/>
      </c>
      <c r="R557" s="15" t="str">
        <f aca="false">IF(OR(G557="",H557="",J557=""),"",ABS(G557-H557)*J557*IF(K557="",1,K557))</f>
        <v/>
      </c>
      <c r="S557" s="15" t="str">
        <f aca="false">IF(OR(G557="",I557="",J557=""),"",(I557-G557)*J557*IF(K557="",1,K557)*IF(E557="Short",-1,1)-N(L557))</f>
        <v/>
      </c>
      <c r="T557" s="16" t="str">
        <f aca="false">IF(OR(S557="",N(R557)=0),"",S557/R557)</f>
        <v/>
      </c>
      <c r="U557" s="15" t="str">
        <f aca="false">IF(S557="","",SUMIFS($S$7:S557,$A$7:A557,A557))</f>
        <v/>
      </c>
      <c r="V557" s="14" t="str">
        <f aca="false">IF(S557="","",IF(AND($C$4&gt;0,U557-S557&lt;=-$C$4),"After loss limit",IF(AND($C$4&gt;0,U557&lt;=-$C$4),"Hit loss limit",IF(AND($C$5&gt;0,Q557&gt;$C$5),"Over trade cap","OK"))))</f>
        <v/>
      </c>
    </row>
    <row r="558" customFormat="false" ht="15" hidden="false" customHeight="false" outlineLevel="0" collapsed="false">
      <c r="A558" s="9"/>
      <c r="B558" s="10"/>
      <c r="C558" s="10"/>
      <c r="D558" s="11"/>
      <c r="E558" s="33"/>
      <c r="F558" s="33"/>
      <c r="G558" s="12"/>
      <c r="H558" s="12"/>
      <c r="I558" s="12"/>
      <c r="J558" s="11"/>
      <c r="K558" s="11"/>
      <c r="L558" s="13"/>
      <c r="M558" s="33"/>
      <c r="N558" s="11"/>
      <c r="O558" s="14" t="str">
        <f aca="false">IF(OR(A558="",B558=""),"",LOOKUP(MOD(B558,1),Lists!$A$5:$A$9,Lists!$B$5:$B$9))</f>
        <v/>
      </c>
      <c r="P558" s="14" t="str">
        <f aca="false">IF(OR(B558="",C558=""),"",ROUND(MOD(C558-B558,1)*1440,0))</f>
        <v/>
      </c>
      <c r="Q558" s="14" t="str">
        <f aca="false">IF(A558="","",COUNTIF($A$7:A558,A558))</f>
        <v/>
      </c>
      <c r="R558" s="15" t="str">
        <f aca="false">IF(OR(G558="",H558="",J558=""),"",ABS(G558-H558)*J558*IF(K558="",1,K558))</f>
        <v/>
      </c>
      <c r="S558" s="15" t="str">
        <f aca="false">IF(OR(G558="",I558="",J558=""),"",(I558-G558)*J558*IF(K558="",1,K558)*IF(E558="Short",-1,1)-N(L558))</f>
        <v/>
      </c>
      <c r="T558" s="16" t="str">
        <f aca="false">IF(OR(S558="",N(R558)=0),"",S558/R558)</f>
        <v/>
      </c>
      <c r="U558" s="15" t="str">
        <f aca="false">IF(S558="","",SUMIFS($S$7:S558,$A$7:A558,A558))</f>
        <v/>
      </c>
      <c r="V558" s="14" t="str">
        <f aca="false">IF(S558="","",IF(AND($C$4&gt;0,U558-S558&lt;=-$C$4),"After loss limit",IF(AND($C$4&gt;0,U558&lt;=-$C$4),"Hit loss limit",IF(AND($C$5&gt;0,Q558&gt;$C$5),"Over trade cap","OK"))))</f>
        <v/>
      </c>
    </row>
    <row r="559" customFormat="false" ht="15" hidden="false" customHeight="false" outlineLevel="0" collapsed="false">
      <c r="A559" s="9"/>
      <c r="B559" s="10"/>
      <c r="C559" s="10"/>
      <c r="D559" s="11"/>
      <c r="E559" s="33"/>
      <c r="F559" s="33"/>
      <c r="G559" s="12"/>
      <c r="H559" s="12"/>
      <c r="I559" s="12"/>
      <c r="J559" s="11"/>
      <c r="K559" s="11"/>
      <c r="L559" s="13"/>
      <c r="M559" s="33"/>
      <c r="N559" s="11"/>
      <c r="O559" s="14" t="str">
        <f aca="false">IF(OR(A559="",B559=""),"",LOOKUP(MOD(B559,1),Lists!$A$5:$A$9,Lists!$B$5:$B$9))</f>
        <v/>
      </c>
      <c r="P559" s="14" t="str">
        <f aca="false">IF(OR(B559="",C559=""),"",ROUND(MOD(C559-B559,1)*1440,0))</f>
        <v/>
      </c>
      <c r="Q559" s="14" t="str">
        <f aca="false">IF(A559="","",COUNTIF($A$7:A559,A559))</f>
        <v/>
      </c>
      <c r="R559" s="15" t="str">
        <f aca="false">IF(OR(G559="",H559="",J559=""),"",ABS(G559-H559)*J559*IF(K559="",1,K559))</f>
        <v/>
      </c>
      <c r="S559" s="15" t="str">
        <f aca="false">IF(OR(G559="",I559="",J559=""),"",(I559-G559)*J559*IF(K559="",1,K559)*IF(E559="Short",-1,1)-N(L559))</f>
        <v/>
      </c>
      <c r="T559" s="16" t="str">
        <f aca="false">IF(OR(S559="",N(R559)=0),"",S559/R559)</f>
        <v/>
      </c>
      <c r="U559" s="15" t="str">
        <f aca="false">IF(S559="","",SUMIFS($S$7:S559,$A$7:A559,A559))</f>
        <v/>
      </c>
      <c r="V559" s="14" t="str">
        <f aca="false">IF(S559="","",IF(AND($C$4&gt;0,U559-S559&lt;=-$C$4),"After loss limit",IF(AND($C$4&gt;0,U559&lt;=-$C$4),"Hit loss limit",IF(AND($C$5&gt;0,Q559&gt;$C$5),"Over trade cap","OK"))))</f>
        <v/>
      </c>
    </row>
    <row r="560" customFormat="false" ht="15" hidden="false" customHeight="false" outlineLevel="0" collapsed="false">
      <c r="A560" s="9"/>
      <c r="B560" s="10"/>
      <c r="C560" s="10"/>
      <c r="D560" s="11"/>
      <c r="E560" s="33"/>
      <c r="F560" s="33"/>
      <c r="G560" s="12"/>
      <c r="H560" s="12"/>
      <c r="I560" s="12"/>
      <c r="J560" s="11"/>
      <c r="K560" s="11"/>
      <c r="L560" s="13"/>
      <c r="M560" s="33"/>
      <c r="N560" s="11"/>
      <c r="O560" s="14" t="str">
        <f aca="false">IF(OR(A560="",B560=""),"",LOOKUP(MOD(B560,1),Lists!$A$5:$A$9,Lists!$B$5:$B$9))</f>
        <v/>
      </c>
      <c r="P560" s="14" t="str">
        <f aca="false">IF(OR(B560="",C560=""),"",ROUND(MOD(C560-B560,1)*1440,0))</f>
        <v/>
      </c>
      <c r="Q560" s="14" t="str">
        <f aca="false">IF(A560="","",COUNTIF($A$7:A560,A560))</f>
        <v/>
      </c>
      <c r="R560" s="15" t="str">
        <f aca="false">IF(OR(G560="",H560="",J560=""),"",ABS(G560-H560)*J560*IF(K560="",1,K560))</f>
        <v/>
      </c>
      <c r="S560" s="15" t="str">
        <f aca="false">IF(OR(G560="",I560="",J560=""),"",(I560-G560)*J560*IF(K560="",1,K560)*IF(E560="Short",-1,1)-N(L560))</f>
        <v/>
      </c>
      <c r="T560" s="16" t="str">
        <f aca="false">IF(OR(S560="",N(R560)=0),"",S560/R560)</f>
        <v/>
      </c>
      <c r="U560" s="15" t="str">
        <f aca="false">IF(S560="","",SUMIFS($S$7:S560,$A$7:A560,A560))</f>
        <v/>
      </c>
      <c r="V560" s="14" t="str">
        <f aca="false">IF(S560="","",IF(AND($C$4&gt;0,U560-S560&lt;=-$C$4),"After loss limit",IF(AND($C$4&gt;0,U560&lt;=-$C$4),"Hit loss limit",IF(AND($C$5&gt;0,Q560&gt;$C$5),"Over trade cap","OK"))))</f>
        <v/>
      </c>
    </row>
    <row r="561" customFormat="false" ht="15" hidden="false" customHeight="false" outlineLevel="0" collapsed="false">
      <c r="A561" s="9"/>
      <c r="B561" s="10"/>
      <c r="C561" s="10"/>
      <c r="D561" s="11"/>
      <c r="E561" s="33"/>
      <c r="F561" s="33"/>
      <c r="G561" s="12"/>
      <c r="H561" s="12"/>
      <c r="I561" s="12"/>
      <c r="J561" s="11"/>
      <c r="K561" s="11"/>
      <c r="L561" s="13"/>
      <c r="M561" s="33"/>
      <c r="N561" s="11"/>
      <c r="O561" s="14" t="str">
        <f aca="false">IF(OR(A561="",B561=""),"",LOOKUP(MOD(B561,1),Lists!$A$5:$A$9,Lists!$B$5:$B$9))</f>
        <v/>
      </c>
      <c r="P561" s="14" t="str">
        <f aca="false">IF(OR(B561="",C561=""),"",ROUND(MOD(C561-B561,1)*1440,0))</f>
        <v/>
      </c>
      <c r="Q561" s="14" t="str">
        <f aca="false">IF(A561="","",COUNTIF($A$7:A561,A561))</f>
        <v/>
      </c>
      <c r="R561" s="15" t="str">
        <f aca="false">IF(OR(G561="",H561="",J561=""),"",ABS(G561-H561)*J561*IF(K561="",1,K561))</f>
        <v/>
      </c>
      <c r="S561" s="15" t="str">
        <f aca="false">IF(OR(G561="",I561="",J561=""),"",(I561-G561)*J561*IF(K561="",1,K561)*IF(E561="Short",-1,1)-N(L561))</f>
        <v/>
      </c>
      <c r="T561" s="16" t="str">
        <f aca="false">IF(OR(S561="",N(R561)=0),"",S561/R561)</f>
        <v/>
      </c>
      <c r="U561" s="15" t="str">
        <f aca="false">IF(S561="","",SUMIFS($S$7:S561,$A$7:A561,A561))</f>
        <v/>
      </c>
      <c r="V561" s="14" t="str">
        <f aca="false">IF(S561="","",IF(AND($C$4&gt;0,U561-S561&lt;=-$C$4),"After loss limit",IF(AND($C$4&gt;0,U561&lt;=-$C$4),"Hit loss limit",IF(AND($C$5&gt;0,Q561&gt;$C$5),"Over trade cap","OK"))))</f>
        <v/>
      </c>
    </row>
    <row r="562" customFormat="false" ht="15" hidden="false" customHeight="false" outlineLevel="0" collapsed="false">
      <c r="A562" s="9"/>
      <c r="B562" s="10"/>
      <c r="C562" s="10"/>
      <c r="D562" s="11"/>
      <c r="E562" s="33"/>
      <c r="F562" s="33"/>
      <c r="G562" s="12"/>
      <c r="H562" s="12"/>
      <c r="I562" s="12"/>
      <c r="J562" s="11"/>
      <c r="K562" s="11"/>
      <c r="L562" s="13"/>
      <c r="M562" s="33"/>
      <c r="N562" s="11"/>
      <c r="O562" s="14" t="str">
        <f aca="false">IF(OR(A562="",B562=""),"",LOOKUP(MOD(B562,1),Lists!$A$5:$A$9,Lists!$B$5:$B$9))</f>
        <v/>
      </c>
      <c r="P562" s="14" t="str">
        <f aca="false">IF(OR(B562="",C562=""),"",ROUND(MOD(C562-B562,1)*1440,0))</f>
        <v/>
      </c>
      <c r="Q562" s="14" t="str">
        <f aca="false">IF(A562="","",COUNTIF($A$7:A562,A562))</f>
        <v/>
      </c>
      <c r="R562" s="15" t="str">
        <f aca="false">IF(OR(G562="",H562="",J562=""),"",ABS(G562-H562)*J562*IF(K562="",1,K562))</f>
        <v/>
      </c>
      <c r="S562" s="15" t="str">
        <f aca="false">IF(OR(G562="",I562="",J562=""),"",(I562-G562)*J562*IF(K562="",1,K562)*IF(E562="Short",-1,1)-N(L562))</f>
        <v/>
      </c>
      <c r="T562" s="16" t="str">
        <f aca="false">IF(OR(S562="",N(R562)=0),"",S562/R562)</f>
        <v/>
      </c>
      <c r="U562" s="15" t="str">
        <f aca="false">IF(S562="","",SUMIFS($S$7:S562,$A$7:A562,A562))</f>
        <v/>
      </c>
      <c r="V562" s="14" t="str">
        <f aca="false">IF(S562="","",IF(AND($C$4&gt;0,U562-S562&lt;=-$C$4),"After loss limit",IF(AND($C$4&gt;0,U562&lt;=-$C$4),"Hit loss limit",IF(AND($C$5&gt;0,Q562&gt;$C$5),"Over trade cap","OK"))))</f>
        <v/>
      </c>
    </row>
    <row r="563" customFormat="false" ht="15" hidden="false" customHeight="false" outlineLevel="0" collapsed="false">
      <c r="A563" s="9"/>
      <c r="B563" s="10"/>
      <c r="C563" s="10"/>
      <c r="D563" s="11"/>
      <c r="E563" s="33"/>
      <c r="F563" s="33"/>
      <c r="G563" s="12"/>
      <c r="H563" s="12"/>
      <c r="I563" s="12"/>
      <c r="J563" s="11"/>
      <c r="K563" s="11"/>
      <c r="L563" s="13"/>
      <c r="M563" s="33"/>
      <c r="N563" s="11"/>
      <c r="O563" s="14" t="str">
        <f aca="false">IF(OR(A563="",B563=""),"",LOOKUP(MOD(B563,1),Lists!$A$5:$A$9,Lists!$B$5:$B$9))</f>
        <v/>
      </c>
      <c r="P563" s="14" t="str">
        <f aca="false">IF(OR(B563="",C563=""),"",ROUND(MOD(C563-B563,1)*1440,0))</f>
        <v/>
      </c>
      <c r="Q563" s="14" t="str">
        <f aca="false">IF(A563="","",COUNTIF($A$7:A563,A563))</f>
        <v/>
      </c>
      <c r="R563" s="15" t="str">
        <f aca="false">IF(OR(G563="",H563="",J563=""),"",ABS(G563-H563)*J563*IF(K563="",1,K563))</f>
        <v/>
      </c>
      <c r="S563" s="15" t="str">
        <f aca="false">IF(OR(G563="",I563="",J563=""),"",(I563-G563)*J563*IF(K563="",1,K563)*IF(E563="Short",-1,1)-N(L563))</f>
        <v/>
      </c>
      <c r="T563" s="16" t="str">
        <f aca="false">IF(OR(S563="",N(R563)=0),"",S563/R563)</f>
        <v/>
      </c>
      <c r="U563" s="15" t="str">
        <f aca="false">IF(S563="","",SUMIFS($S$7:S563,$A$7:A563,A563))</f>
        <v/>
      </c>
      <c r="V563" s="14" t="str">
        <f aca="false">IF(S563="","",IF(AND($C$4&gt;0,U563-S563&lt;=-$C$4),"After loss limit",IF(AND($C$4&gt;0,U563&lt;=-$C$4),"Hit loss limit",IF(AND($C$5&gt;0,Q563&gt;$C$5),"Over trade cap","OK"))))</f>
        <v/>
      </c>
    </row>
    <row r="564" customFormat="false" ht="15" hidden="false" customHeight="false" outlineLevel="0" collapsed="false">
      <c r="A564" s="9"/>
      <c r="B564" s="10"/>
      <c r="C564" s="10"/>
      <c r="D564" s="11"/>
      <c r="E564" s="33"/>
      <c r="F564" s="33"/>
      <c r="G564" s="12"/>
      <c r="H564" s="12"/>
      <c r="I564" s="12"/>
      <c r="J564" s="11"/>
      <c r="K564" s="11"/>
      <c r="L564" s="13"/>
      <c r="M564" s="33"/>
      <c r="N564" s="11"/>
      <c r="O564" s="14" t="str">
        <f aca="false">IF(OR(A564="",B564=""),"",LOOKUP(MOD(B564,1),Lists!$A$5:$A$9,Lists!$B$5:$B$9))</f>
        <v/>
      </c>
      <c r="P564" s="14" t="str">
        <f aca="false">IF(OR(B564="",C564=""),"",ROUND(MOD(C564-B564,1)*1440,0))</f>
        <v/>
      </c>
      <c r="Q564" s="14" t="str">
        <f aca="false">IF(A564="","",COUNTIF($A$7:A564,A564))</f>
        <v/>
      </c>
      <c r="R564" s="15" t="str">
        <f aca="false">IF(OR(G564="",H564="",J564=""),"",ABS(G564-H564)*J564*IF(K564="",1,K564))</f>
        <v/>
      </c>
      <c r="S564" s="15" t="str">
        <f aca="false">IF(OR(G564="",I564="",J564=""),"",(I564-G564)*J564*IF(K564="",1,K564)*IF(E564="Short",-1,1)-N(L564))</f>
        <v/>
      </c>
      <c r="T564" s="16" t="str">
        <f aca="false">IF(OR(S564="",N(R564)=0),"",S564/R564)</f>
        <v/>
      </c>
      <c r="U564" s="15" t="str">
        <f aca="false">IF(S564="","",SUMIFS($S$7:S564,$A$7:A564,A564))</f>
        <v/>
      </c>
      <c r="V564" s="14" t="str">
        <f aca="false">IF(S564="","",IF(AND($C$4&gt;0,U564-S564&lt;=-$C$4),"After loss limit",IF(AND($C$4&gt;0,U564&lt;=-$C$4),"Hit loss limit",IF(AND($C$5&gt;0,Q564&gt;$C$5),"Over trade cap","OK"))))</f>
        <v/>
      </c>
    </row>
    <row r="565" customFormat="false" ht="15" hidden="false" customHeight="false" outlineLevel="0" collapsed="false">
      <c r="A565" s="9"/>
      <c r="B565" s="10"/>
      <c r="C565" s="10"/>
      <c r="D565" s="11"/>
      <c r="E565" s="33"/>
      <c r="F565" s="33"/>
      <c r="G565" s="12"/>
      <c r="H565" s="12"/>
      <c r="I565" s="12"/>
      <c r="J565" s="11"/>
      <c r="K565" s="11"/>
      <c r="L565" s="13"/>
      <c r="M565" s="33"/>
      <c r="N565" s="11"/>
      <c r="O565" s="14" t="str">
        <f aca="false">IF(OR(A565="",B565=""),"",LOOKUP(MOD(B565,1),Lists!$A$5:$A$9,Lists!$B$5:$B$9))</f>
        <v/>
      </c>
      <c r="P565" s="14" t="str">
        <f aca="false">IF(OR(B565="",C565=""),"",ROUND(MOD(C565-B565,1)*1440,0))</f>
        <v/>
      </c>
      <c r="Q565" s="14" t="str">
        <f aca="false">IF(A565="","",COUNTIF($A$7:A565,A565))</f>
        <v/>
      </c>
      <c r="R565" s="15" t="str">
        <f aca="false">IF(OR(G565="",H565="",J565=""),"",ABS(G565-H565)*J565*IF(K565="",1,K565))</f>
        <v/>
      </c>
      <c r="S565" s="15" t="str">
        <f aca="false">IF(OR(G565="",I565="",J565=""),"",(I565-G565)*J565*IF(K565="",1,K565)*IF(E565="Short",-1,1)-N(L565))</f>
        <v/>
      </c>
      <c r="T565" s="16" t="str">
        <f aca="false">IF(OR(S565="",N(R565)=0),"",S565/R565)</f>
        <v/>
      </c>
      <c r="U565" s="15" t="str">
        <f aca="false">IF(S565="","",SUMIFS($S$7:S565,$A$7:A565,A565))</f>
        <v/>
      </c>
      <c r="V565" s="14" t="str">
        <f aca="false">IF(S565="","",IF(AND($C$4&gt;0,U565-S565&lt;=-$C$4),"After loss limit",IF(AND($C$4&gt;0,U565&lt;=-$C$4),"Hit loss limit",IF(AND($C$5&gt;0,Q565&gt;$C$5),"Over trade cap","OK"))))</f>
        <v/>
      </c>
    </row>
    <row r="566" customFormat="false" ht="15" hidden="false" customHeight="false" outlineLevel="0" collapsed="false">
      <c r="A566" s="9"/>
      <c r="B566" s="10"/>
      <c r="C566" s="10"/>
      <c r="D566" s="11"/>
      <c r="E566" s="33"/>
      <c r="F566" s="33"/>
      <c r="G566" s="12"/>
      <c r="H566" s="12"/>
      <c r="I566" s="12"/>
      <c r="J566" s="11"/>
      <c r="K566" s="11"/>
      <c r="L566" s="13"/>
      <c r="M566" s="33"/>
      <c r="N566" s="11"/>
      <c r="O566" s="14" t="str">
        <f aca="false">IF(OR(A566="",B566=""),"",LOOKUP(MOD(B566,1),Lists!$A$5:$A$9,Lists!$B$5:$B$9))</f>
        <v/>
      </c>
      <c r="P566" s="14" t="str">
        <f aca="false">IF(OR(B566="",C566=""),"",ROUND(MOD(C566-B566,1)*1440,0))</f>
        <v/>
      </c>
      <c r="Q566" s="14" t="str">
        <f aca="false">IF(A566="","",COUNTIF($A$7:A566,A566))</f>
        <v/>
      </c>
      <c r="R566" s="15" t="str">
        <f aca="false">IF(OR(G566="",H566="",J566=""),"",ABS(G566-H566)*J566*IF(K566="",1,K566))</f>
        <v/>
      </c>
      <c r="S566" s="15" t="str">
        <f aca="false">IF(OR(G566="",I566="",J566=""),"",(I566-G566)*J566*IF(K566="",1,K566)*IF(E566="Short",-1,1)-N(L566))</f>
        <v/>
      </c>
      <c r="T566" s="16" t="str">
        <f aca="false">IF(OR(S566="",N(R566)=0),"",S566/R566)</f>
        <v/>
      </c>
      <c r="U566" s="15" t="str">
        <f aca="false">IF(S566="","",SUMIFS($S$7:S566,$A$7:A566,A566))</f>
        <v/>
      </c>
      <c r="V566" s="14" t="str">
        <f aca="false">IF(S566="","",IF(AND($C$4&gt;0,U566-S566&lt;=-$C$4),"After loss limit",IF(AND($C$4&gt;0,U566&lt;=-$C$4),"Hit loss limit",IF(AND($C$5&gt;0,Q566&gt;$C$5),"Over trade cap","OK"))))</f>
        <v/>
      </c>
    </row>
    <row r="567" customFormat="false" ht="15" hidden="false" customHeight="false" outlineLevel="0" collapsed="false">
      <c r="A567" s="9"/>
      <c r="B567" s="10"/>
      <c r="C567" s="10"/>
      <c r="D567" s="11"/>
      <c r="E567" s="33"/>
      <c r="F567" s="33"/>
      <c r="G567" s="12"/>
      <c r="H567" s="12"/>
      <c r="I567" s="12"/>
      <c r="J567" s="11"/>
      <c r="K567" s="11"/>
      <c r="L567" s="13"/>
      <c r="M567" s="33"/>
      <c r="N567" s="11"/>
      <c r="O567" s="14" t="str">
        <f aca="false">IF(OR(A567="",B567=""),"",LOOKUP(MOD(B567,1),Lists!$A$5:$A$9,Lists!$B$5:$B$9))</f>
        <v/>
      </c>
      <c r="P567" s="14" t="str">
        <f aca="false">IF(OR(B567="",C567=""),"",ROUND(MOD(C567-B567,1)*1440,0))</f>
        <v/>
      </c>
      <c r="Q567" s="14" t="str">
        <f aca="false">IF(A567="","",COUNTIF($A$7:A567,A567))</f>
        <v/>
      </c>
      <c r="R567" s="15" t="str">
        <f aca="false">IF(OR(G567="",H567="",J567=""),"",ABS(G567-H567)*J567*IF(K567="",1,K567))</f>
        <v/>
      </c>
      <c r="S567" s="15" t="str">
        <f aca="false">IF(OR(G567="",I567="",J567=""),"",(I567-G567)*J567*IF(K567="",1,K567)*IF(E567="Short",-1,1)-N(L567))</f>
        <v/>
      </c>
      <c r="T567" s="16" t="str">
        <f aca="false">IF(OR(S567="",N(R567)=0),"",S567/R567)</f>
        <v/>
      </c>
      <c r="U567" s="15" t="str">
        <f aca="false">IF(S567="","",SUMIFS($S$7:S567,$A$7:A567,A567))</f>
        <v/>
      </c>
      <c r="V567" s="14" t="str">
        <f aca="false">IF(S567="","",IF(AND($C$4&gt;0,U567-S567&lt;=-$C$4),"After loss limit",IF(AND($C$4&gt;0,U567&lt;=-$C$4),"Hit loss limit",IF(AND($C$5&gt;0,Q567&gt;$C$5),"Over trade cap","OK"))))</f>
        <v/>
      </c>
    </row>
    <row r="568" customFormat="false" ht="15" hidden="false" customHeight="false" outlineLevel="0" collapsed="false">
      <c r="A568" s="9"/>
      <c r="B568" s="10"/>
      <c r="C568" s="10"/>
      <c r="D568" s="11"/>
      <c r="E568" s="33"/>
      <c r="F568" s="33"/>
      <c r="G568" s="12"/>
      <c r="H568" s="12"/>
      <c r="I568" s="12"/>
      <c r="J568" s="11"/>
      <c r="K568" s="11"/>
      <c r="L568" s="13"/>
      <c r="M568" s="33"/>
      <c r="N568" s="11"/>
      <c r="O568" s="14" t="str">
        <f aca="false">IF(OR(A568="",B568=""),"",LOOKUP(MOD(B568,1),Lists!$A$5:$A$9,Lists!$B$5:$B$9))</f>
        <v/>
      </c>
      <c r="P568" s="14" t="str">
        <f aca="false">IF(OR(B568="",C568=""),"",ROUND(MOD(C568-B568,1)*1440,0))</f>
        <v/>
      </c>
      <c r="Q568" s="14" t="str">
        <f aca="false">IF(A568="","",COUNTIF($A$7:A568,A568))</f>
        <v/>
      </c>
      <c r="R568" s="15" t="str">
        <f aca="false">IF(OR(G568="",H568="",J568=""),"",ABS(G568-H568)*J568*IF(K568="",1,K568))</f>
        <v/>
      </c>
      <c r="S568" s="15" t="str">
        <f aca="false">IF(OR(G568="",I568="",J568=""),"",(I568-G568)*J568*IF(K568="",1,K568)*IF(E568="Short",-1,1)-N(L568))</f>
        <v/>
      </c>
      <c r="T568" s="16" t="str">
        <f aca="false">IF(OR(S568="",N(R568)=0),"",S568/R568)</f>
        <v/>
      </c>
      <c r="U568" s="15" t="str">
        <f aca="false">IF(S568="","",SUMIFS($S$7:S568,$A$7:A568,A568))</f>
        <v/>
      </c>
      <c r="V568" s="14" t="str">
        <f aca="false">IF(S568="","",IF(AND($C$4&gt;0,U568-S568&lt;=-$C$4),"After loss limit",IF(AND($C$4&gt;0,U568&lt;=-$C$4),"Hit loss limit",IF(AND($C$5&gt;0,Q568&gt;$C$5),"Over trade cap","OK"))))</f>
        <v/>
      </c>
    </row>
    <row r="569" customFormat="false" ht="15" hidden="false" customHeight="false" outlineLevel="0" collapsed="false">
      <c r="A569" s="9"/>
      <c r="B569" s="10"/>
      <c r="C569" s="10"/>
      <c r="D569" s="11"/>
      <c r="E569" s="33"/>
      <c r="F569" s="33"/>
      <c r="G569" s="12"/>
      <c r="H569" s="12"/>
      <c r="I569" s="12"/>
      <c r="J569" s="11"/>
      <c r="K569" s="11"/>
      <c r="L569" s="13"/>
      <c r="M569" s="33"/>
      <c r="N569" s="11"/>
      <c r="O569" s="14" t="str">
        <f aca="false">IF(OR(A569="",B569=""),"",LOOKUP(MOD(B569,1),Lists!$A$5:$A$9,Lists!$B$5:$B$9))</f>
        <v/>
      </c>
      <c r="P569" s="14" t="str">
        <f aca="false">IF(OR(B569="",C569=""),"",ROUND(MOD(C569-B569,1)*1440,0))</f>
        <v/>
      </c>
      <c r="Q569" s="14" t="str">
        <f aca="false">IF(A569="","",COUNTIF($A$7:A569,A569))</f>
        <v/>
      </c>
      <c r="R569" s="15" t="str">
        <f aca="false">IF(OR(G569="",H569="",J569=""),"",ABS(G569-H569)*J569*IF(K569="",1,K569))</f>
        <v/>
      </c>
      <c r="S569" s="15" t="str">
        <f aca="false">IF(OR(G569="",I569="",J569=""),"",(I569-G569)*J569*IF(K569="",1,K569)*IF(E569="Short",-1,1)-N(L569))</f>
        <v/>
      </c>
      <c r="T569" s="16" t="str">
        <f aca="false">IF(OR(S569="",N(R569)=0),"",S569/R569)</f>
        <v/>
      </c>
      <c r="U569" s="15" t="str">
        <f aca="false">IF(S569="","",SUMIFS($S$7:S569,$A$7:A569,A569))</f>
        <v/>
      </c>
      <c r="V569" s="14" t="str">
        <f aca="false">IF(S569="","",IF(AND($C$4&gt;0,U569-S569&lt;=-$C$4),"After loss limit",IF(AND($C$4&gt;0,U569&lt;=-$C$4),"Hit loss limit",IF(AND($C$5&gt;0,Q569&gt;$C$5),"Over trade cap","OK"))))</f>
        <v/>
      </c>
    </row>
    <row r="570" customFormat="false" ht="15" hidden="false" customHeight="false" outlineLevel="0" collapsed="false">
      <c r="A570" s="9"/>
      <c r="B570" s="10"/>
      <c r="C570" s="10"/>
      <c r="D570" s="11"/>
      <c r="E570" s="33"/>
      <c r="F570" s="33"/>
      <c r="G570" s="12"/>
      <c r="H570" s="12"/>
      <c r="I570" s="12"/>
      <c r="J570" s="11"/>
      <c r="K570" s="11"/>
      <c r="L570" s="13"/>
      <c r="M570" s="33"/>
      <c r="N570" s="11"/>
      <c r="O570" s="14" t="str">
        <f aca="false">IF(OR(A570="",B570=""),"",LOOKUP(MOD(B570,1),Lists!$A$5:$A$9,Lists!$B$5:$B$9))</f>
        <v/>
      </c>
      <c r="P570" s="14" t="str">
        <f aca="false">IF(OR(B570="",C570=""),"",ROUND(MOD(C570-B570,1)*1440,0))</f>
        <v/>
      </c>
      <c r="Q570" s="14" t="str">
        <f aca="false">IF(A570="","",COUNTIF($A$7:A570,A570))</f>
        <v/>
      </c>
      <c r="R570" s="15" t="str">
        <f aca="false">IF(OR(G570="",H570="",J570=""),"",ABS(G570-H570)*J570*IF(K570="",1,K570))</f>
        <v/>
      </c>
      <c r="S570" s="15" t="str">
        <f aca="false">IF(OR(G570="",I570="",J570=""),"",(I570-G570)*J570*IF(K570="",1,K570)*IF(E570="Short",-1,1)-N(L570))</f>
        <v/>
      </c>
      <c r="T570" s="16" t="str">
        <f aca="false">IF(OR(S570="",N(R570)=0),"",S570/R570)</f>
        <v/>
      </c>
      <c r="U570" s="15" t="str">
        <f aca="false">IF(S570="","",SUMIFS($S$7:S570,$A$7:A570,A570))</f>
        <v/>
      </c>
      <c r="V570" s="14" t="str">
        <f aca="false">IF(S570="","",IF(AND($C$4&gt;0,U570-S570&lt;=-$C$4),"After loss limit",IF(AND($C$4&gt;0,U570&lt;=-$C$4),"Hit loss limit",IF(AND($C$5&gt;0,Q570&gt;$C$5),"Over trade cap","OK"))))</f>
        <v/>
      </c>
    </row>
    <row r="571" customFormat="false" ht="15" hidden="false" customHeight="false" outlineLevel="0" collapsed="false">
      <c r="A571" s="9"/>
      <c r="B571" s="10"/>
      <c r="C571" s="10"/>
      <c r="D571" s="11"/>
      <c r="E571" s="33"/>
      <c r="F571" s="33"/>
      <c r="G571" s="12"/>
      <c r="H571" s="12"/>
      <c r="I571" s="12"/>
      <c r="J571" s="11"/>
      <c r="K571" s="11"/>
      <c r="L571" s="13"/>
      <c r="M571" s="33"/>
      <c r="N571" s="11"/>
      <c r="O571" s="14" t="str">
        <f aca="false">IF(OR(A571="",B571=""),"",LOOKUP(MOD(B571,1),Lists!$A$5:$A$9,Lists!$B$5:$B$9))</f>
        <v/>
      </c>
      <c r="P571" s="14" t="str">
        <f aca="false">IF(OR(B571="",C571=""),"",ROUND(MOD(C571-B571,1)*1440,0))</f>
        <v/>
      </c>
      <c r="Q571" s="14" t="str">
        <f aca="false">IF(A571="","",COUNTIF($A$7:A571,A571))</f>
        <v/>
      </c>
      <c r="R571" s="15" t="str">
        <f aca="false">IF(OR(G571="",H571="",J571=""),"",ABS(G571-H571)*J571*IF(K571="",1,K571))</f>
        <v/>
      </c>
      <c r="S571" s="15" t="str">
        <f aca="false">IF(OR(G571="",I571="",J571=""),"",(I571-G571)*J571*IF(K571="",1,K571)*IF(E571="Short",-1,1)-N(L571))</f>
        <v/>
      </c>
      <c r="T571" s="16" t="str">
        <f aca="false">IF(OR(S571="",N(R571)=0),"",S571/R571)</f>
        <v/>
      </c>
      <c r="U571" s="15" t="str">
        <f aca="false">IF(S571="","",SUMIFS($S$7:S571,$A$7:A571,A571))</f>
        <v/>
      </c>
      <c r="V571" s="14" t="str">
        <f aca="false">IF(S571="","",IF(AND($C$4&gt;0,U571-S571&lt;=-$C$4),"After loss limit",IF(AND($C$4&gt;0,U571&lt;=-$C$4),"Hit loss limit",IF(AND($C$5&gt;0,Q571&gt;$C$5),"Over trade cap","OK"))))</f>
        <v/>
      </c>
    </row>
    <row r="572" customFormat="false" ht="15" hidden="false" customHeight="false" outlineLevel="0" collapsed="false">
      <c r="A572" s="9"/>
      <c r="B572" s="10"/>
      <c r="C572" s="10"/>
      <c r="D572" s="11"/>
      <c r="E572" s="33"/>
      <c r="F572" s="33"/>
      <c r="G572" s="12"/>
      <c r="H572" s="12"/>
      <c r="I572" s="12"/>
      <c r="J572" s="11"/>
      <c r="K572" s="11"/>
      <c r="L572" s="13"/>
      <c r="M572" s="33"/>
      <c r="N572" s="11"/>
      <c r="O572" s="14" t="str">
        <f aca="false">IF(OR(A572="",B572=""),"",LOOKUP(MOD(B572,1),Lists!$A$5:$A$9,Lists!$B$5:$B$9))</f>
        <v/>
      </c>
      <c r="P572" s="14" t="str">
        <f aca="false">IF(OR(B572="",C572=""),"",ROUND(MOD(C572-B572,1)*1440,0))</f>
        <v/>
      </c>
      <c r="Q572" s="14" t="str">
        <f aca="false">IF(A572="","",COUNTIF($A$7:A572,A572))</f>
        <v/>
      </c>
      <c r="R572" s="15" t="str">
        <f aca="false">IF(OR(G572="",H572="",J572=""),"",ABS(G572-H572)*J572*IF(K572="",1,K572))</f>
        <v/>
      </c>
      <c r="S572" s="15" t="str">
        <f aca="false">IF(OR(G572="",I572="",J572=""),"",(I572-G572)*J572*IF(K572="",1,K572)*IF(E572="Short",-1,1)-N(L572))</f>
        <v/>
      </c>
      <c r="T572" s="16" t="str">
        <f aca="false">IF(OR(S572="",N(R572)=0),"",S572/R572)</f>
        <v/>
      </c>
      <c r="U572" s="15" t="str">
        <f aca="false">IF(S572="","",SUMIFS($S$7:S572,$A$7:A572,A572))</f>
        <v/>
      </c>
      <c r="V572" s="14" t="str">
        <f aca="false">IF(S572="","",IF(AND($C$4&gt;0,U572-S572&lt;=-$C$4),"After loss limit",IF(AND($C$4&gt;0,U572&lt;=-$C$4),"Hit loss limit",IF(AND($C$5&gt;0,Q572&gt;$C$5),"Over trade cap","OK"))))</f>
        <v/>
      </c>
    </row>
    <row r="573" customFormat="false" ht="15" hidden="false" customHeight="false" outlineLevel="0" collapsed="false">
      <c r="A573" s="9"/>
      <c r="B573" s="10"/>
      <c r="C573" s="10"/>
      <c r="D573" s="11"/>
      <c r="E573" s="33"/>
      <c r="F573" s="33"/>
      <c r="G573" s="12"/>
      <c r="H573" s="12"/>
      <c r="I573" s="12"/>
      <c r="J573" s="11"/>
      <c r="K573" s="11"/>
      <c r="L573" s="13"/>
      <c r="M573" s="33"/>
      <c r="N573" s="11"/>
      <c r="O573" s="14" t="str">
        <f aca="false">IF(OR(A573="",B573=""),"",LOOKUP(MOD(B573,1),Lists!$A$5:$A$9,Lists!$B$5:$B$9))</f>
        <v/>
      </c>
      <c r="P573" s="14" t="str">
        <f aca="false">IF(OR(B573="",C573=""),"",ROUND(MOD(C573-B573,1)*1440,0))</f>
        <v/>
      </c>
      <c r="Q573" s="14" t="str">
        <f aca="false">IF(A573="","",COUNTIF($A$7:A573,A573))</f>
        <v/>
      </c>
      <c r="R573" s="15" t="str">
        <f aca="false">IF(OR(G573="",H573="",J573=""),"",ABS(G573-H573)*J573*IF(K573="",1,K573))</f>
        <v/>
      </c>
      <c r="S573" s="15" t="str">
        <f aca="false">IF(OR(G573="",I573="",J573=""),"",(I573-G573)*J573*IF(K573="",1,K573)*IF(E573="Short",-1,1)-N(L573))</f>
        <v/>
      </c>
      <c r="T573" s="16" t="str">
        <f aca="false">IF(OR(S573="",N(R573)=0),"",S573/R573)</f>
        <v/>
      </c>
      <c r="U573" s="15" t="str">
        <f aca="false">IF(S573="","",SUMIFS($S$7:S573,$A$7:A573,A573))</f>
        <v/>
      </c>
      <c r="V573" s="14" t="str">
        <f aca="false">IF(S573="","",IF(AND($C$4&gt;0,U573-S573&lt;=-$C$4),"After loss limit",IF(AND($C$4&gt;0,U573&lt;=-$C$4),"Hit loss limit",IF(AND($C$5&gt;0,Q573&gt;$C$5),"Over trade cap","OK"))))</f>
        <v/>
      </c>
    </row>
    <row r="574" customFormat="false" ht="15" hidden="false" customHeight="false" outlineLevel="0" collapsed="false">
      <c r="A574" s="9"/>
      <c r="B574" s="10"/>
      <c r="C574" s="10"/>
      <c r="D574" s="11"/>
      <c r="E574" s="33"/>
      <c r="F574" s="33"/>
      <c r="G574" s="12"/>
      <c r="H574" s="12"/>
      <c r="I574" s="12"/>
      <c r="J574" s="11"/>
      <c r="K574" s="11"/>
      <c r="L574" s="13"/>
      <c r="M574" s="33"/>
      <c r="N574" s="11"/>
      <c r="O574" s="14" t="str">
        <f aca="false">IF(OR(A574="",B574=""),"",LOOKUP(MOD(B574,1),Lists!$A$5:$A$9,Lists!$B$5:$B$9))</f>
        <v/>
      </c>
      <c r="P574" s="14" t="str">
        <f aca="false">IF(OR(B574="",C574=""),"",ROUND(MOD(C574-B574,1)*1440,0))</f>
        <v/>
      </c>
      <c r="Q574" s="14" t="str">
        <f aca="false">IF(A574="","",COUNTIF($A$7:A574,A574))</f>
        <v/>
      </c>
      <c r="R574" s="15" t="str">
        <f aca="false">IF(OR(G574="",H574="",J574=""),"",ABS(G574-H574)*J574*IF(K574="",1,K574))</f>
        <v/>
      </c>
      <c r="S574" s="15" t="str">
        <f aca="false">IF(OR(G574="",I574="",J574=""),"",(I574-G574)*J574*IF(K574="",1,K574)*IF(E574="Short",-1,1)-N(L574))</f>
        <v/>
      </c>
      <c r="T574" s="16" t="str">
        <f aca="false">IF(OR(S574="",N(R574)=0),"",S574/R574)</f>
        <v/>
      </c>
      <c r="U574" s="15" t="str">
        <f aca="false">IF(S574="","",SUMIFS($S$7:S574,$A$7:A574,A574))</f>
        <v/>
      </c>
      <c r="V574" s="14" t="str">
        <f aca="false">IF(S574="","",IF(AND($C$4&gt;0,U574-S574&lt;=-$C$4),"After loss limit",IF(AND($C$4&gt;0,U574&lt;=-$C$4),"Hit loss limit",IF(AND($C$5&gt;0,Q574&gt;$C$5),"Over trade cap","OK"))))</f>
        <v/>
      </c>
    </row>
    <row r="575" customFormat="false" ht="15" hidden="false" customHeight="false" outlineLevel="0" collapsed="false">
      <c r="A575" s="9"/>
      <c r="B575" s="10"/>
      <c r="C575" s="10"/>
      <c r="D575" s="11"/>
      <c r="E575" s="33"/>
      <c r="F575" s="33"/>
      <c r="G575" s="12"/>
      <c r="H575" s="12"/>
      <c r="I575" s="12"/>
      <c r="J575" s="11"/>
      <c r="K575" s="11"/>
      <c r="L575" s="13"/>
      <c r="M575" s="33"/>
      <c r="N575" s="11"/>
      <c r="O575" s="14" t="str">
        <f aca="false">IF(OR(A575="",B575=""),"",LOOKUP(MOD(B575,1),Lists!$A$5:$A$9,Lists!$B$5:$B$9))</f>
        <v/>
      </c>
      <c r="P575" s="14" t="str">
        <f aca="false">IF(OR(B575="",C575=""),"",ROUND(MOD(C575-B575,1)*1440,0))</f>
        <v/>
      </c>
      <c r="Q575" s="14" t="str">
        <f aca="false">IF(A575="","",COUNTIF($A$7:A575,A575))</f>
        <v/>
      </c>
      <c r="R575" s="15" t="str">
        <f aca="false">IF(OR(G575="",H575="",J575=""),"",ABS(G575-H575)*J575*IF(K575="",1,K575))</f>
        <v/>
      </c>
      <c r="S575" s="15" t="str">
        <f aca="false">IF(OR(G575="",I575="",J575=""),"",(I575-G575)*J575*IF(K575="",1,K575)*IF(E575="Short",-1,1)-N(L575))</f>
        <v/>
      </c>
      <c r="T575" s="16" t="str">
        <f aca="false">IF(OR(S575="",N(R575)=0),"",S575/R575)</f>
        <v/>
      </c>
      <c r="U575" s="15" t="str">
        <f aca="false">IF(S575="","",SUMIFS($S$7:S575,$A$7:A575,A575))</f>
        <v/>
      </c>
      <c r="V575" s="14" t="str">
        <f aca="false">IF(S575="","",IF(AND($C$4&gt;0,U575-S575&lt;=-$C$4),"After loss limit",IF(AND($C$4&gt;0,U575&lt;=-$C$4),"Hit loss limit",IF(AND($C$5&gt;0,Q575&gt;$C$5),"Over trade cap","OK"))))</f>
        <v/>
      </c>
    </row>
    <row r="576" customFormat="false" ht="15" hidden="false" customHeight="false" outlineLevel="0" collapsed="false">
      <c r="A576" s="9"/>
      <c r="B576" s="10"/>
      <c r="C576" s="10"/>
      <c r="D576" s="11"/>
      <c r="E576" s="33"/>
      <c r="F576" s="33"/>
      <c r="G576" s="12"/>
      <c r="H576" s="12"/>
      <c r="I576" s="12"/>
      <c r="J576" s="11"/>
      <c r="K576" s="11"/>
      <c r="L576" s="13"/>
      <c r="M576" s="33"/>
      <c r="N576" s="11"/>
      <c r="O576" s="14" t="str">
        <f aca="false">IF(OR(A576="",B576=""),"",LOOKUP(MOD(B576,1),Lists!$A$5:$A$9,Lists!$B$5:$B$9))</f>
        <v/>
      </c>
      <c r="P576" s="14" t="str">
        <f aca="false">IF(OR(B576="",C576=""),"",ROUND(MOD(C576-B576,1)*1440,0))</f>
        <v/>
      </c>
      <c r="Q576" s="14" t="str">
        <f aca="false">IF(A576="","",COUNTIF($A$7:A576,A576))</f>
        <v/>
      </c>
      <c r="R576" s="15" t="str">
        <f aca="false">IF(OR(G576="",H576="",J576=""),"",ABS(G576-H576)*J576*IF(K576="",1,K576))</f>
        <v/>
      </c>
      <c r="S576" s="15" t="str">
        <f aca="false">IF(OR(G576="",I576="",J576=""),"",(I576-G576)*J576*IF(K576="",1,K576)*IF(E576="Short",-1,1)-N(L576))</f>
        <v/>
      </c>
      <c r="T576" s="16" t="str">
        <f aca="false">IF(OR(S576="",N(R576)=0),"",S576/R576)</f>
        <v/>
      </c>
      <c r="U576" s="15" t="str">
        <f aca="false">IF(S576="","",SUMIFS($S$7:S576,$A$7:A576,A576))</f>
        <v/>
      </c>
      <c r="V576" s="14" t="str">
        <f aca="false">IF(S576="","",IF(AND($C$4&gt;0,U576-S576&lt;=-$C$4),"After loss limit",IF(AND($C$4&gt;0,U576&lt;=-$C$4),"Hit loss limit",IF(AND($C$5&gt;0,Q576&gt;$C$5),"Over trade cap","OK"))))</f>
        <v/>
      </c>
    </row>
    <row r="577" customFormat="false" ht="15" hidden="false" customHeight="false" outlineLevel="0" collapsed="false">
      <c r="A577" s="9"/>
      <c r="B577" s="10"/>
      <c r="C577" s="10"/>
      <c r="D577" s="11"/>
      <c r="E577" s="33"/>
      <c r="F577" s="33"/>
      <c r="G577" s="12"/>
      <c r="H577" s="12"/>
      <c r="I577" s="12"/>
      <c r="J577" s="11"/>
      <c r="K577" s="11"/>
      <c r="L577" s="13"/>
      <c r="M577" s="33"/>
      <c r="N577" s="11"/>
      <c r="O577" s="14" t="str">
        <f aca="false">IF(OR(A577="",B577=""),"",LOOKUP(MOD(B577,1),Lists!$A$5:$A$9,Lists!$B$5:$B$9))</f>
        <v/>
      </c>
      <c r="P577" s="14" t="str">
        <f aca="false">IF(OR(B577="",C577=""),"",ROUND(MOD(C577-B577,1)*1440,0))</f>
        <v/>
      </c>
      <c r="Q577" s="14" t="str">
        <f aca="false">IF(A577="","",COUNTIF($A$7:A577,A577))</f>
        <v/>
      </c>
      <c r="R577" s="15" t="str">
        <f aca="false">IF(OR(G577="",H577="",J577=""),"",ABS(G577-H577)*J577*IF(K577="",1,K577))</f>
        <v/>
      </c>
      <c r="S577" s="15" t="str">
        <f aca="false">IF(OR(G577="",I577="",J577=""),"",(I577-G577)*J577*IF(K577="",1,K577)*IF(E577="Short",-1,1)-N(L577))</f>
        <v/>
      </c>
      <c r="T577" s="16" t="str">
        <f aca="false">IF(OR(S577="",N(R577)=0),"",S577/R577)</f>
        <v/>
      </c>
      <c r="U577" s="15" t="str">
        <f aca="false">IF(S577="","",SUMIFS($S$7:S577,$A$7:A577,A577))</f>
        <v/>
      </c>
      <c r="V577" s="14" t="str">
        <f aca="false">IF(S577="","",IF(AND($C$4&gt;0,U577-S577&lt;=-$C$4),"After loss limit",IF(AND($C$4&gt;0,U577&lt;=-$C$4),"Hit loss limit",IF(AND($C$5&gt;0,Q577&gt;$C$5),"Over trade cap","OK"))))</f>
        <v/>
      </c>
    </row>
    <row r="578" customFormat="false" ht="15" hidden="false" customHeight="false" outlineLevel="0" collapsed="false">
      <c r="A578" s="9"/>
      <c r="B578" s="10"/>
      <c r="C578" s="10"/>
      <c r="D578" s="11"/>
      <c r="E578" s="33"/>
      <c r="F578" s="33"/>
      <c r="G578" s="12"/>
      <c r="H578" s="12"/>
      <c r="I578" s="12"/>
      <c r="J578" s="11"/>
      <c r="K578" s="11"/>
      <c r="L578" s="13"/>
      <c r="M578" s="33"/>
      <c r="N578" s="11"/>
      <c r="O578" s="14" t="str">
        <f aca="false">IF(OR(A578="",B578=""),"",LOOKUP(MOD(B578,1),Lists!$A$5:$A$9,Lists!$B$5:$B$9))</f>
        <v/>
      </c>
      <c r="P578" s="14" t="str">
        <f aca="false">IF(OR(B578="",C578=""),"",ROUND(MOD(C578-B578,1)*1440,0))</f>
        <v/>
      </c>
      <c r="Q578" s="14" t="str">
        <f aca="false">IF(A578="","",COUNTIF($A$7:A578,A578))</f>
        <v/>
      </c>
      <c r="R578" s="15" t="str">
        <f aca="false">IF(OR(G578="",H578="",J578=""),"",ABS(G578-H578)*J578*IF(K578="",1,K578))</f>
        <v/>
      </c>
      <c r="S578" s="15" t="str">
        <f aca="false">IF(OR(G578="",I578="",J578=""),"",(I578-G578)*J578*IF(K578="",1,K578)*IF(E578="Short",-1,1)-N(L578))</f>
        <v/>
      </c>
      <c r="T578" s="16" t="str">
        <f aca="false">IF(OR(S578="",N(R578)=0),"",S578/R578)</f>
        <v/>
      </c>
      <c r="U578" s="15" t="str">
        <f aca="false">IF(S578="","",SUMIFS($S$7:S578,$A$7:A578,A578))</f>
        <v/>
      </c>
      <c r="V578" s="14" t="str">
        <f aca="false">IF(S578="","",IF(AND($C$4&gt;0,U578-S578&lt;=-$C$4),"After loss limit",IF(AND($C$4&gt;0,U578&lt;=-$C$4),"Hit loss limit",IF(AND($C$5&gt;0,Q578&gt;$C$5),"Over trade cap","OK"))))</f>
        <v/>
      </c>
    </row>
    <row r="579" customFormat="false" ht="15" hidden="false" customHeight="false" outlineLevel="0" collapsed="false">
      <c r="A579" s="9"/>
      <c r="B579" s="10"/>
      <c r="C579" s="10"/>
      <c r="D579" s="11"/>
      <c r="E579" s="33"/>
      <c r="F579" s="33"/>
      <c r="G579" s="12"/>
      <c r="H579" s="12"/>
      <c r="I579" s="12"/>
      <c r="J579" s="11"/>
      <c r="K579" s="11"/>
      <c r="L579" s="13"/>
      <c r="M579" s="33"/>
      <c r="N579" s="11"/>
      <c r="O579" s="14" t="str">
        <f aca="false">IF(OR(A579="",B579=""),"",LOOKUP(MOD(B579,1),Lists!$A$5:$A$9,Lists!$B$5:$B$9))</f>
        <v/>
      </c>
      <c r="P579" s="14" t="str">
        <f aca="false">IF(OR(B579="",C579=""),"",ROUND(MOD(C579-B579,1)*1440,0))</f>
        <v/>
      </c>
      <c r="Q579" s="14" t="str">
        <f aca="false">IF(A579="","",COUNTIF($A$7:A579,A579))</f>
        <v/>
      </c>
      <c r="R579" s="15" t="str">
        <f aca="false">IF(OR(G579="",H579="",J579=""),"",ABS(G579-H579)*J579*IF(K579="",1,K579))</f>
        <v/>
      </c>
      <c r="S579" s="15" t="str">
        <f aca="false">IF(OR(G579="",I579="",J579=""),"",(I579-G579)*J579*IF(K579="",1,K579)*IF(E579="Short",-1,1)-N(L579))</f>
        <v/>
      </c>
      <c r="T579" s="16" t="str">
        <f aca="false">IF(OR(S579="",N(R579)=0),"",S579/R579)</f>
        <v/>
      </c>
      <c r="U579" s="15" t="str">
        <f aca="false">IF(S579="","",SUMIFS($S$7:S579,$A$7:A579,A579))</f>
        <v/>
      </c>
      <c r="V579" s="14" t="str">
        <f aca="false">IF(S579="","",IF(AND($C$4&gt;0,U579-S579&lt;=-$C$4),"After loss limit",IF(AND($C$4&gt;0,U579&lt;=-$C$4),"Hit loss limit",IF(AND($C$5&gt;0,Q579&gt;$C$5),"Over trade cap","OK"))))</f>
        <v/>
      </c>
    </row>
    <row r="580" customFormat="false" ht="15" hidden="false" customHeight="false" outlineLevel="0" collapsed="false">
      <c r="A580" s="9"/>
      <c r="B580" s="10"/>
      <c r="C580" s="10"/>
      <c r="D580" s="11"/>
      <c r="E580" s="33"/>
      <c r="F580" s="33"/>
      <c r="G580" s="12"/>
      <c r="H580" s="12"/>
      <c r="I580" s="12"/>
      <c r="J580" s="11"/>
      <c r="K580" s="11"/>
      <c r="L580" s="13"/>
      <c r="M580" s="33"/>
      <c r="N580" s="11"/>
      <c r="O580" s="14" t="str">
        <f aca="false">IF(OR(A580="",B580=""),"",LOOKUP(MOD(B580,1),Lists!$A$5:$A$9,Lists!$B$5:$B$9))</f>
        <v/>
      </c>
      <c r="P580" s="14" t="str">
        <f aca="false">IF(OR(B580="",C580=""),"",ROUND(MOD(C580-B580,1)*1440,0))</f>
        <v/>
      </c>
      <c r="Q580" s="14" t="str">
        <f aca="false">IF(A580="","",COUNTIF($A$7:A580,A580))</f>
        <v/>
      </c>
      <c r="R580" s="15" t="str">
        <f aca="false">IF(OR(G580="",H580="",J580=""),"",ABS(G580-H580)*J580*IF(K580="",1,K580))</f>
        <v/>
      </c>
      <c r="S580" s="15" t="str">
        <f aca="false">IF(OR(G580="",I580="",J580=""),"",(I580-G580)*J580*IF(K580="",1,K580)*IF(E580="Short",-1,1)-N(L580))</f>
        <v/>
      </c>
      <c r="T580" s="16" t="str">
        <f aca="false">IF(OR(S580="",N(R580)=0),"",S580/R580)</f>
        <v/>
      </c>
      <c r="U580" s="15" t="str">
        <f aca="false">IF(S580="","",SUMIFS($S$7:S580,$A$7:A580,A580))</f>
        <v/>
      </c>
      <c r="V580" s="14" t="str">
        <f aca="false">IF(S580="","",IF(AND($C$4&gt;0,U580-S580&lt;=-$C$4),"After loss limit",IF(AND($C$4&gt;0,U580&lt;=-$C$4),"Hit loss limit",IF(AND($C$5&gt;0,Q580&gt;$C$5),"Over trade cap","OK"))))</f>
        <v/>
      </c>
    </row>
    <row r="581" customFormat="false" ht="15" hidden="false" customHeight="false" outlineLevel="0" collapsed="false">
      <c r="A581" s="9"/>
      <c r="B581" s="10"/>
      <c r="C581" s="10"/>
      <c r="D581" s="11"/>
      <c r="E581" s="33"/>
      <c r="F581" s="33"/>
      <c r="G581" s="12"/>
      <c r="H581" s="12"/>
      <c r="I581" s="12"/>
      <c r="J581" s="11"/>
      <c r="K581" s="11"/>
      <c r="L581" s="13"/>
      <c r="M581" s="33"/>
      <c r="N581" s="11"/>
      <c r="O581" s="14" t="str">
        <f aca="false">IF(OR(A581="",B581=""),"",LOOKUP(MOD(B581,1),Lists!$A$5:$A$9,Lists!$B$5:$B$9))</f>
        <v/>
      </c>
      <c r="P581" s="14" t="str">
        <f aca="false">IF(OR(B581="",C581=""),"",ROUND(MOD(C581-B581,1)*1440,0))</f>
        <v/>
      </c>
      <c r="Q581" s="14" t="str">
        <f aca="false">IF(A581="","",COUNTIF($A$7:A581,A581))</f>
        <v/>
      </c>
      <c r="R581" s="15" t="str">
        <f aca="false">IF(OR(G581="",H581="",J581=""),"",ABS(G581-H581)*J581*IF(K581="",1,K581))</f>
        <v/>
      </c>
      <c r="S581" s="15" t="str">
        <f aca="false">IF(OR(G581="",I581="",J581=""),"",(I581-G581)*J581*IF(K581="",1,K581)*IF(E581="Short",-1,1)-N(L581))</f>
        <v/>
      </c>
      <c r="T581" s="16" t="str">
        <f aca="false">IF(OR(S581="",N(R581)=0),"",S581/R581)</f>
        <v/>
      </c>
      <c r="U581" s="15" t="str">
        <f aca="false">IF(S581="","",SUMIFS($S$7:S581,$A$7:A581,A581))</f>
        <v/>
      </c>
      <c r="V581" s="14" t="str">
        <f aca="false">IF(S581="","",IF(AND($C$4&gt;0,U581-S581&lt;=-$C$4),"After loss limit",IF(AND($C$4&gt;0,U581&lt;=-$C$4),"Hit loss limit",IF(AND($C$5&gt;0,Q581&gt;$C$5),"Over trade cap","OK"))))</f>
        <v/>
      </c>
    </row>
    <row r="582" customFormat="false" ht="15" hidden="false" customHeight="false" outlineLevel="0" collapsed="false">
      <c r="A582" s="9"/>
      <c r="B582" s="10"/>
      <c r="C582" s="10"/>
      <c r="D582" s="11"/>
      <c r="E582" s="33"/>
      <c r="F582" s="33"/>
      <c r="G582" s="12"/>
      <c r="H582" s="12"/>
      <c r="I582" s="12"/>
      <c r="J582" s="11"/>
      <c r="K582" s="11"/>
      <c r="L582" s="13"/>
      <c r="M582" s="33"/>
      <c r="N582" s="11"/>
      <c r="O582" s="14" t="str">
        <f aca="false">IF(OR(A582="",B582=""),"",LOOKUP(MOD(B582,1),Lists!$A$5:$A$9,Lists!$B$5:$B$9))</f>
        <v/>
      </c>
      <c r="P582" s="14" t="str">
        <f aca="false">IF(OR(B582="",C582=""),"",ROUND(MOD(C582-B582,1)*1440,0))</f>
        <v/>
      </c>
      <c r="Q582" s="14" t="str">
        <f aca="false">IF(A582="","",COUNTIF($A$7:A582,A582))</f>
        <v/>
      </c>
      <c r="R582" s="15" t="str">
        <f aca="false">IF(OR(G582="",H582="",J582=""),"",ABS(G582-H582)*J582*IF(K582="",1,K582))</f>
        <v/>
      </c>
      <c r="S582" s="15" t="str">
        <f aca="false">IF(OR(G582="",I582="",J582=""),"",(I582-G582)*J582*IF(K582="",1,K582)*IF(E582="Short",-1,1)-N(L582))</f>
        <v/>
      </c>
      <c r="T582" s="16" t="str">
        <f aca="false">IF(OR(S582="",N(R582)=0),"",S582/R582)</f>
        <v/>
      </c>
      <c r="U582" s="15" t="str">
        <f aca="false">IF(S582="","",SUMIFS($S$7:S582,$A$7:A582,A582))</f>
        <v/>
      </c>
      <c r="V582" s="14" t="str">
        <f aca="false">IF(S582="","",IF(AND($C$4&gt;0,U582-S582&lt;=-$C$4),"After loss limit",IF(AND($C$4&gt;0,U582&lt;=-$C$4),"Hit loss limit",IF(AND($C$5&gt;0,Q582&gt;$C$5),"Over trade cap","OK"))))</f>
        <v/>
      </c>
    </row>
    <row r="583" customFormat="false" ht="15" hidden="false" customHeight="false" outlineLevel="0" collapsed="false">
      <c r="A583" s="9"/>
      <c r="B583" s="10"/>
      <c r="C583" s="10"/>
      <c r="D583" s="11"/>
      <c r="E583" s="33"/>
      <c r="F583" s="33"/>
      <c r="G583" s="12"/>
      <c r="H583" s="12"/>
      <c r="I583" s="12"/>
      <c r="J583" s="11"/>
      <c r="K583" s="11"/>
      <c r="L583" s="13"/>
      <c r="M583" s="33"/>
      <c r="N583" s="11"/>
      <c r="O583" s="14" t="str">
        <f aca="false">IF(OR(A583="",B583=""),"",LOOKUP(MOD(B583,1),Lists!$A$5:$A$9,Lists!$B$5:$B$9))</f>
        <v/>
      </c>
      <c r="P583" s="14" t="str">
        <f aca="false">IF(OR(B583="",C583=""),"",ROUND(MOD(C583-B583,1)*1440,0))</f>
        <v/>
      </c>
      <c r="Q583" s="14" t="str">
        <f aca="false">IF(A583="","",COUNTIF($A$7:A583,A583))</f>
        <v/>
      </c>
      <c r="R583" s="15" t="str">
        <f aca="false">IF(OR(G583="",H583="",J583=""),"",ABS(G583-H583)*J583*IF(K583="",1,K583))</f>
        <v/>
      </c>
      <c r="S583" s="15" t="str">
        <f aca="false">IF(OR(G583="",I583="",J583=""),"",(I583-G583)*J583*IF(K583="",1,K583)*IF(E583="Short",-1,1)-N(L583))</f>
        <v/>
      </c>
      <c r="T583" s="16" t="str">
        <f aca="false">IF(OR(S583="",N(R583)=0),"",S583/R583)</f>
        <v/>
      </c>
      <c r="U583" s="15" t="str">
        <f aca="false">IF(S583="","",SUMIFS($S$7:S583,$A$7:A583,A583))</f>
        <v/>
      </c>
      <c r="V583" s="14" t="str">
        <f aca="false">IF(S583="","",IF(AND($C$4&gt;0,U583-S583&lt;=-$C$4),"After loss limit",IF(AND($C$4&gt;0,U583&lt;=-$C$4),"Hit loss limit",IF(AND($C$5&gt;0,Q583&gt;$C$5),"Over trade cap","OK"))))</f>
        <v/>
      </c>
    </row>
    <row r="584" customFormat="false" ht="15" hidden="false" customHeight="false" outlineLevel="0" collapsed="false">
      <c r="A584" s="9"/>
      <c r="B584" s="10"/>
      <c r="C584" s="10"/>
      <c r="D584" s="11"/>
      <c r="E584" s="33"/>
      <c r="F584" s="33"/>
      <c r="G584" s="12"/>
      <c r="H584" s="12"/>
      <c r="I584" s="12"/>
      <c r="J584" s="11"/>
      <c r="K584" s="11"/>
      <c r="L584" s="13"/>
      <c r="M584" s="33"/>
      <c r="N584" s="11"/>
      <c r="O584" s="14" t="str">
        <f aca="false">IF(OR(A584="",B584=""),"",LOOKUP(MOD(B584,1),Lists!$A$5:$A$9,Lists!$B$5:$B$9))</f>
        <v/>
      </c>
      <c r="P584" s="14" t="str">
        <f aca="false">IF(OR(B584="",C584=""),"",ROUND(MOD(C584-B584,1)*1440,0))</f>
        <v/>
      </c>
      <c r="Q584" s="14" t="str">
        <f aca="false">IF(A584="","",COUNTIF($A$7:A584,A584))</f>
        <v/>
      </c>
      <c r="R584" s="15" t="str">
        <f aca="false">IF(OR(G584="",H584="",J584=""),"",ABS(G584-H584)*J584*IF(K584="",1,K584))</f>
        <v/>
      </c>
      <c r="S584" s="15" t="str">
        <f aca="false">IF(OR(G584="",I584="",J584=""),"",(I584-G584)*J584*IF(K584="",1,K584)*IF(E584="Short",-1,1)-N(L584))</f>
        <v/>
      </c>
      <c r="T584" s="16" t="str">
        <f aca="false">IF(OR(S584="",N(R584)=0),"",S584/R584)</f>
        <v/>
      </c>
      <c r="U584" s="15" t="str">
        <f aca="false">IF(S584="","",SUMIFS($S$7:S584,$A$7:A584,A584))</f>
        <v/>
      </c>
      <c r="V584" s="14" t="str">
        <f aca="false">IF(S584="","",IF(AND($C$4&gt;0,U584-S584&lt;=-$C$4),"After loss limit",IF(AND($C$4&gt;0,U584&lt;=-$C$4),"Hit loss limit",IF(AND($C$5&gt;0,Q584&gt;$C$5),"Over trade cap","OK"))))</f>
        <v/>
      </c>
    </row>
    <row r="585" customFormat="false" ht="15" hidden="false" customHeight="false" outlineLevel="0" collapsed="false">
      <c r="A585" s="9"/>
      <c r="B585" s="10"/>
      <c r="C585" s="10"/>
      <c r="D585" s="11"/>
      <c r="E585" s="33"/>
      <c r="F585" s="33"/>
      <c r="G585" s="12"/>
      <c r="H585" s="12"/>
      <c r="I585" s="12"/>
      <c r="J585" s="11"/>
      <c r="K585" s="11"/>
      <c r="L585" s="13"/>
      <c r="M585" s="33"/>
      <c r="N585" s="11"/>
      <c r="O585" s="14" t="str">
        <f aca="false">IF(OR(A585="",B585=""),"",LOOKUP(MOD(B585,1),Lists!$A$5:$A$9,Lists!$B$5:$B$9))</f>
        <v/>
      </c>
      <c r="P585" s="14" t="str">
        <f aca="false">IF(OR(B585="",C585=""),"",ROUND(MOD(C585-B585,1)*1440,0))</f>
        <v/>
      </c>
      <c r="Q585" s="14" t="str">
        <f aca="false">IF(A585="","",COUNTIF($A$7:A585,A585))</f>
        <v/>
      </c>
      <c r="R585" s="15" t="str">
        <f aca="false">IF(OR(G585="",H585="",J585=""),"",ABS(G585-H585)*J585*IF(K585="",1,K585))</f>
        <v/>
      </c>
      <c r="S585" s="15" t="str">
        <f aca="false">IF(OR(G585="",I585="",J585=""),"",(I585-G585)*J585*IF(K585="",1,K585)*IF(E585="Short",-1,1)-N(L585))</f>
        <v/>
      </c>
      <c r="T585" s="16" t="str">
        <f aca="false">IF(OR(S585="",N(R585)=0),"",S585/R585)</f>
        <v/>
      </c>
      <c r="U585" s="15" t="str">
        <f aca="false">IF(S585="","",SUMIFS($S$7:S585,$A$7:A585,A585))</f>
        <v/>
      </c>
      <c r="V585" s="14" t="str">
        <f aca="false">IF(S585="","",IF(AND($C$4&gt;0,U585-S585&lt;=-$C$4),"After loss limit",IF(AND($C$4&gt;0,U585&lt;=-$C$4),"Hit loss limit",IF(AND($C$5&gt;0,Q585&gt;$C$5),"Over trade cap","OK"))))</f>
        <v/>
      </c>
    </row>
    <row r="586" customFormat="false" ht="15" hidden="false" customHeight="false" outlineLevel="0" collapsed="false">
      <c r="A586" s="9"/>
      <c r="B586" s="10"/>
      <c r="C586" s="10"/>
      <c r="D586" s="11"/>
      <c r="E586" s="33"/>
      <c r="F586" s="33"/>
      <c r="G586" s="12"/>
      <c r="H586" s="12"/>
      <c r="I586" s="12"/>
      <c r="J586" s="11"/>
      <c r="K586" s="11"/>
      <c r="L586" s="13"/>
      <c r="M586" s="33"/>
      <c r="N586" s="11"/>
      <c r="O586" s="14" t="str">
        <f aca="false">IF(OR(A586="",B586=""),"",LOOKUP(MOD(B586,1),Lists!$A$5:$A$9,Lists!$B$5:$B$9))</f>
        <v/>
      </c>
      <c r="P586" s="14" t="str">
        <f aca="false">IF(OR(B586="",C586=""),"",ROUND(MOD(C586-B586,1)*1440,0))</f>
        <v/>
      </c>
      <c r="Q586" s="14" t="str">
        <f aca="false">IF(A586="","",COUNTIF($A$7:A586,A586))</f>
        <v/>
      </c>
      <c r="R586" s="15" t="str">
        <f aca="false">IF(OR(G586="",H586="",J586=""),"",ABS(G586-H586)*J586*IF(K586="",1,K586))</f>
        <v/>
      </c>
      <c r="S586" s="15" t="str">
        <f aca="false">IF(OR(G586="",I586="",J586=""),"",(I586-G586)*J586*IF(K586="",1,K586)*IF(E586="Short",-1,1)-N(L586))</f>
        <v/>
      </c>
      <c r="T586" s="16" t="str">
        <f aca="false">IF(OR(S586="",N(R586)=0),"",S586/R586)</f>
        <v/>
      </c>
      <c r="U586" s="15" t="str">
        <f aca="false">IF(S586="","",SUMIFS($S$7:S586,$A$7:A586,A586))</f>
        <v/>
      </c>
      <c r="V586" s="14" t="str">
        <f aca="false">IF(S586="","",IF(AND($C$4&gt;0,U586-S586&lt;=-$C$4),"After loss limit",IF(AND($C$4&gt;0,U586&lt;=-$C$4),"Hit loss limit",IF(AND($C$5&gt;0,Q586&gt;$C$5),"Over trade cap","OK"))))</f>
        <v/>
      </c>
    </row>
    <row r="587" customFormat="false" ht="15" hidden="false" customHeight="false" outlineLevel="0" collapsed="false">
      <c r="A587" s="9"/>
      <c r="B587" s="10"/>
      <c r="C587" s="10"/>
      <c r="D587" s="11"/>
      <c r="E587" s="33"/>
      <c r="F587" s="33"/>
      <c r="G587" s="12"/>
      <c r="H587" s="12"/>
      <c r="I587" s="12"/>
      <c r="J587" s="11"/>
      <c r="K587" s="11"/>
      <c r="L587" s="13"/>
      <c r="M587" s="33"/>
      <c r="N587" s="11"/>
      <c r="O587" s="14" t="str">
        <f aca="false">IF(OR(A587="",B587=""),"",LOOKUP(MOD(B587,1),Lists!$A$5:$A$9,Lists!$B$5:$B$9))</f>
        <v/>
      </c>
      <c r="P587" s="14" t="str">
        <f aca="false">IF(OR(B587="",C587=""),"",ROUND(MOD(C587-B587,1)*1440,0))</f>
        <v/>
      </c>
      <c r="Q587" s="14" t="str">
        <f aca="false">IF(A587="","",COUNTIF($A$7:A587,A587))</f>
        <v/>
      </c>
      <c r="R587" s="15" t="str">
        <f aca="false">IF(OR(G587="",H587="",J587=""),"",ABS(G587-H587)*J587*IF(K587="",1,K587))</f>
        <v/>
      </c>
      <c r="S587" s="15" t="str">
        <f aca="false">IF(OR(G587="",I587="",J587=""),"",(I587-G587)*J587*IF(K587="",1,K587)*IF(E587="Short",-1,1)-N(L587))</f>
        <v/>
      </c>
      <c r="T587" s="16" t="str">
        <f aca="false">IF(OR(S587="",N(R587)=0),"",S587/R587)</f>
        <v/>
      </c>
      <c r="U587" s="15" t="str">
        <f aca="false">IF(S587="","",SUMIFS($S$7:S587,$A$7:A587,A587))</f>
        <v/>
      </c>
      <c r="V587" s="14" t="str">
        <f aca="false">IF(S587="","",IF(AND($C$4&gt;0,U587-S587&lt;=-$C$4),"After loss limit",IF(AND($C$4&gt;0,U587&lt;=-$C$4),"Hit loss limit",IF(AND($C$5&gt;0,Q587&gt;$C$5),"Over trade cap","OK"))))</f>
        <v/>
      </c>
    </row>
    <row r="588" customFormat="false" ht="15" hidden="false" customHeight="false" outlineLevel="0" collapsed="false">
      <c r="A588" s="9"/>
      <c r="B588" s="10"/>
      <c r="C588" s="10"/>
      <c r="D588" s="11"/>
      <c r="E588" s="33"/>
      <c r="F588" s="33"/>
      <c r="G588" s="12"/>
      <c r="H588" s="12"/>
      <c r="I588" s="12"/>
      <c r="J588" s="11"/>
      <c r="K588" s="11"/>
      <c r="L588" s="13"/>
      <c r="M588" s="33"/>
      <c r="N588" s="11"/>
      <c r="O588" s="14" t="str">
        <f aca="false">IF(OR(A588="",B588=""),"",LOOKUP(MOD(B588,1),Lists!$A$5:$A$9,Lists!$B$5:$B$9))</f>
        <v/>
      </c>
      <c r="P588" s="14" t="str">
        <f aca="false">IF(OR(B588="",C588=""),"",ROUND(MOD(C588-B588,1)*1440,0))</f>
        <v/>
      </c>
      <c r="Q588" s="14" t="str">
        <f aca="false">IF(A588="","",COUNTIF($A$7:A588,A588))</f>
        <v/>
      </c>
      <c r="R588" s="15" t="str">
        <f aca="false">IF(OR(G588="",H588="",J588=""),"",ABS(G588-H588)*J588*IF(K588="",1,K588))</f>
        <v/>
      </c>
      <c r="S588" s="15" t="str">
        <f aca="false">IF(OR(G588="",I588="",J588=""),"",(I588-G588)*J588*IF(K588="",1,K588)*IF(E588="Short",-1,1)-N(L588))</f>
        <v/>
      </c>
      <c r="T588" s="16" t="str">
        <f aca="false">IF(OR(S588="",N(R588)=0),"",S588/R588)</f>
        <v/>
      </c>
      <c r="U588" s="15" t="str">
        <f aca="false">IF(S588="","",SUMIFS($S$7:S588,$A$7:A588,A588))</f>
        <v/>
      </c>
      <c r="V588" s="14" t="str">
        <f aca="false">IF(S588="","",IF(AND($C$4&gt;0,U588-S588&lt;=-$C$4),"After loss limit",IF(AND($C$4&gt;0,U588&lt;=-$C$4),"Hit loss limit",IF(AND($C$5&gt;0,Q588&gt;$C$5),"Over trade cap","OK"))))</f>
        <v/>
      </c>
    </row>
    <row r="589" customFormat="false" ht="15" hidden="false" customHeight="false" outlineLevel="0" collapsed="false">
      <c r="A589" s="9"/>
      <c r="B589" s="10"/>
      <c r="C589" s="10"/>
      <c r="D589" s="11"/>
      <c r="E589" s="33"/>
      <c r="F589" s="33"/>
      <c r="G589" s="12"/>
      <c r="H589" s="12"/>
      <c r="I589" s="12"/>
      <c r="J589" s="11"/>
      <c r="K589" s="11"/>
      <c r="L589" s="13"/>
      <c r="M589" s="33"/>
      <c r="N589" s="11"/>
      <c r="O589" s="14" t="str">
        <f aca="false">IF(OR(A589="",B589=""),"",LOOKUP(MOD(B589,1),Lists!$A$5:$A$9,Lists!$B$5:$B$9))</f>
        <v/>
      </c>
      <c r="P589" s="14" t="str">
        <f aca="false">IF(OR(B589="",C589=""),"",ROUND(MOD(C589-B589,1)*1440,0))</f>
        <v/>
      </c>
      <c r="Q589" s="14" t="str">
        <f aca="false">IF(A589="","",COUNTIF($A$7:A589,A589))</f>
        <v/>
      </c>
      <c r="R589" s="15" t="str">
        <f aca="false">IF(OR(G589="",H589="",J589=""),"",ABS(G589-H589)*J589*IF(K589="",1,K589))</f>
        <v/>
      </c>
      <c r="S589" s="15" t="str">
        <f aca="false">IF(OR(G589="",I589="",J589=""),"",(I589-G589)*J589*IF(K589="",1,K589)*IF(E589="Short",-1,1)-N(L589))</f>
        <v/>
      </c>
      <c r="T589" s="16" t="str">
        <f aca="false">IF(OR(S589="",N(R589)=0),"",S589/R589)</f>
        <v/>
      </c>
      <c r="U589" s="15" t="str">
        <f aca="false">IF(S589="","",SUMIFS($S$7:S589,$A$7:A589,A589))</f>
        <v/>
      </c>
      <c r="V589" s="14" t="str">
        <f aca="false">IF(S589="","",IF(AND($C$4&gt;0,U589-S589&lt;=-$C$4),"After loss limit",IF(AND($C$4&gt;0,U589&lt;=-$C$4),"Hit loss limit",IF(AND($C$5&gt;0,Q589&gt;$C$5),"Over trade cap","OK"))))</f>
        <v/>
      </c>
    </row>
    <row r="590" customFormat="false" ht="15" hidden="false" customHeight="false" outlineLevel="0" collapsed="false">
      <c r="A590" s="9"/>
      <c r="B590" s="10"/>
      <c r="C590" s="10"/>
      <c r="D590" s="11"/>
      <c r="E590" s="33"/>
      <c r="F590" s="33"/>
      <c r="G590" s="12"/>
      <c r="H590" s="12"/>
      <c r="I590" s="12"/>
      <c r="J590" s="11"/>
      <c r="K590" s="11"/>
      <c r="L590" s="13"/>
      <c r="M590" s="33"/>
      <c r="N590" s="11"/>
      <c r="O590" s="14" t="str">
        <f aca="false">IF(OR(A590="",B590=""),"",LOOKUP(MOD(B590,1),Lists!$A$5:$A$9,Lists!$B$5:$B$9))</f>
        <v/>
      </c>
      <c r="P590" s="14" t="str">
        <f aca="false">IF(OR(B590="",C590=""),"",ROUND(MOD(C590-B590,1)*1440,0))</f>
        <v/>
      </c>
      <c r="Q590" s="14" t="str">
        <f aca="false">IF(A590="","",COUNTIF($A$7:A590,A590))</f>
        <v/>
      </c>
      <c r="R590" s="15" t="str">
        <f aca="false">IF(OR(G590="",H590="",J590=""),"",ABS(G590-H590)*J590*IF(K590="",1,K590))</f>
        <v/>
      </c>
      <c r="S590" s="15" t="str">
        <f aca="false">IF(OR(G590="",I590="",J590=""),"",(I590-G590)*J590*IF(K590="",1,K590)*IF(E590="Short",-1,1)-N(L590))</f>
        <v/>
      </c>
      <c r="T590" s="16" t="str">
        <f aca="false">IF(OR(S590="",N(R590)=0),"",S590/R590)</f>
        <v/>
      </c>
      <c r="U590" s="15" t="str">
        <f aca="false">IF(S590="","",SUMIFS($S$7:S590,$A$7:A590,A590))</f>
        <v/>
      </c>
      <c r="V590" s="14" t="str">
        <f aca="false">IF(S590="","",IF(AND($C$4&gt;0,U590-S590&lt;=-$C$4),"After loss limit",IF(AND($C$4&gt;0,U590&lt;=-$C$4),"Hit loss limit",IF(AND($C$5&gt;0,Q590&gt;$C$5),"Over trade cap","OK"))))</f>
        <v/>
      </c>
    </row>
    <row r="591" customFormat="false" ht="15" hidden="false" customHeight="false" outlineLevel="0" collapsed="false">
      <c r="A591" s="9"/>
      <c r="B591" s="10"/>
      <c r="C591" s="10"/>
      <c r="D591" s="11"/>
      <c r="E591" s="33"/>
      <c r="F591" s="33"/>
      <c r="G591" s="12"/>
      <c r="H591" s="12"/>
      <c r="I591" s="12"/>
      <c r="J591" s="11"/>
      <c r="K591" s="11"/>
      <c r="L591" s="13"/>
      <c r="M591" s="33"/>
      <c r="N591" s="11"/>
      <c r="O591" s="14" t="str">
        <f aca="false">IF(OR(A591="",B591=""),"",LOOKUP(MOD(B591,1),Lists!$A$5:$A$9,Lists!$B$5:$B$9))</f>
        <v/>
      </c>
      <c r="P591" s="14" t="str">
        <f aca="false">IF(OR(B591="",C591=""),"",ROUND(MOD(C591-B591,1)*1440,0))</f>
        <v/>
      </c>
      <c r="Q591" s="14" t="str">
        <f aca="false">IF(A591="","",COUNTIF($A$7:A591,A591))</f>
        <v/>
      </c>
      <c r="R591" s="15" t="str">
        <f aca="false">IF(OR(G591="",H591="",J591=""),"",ABS(G591-H591)*J591*IF(K591="",1,K591))</f>
        <v/>
      </c>
      <c r="S591" s="15" t="str">
        <f aca="false">IF(OR(G591="",I591="",J591=""),"",(I591-G591)*J591*IF(K591="",1,K591)*IF(E591="Short",-1,1)-N(L591))</f>
        <v/>
      </c>
      <c r="T591" s="16" t="str">
        <f aca="false">IF(OR(S591="",N(R591)=0),"",S591/R591)</f>
        <v/>
      </c>
      <c r="U591" s="15" t="str">
        <f aca="false">IF(S591="","",SUMIFS($S$7:S591,$A$7:A591,A591))</f>
        <v/>
      </c>
      <c r="V591" s="14" t="str">
        <f aca="false">IF(S591="","",IF(AND($C$4&gt;0,U591-S591&lt;=-$C$4),"After loss limit",IF(AND($C$4&gt;0,U591&lt;=-$C$4),"Hit loss limit",IF(AND($C$5&gt;0,Q591&gt;$C$5),"Over trade cap","OK"))))</f>
        <v/>
      </c>
    </row>
    <row r="592" customFormat="false" ht="15" hidden="false" customHeight="false" outlineLevel="0" collapsed="false">
      <c r="A592" s="9"/>
      <c r="B592" s="10"/>
      <c r="C592" s="10"/>
      <c r="D592" s="11"/>
      <c r="E592" s="33"/>
      <c r="F592" s="33"/>
      <c r="G592" s="12"/>
      <c r="H592" s="12"/>
      <c r="I592" s="12"/>
      <c r="J592" s="11"/>
      <c r="K592" s="11"/>
      <c r="L592" s="13"/>
      <c r="M592" s="33"/>
      <c r="N592" s="11"/>
      <c r="O592" s="14" t="str">
        <f aca="false">IF(OR(A592="",B592=""),"",LOOKUP(MOD(B592,1),Lists!$A$5:$A$9,Lists!$B$5:$B$9))</f>
        <v/>
      </c>
      <c r="P592" s="14" t="str">
        <f aca="false">IF(OR(B592="",C592=""),"",ROUND(MOD(C592-B592,1)*1440,0))</f>
        <v/>
      </c>
      <c r="Q592" s="14" t="str">
        <f aca="false">IF(A592="","",COUNTIF($A$7:A592,A592))</f>
        <v/>
      </c>
      <c r="R592" s="15" t="str">
        <f aca="false">IF(OR(G592="",H592="",J592=""),"",ABS(G592-H592)*J592*IF(K592="",1,K592))</f>
        <v/>
      </c>
      <c r="S592" s="15" t="str">
        <f aca="false">IF(OR(G592="",I592="",J592=""),"",(I592-G592)*J592*IF(K592="",1,K592)*IF(E592="Short",-1,1)-N(L592))</f>
        <v/>
      </c>
      <c r="T592" s="16" t="str">
        <f aca="false">IF(OR(S592="",N(R592)=0),"",S592/R592)</f>
        <v/>
      </c>
      <c r="U592" s="15" t="str">
        <f aca="false">IF(S592="","",SUMIFS($S$7:S592,$A$7:A592,A592))</f>
        <v/>
      </c>
      <c r="V592" s="14" t="str">
        <f aca="false">IF(S592="","",IF(AND($C$4&gt;0,U592-S592&lt;=-$C$4),"After loss limit",IF(AND($C$4&gt;0,U592&lt;=-$C$4),"Hit loss limit",IF(AND($C$5&gt;0,Q592&gt;$C$5),"Over trade cap","OK"))))</f>
        <v/>
      </c>
    </row>
    <row r="593" customFormat="false" ht="15" hidden="false" customHeight="false" outlineLevel="0" collapsed="false">
      <c r="A593" s="9"/>
      <c r="B593" s="10"/>
      <c r="C593" s="10"/>
      <c r="D593" s="11"/>
      <c r="E593" s="33"/>
      <c r="F593" s="33"/>
      <c r="G593" s="12"/>
      <c r="H593" s="12"/>
      <c r="I593" s="12"/>
      <c r="J593" s="11"/>
      <c r="K593" s="11"/>
      <c r="L593" s="13"/>
      <c r="M593" s="33"/>
      <c r="N593" s="11"/>
      <c r="O593" s="14" t="str">
        <f aca="false">IF(OR(A593="",B593=""),"",LOOKUP(MOD(B593,1),Lists!$A$5:$A$9,Lists!$B$5:$B$9))</f>
        <v/>
      </c>
      <c r="P593" s="14" t="str">
        <f aca="false">IF(OR(B593="",C593=""),"",ROUND(MOD(C593-B593,1)*1440,0))</f>
        <v/>
      </c>
      <c r="Q593" s="14" t="str">
        <f aca="false">IF(A593="","",COUNTIF($A$7:A593,A593))</f>
        <v/>
      </c>
      <c r="R593" s="15" t="str">
        <f aca="false">IF(OR(G593="",H593="",J593=""),"",ABS(G593-H593)*J593*IF(K593="",1,K593))</f>
        <v/>
      </c>
      <c r="S593" s="15" t="str">
        <f aca="false">IF(OR(G593="",I593="",J593=""),"",(I593-G593)*J593*IF(K593="",1,K593)*IF(E593="Short",-1,1)-N(L593))</f>
        <v/>
      </c>
      <c r="T593" s="16" t="str">
        <f aca="false">IF(OR(S593="",N(R593)=0),"",S593/R593)</f>
        <v/>
      </c>
      <c r="U593" s="15" t="str">
        <f aca="false">IF(S593="","",SUMIFS($S$7:S593,$A$7:A593,A593))</f>
        <v/>
      </c>
      <c r="V593" s="14" t="str">
        <f aca="false">IF(S593="","",IF(AND($C$4&gt;0,U593-S593&lt;=-$C$4),"After loss limit",IF(AND($C$4&gt;0,U593&lt;=-$C$4),"Hit loss limit",IF(AND($C$5&gt;0,Q593&gt;$C$5),"Over trade cap","OK"))))</f>
        <v/>
      </c>
    </row>
    <row r="594" customFormat="false" ht="15" hidden="false" customHeight="false" outlineLevel="0" collapsed="false">
      <c r="A594" s="9"/>
      <c r="B594" s="10"/>
      <c r="C594" s="10"/>
      <c r="D594" s="11"/>
      <c r="E594" s="33"/>
      <c r="F594" s="33"/>
      <c r="G594" s="12"/>
      <c r="H594" s="12"/>
      <c r="I594" s="12"/>
      <c r="J594" s="11"/>
      <c r="K594" s="11"/>
      <c r="L594" s="13"/>
      <c r="M594" s="33"/>
      <c r="N594" s="11"/>
      <c r="O594" s="14" t="str">
        <f aca="false">IF(OR(A594="",B594=""),"",LOOKUP(MOD(B594,1),Lists!$A$5:$A$9,Lists!$B$5:$B$9))</f>
        <v/>
      </c>
      <c r="P594" s="14" t="str">
        <f aca="false">IF(OR(B594="",C594=""),"",ROUND(MOD(C594-B594,1)*1440,0))</f>
        <v/>
      </c>
      <c r="Q594" s="14" t="str">
        <f aca="false">IF(A594="","",COUNTIF($A$7:A594,A594))</f>
        <v/>
      </c>
      <c r="R594" s="15" t="str">
        <f aca="false">IF(OR(G594="",H594="",J594=""),"",ABS(G594-H594)*J594*IF(K594="",1,K594))</f>
        <v/>
      </c>
      <c r="S594" s="15" t="str">
        <f aca="false">IF(OR(G594="",I594="",J594=""),"",(I594-G594)*J594*IF(K594="",1,K594)*IF(E594="Short",-1,1)-N(L594))</f>
        <v/>
      </c>
      <c r="T594" s="16" t="str">
        <f aca="false">IF(OR(S594="",N(R594)=0),"",S594/R594)</f>
        <v/>
      </c>
      <c r="U594" s="15" t="str">
        <f aca="false">IF(S594="","",SUMIFS($S$7:S594,$A$7:A594,A594))</f>
        <v/>
      </c>
      <c r="V594" s="14" t="str">
        <f aca="false">IF(S594="","",IF(AND($C$4&gt;0,U594-S594&lt;=-$C$4),"After loss limit",IF(AND($C$4&gt;0,U594&lt;=-$C$4),"Hit loss limit",IF(AND($C$5&gt;0,Q594&gt;$C$5),"Over trade cap","OK"))))</f>
        <v/>
      </c>
    </row>
    <row r="595" customFormat="false" ht="15" hidden="false" customHeight="false" outlineLevel="0" collapsed="false">
      <c r="A595" s="9"/>
      <c r="B595" s="10"/>
      <c r="C595" s="10"/>
      <c r="D595" s="11"/>
      <c r="E595" s="33"/>
      <c r="F595" s="33"/>
      <c r="G595" s="12"/>
      <c r="H595" s="12"/>
      <c r="I595" s="12"/>
      <c r="J595" s="11"/>
      <c r="K595" s="11"/>
      <c r="L595" s="13"/>
      <c r="M595" s="33"/>
      <c r="N595" s="11"/>
      <c r="O595" s="14" t="str">
        <f aca="false">IF(OR(A595="",B595=""),"",LOOKUP(MOD(B595,1),Lists!$A$5:$A$9,Lists!$B$5:$B$9))</f>
        <v/>
      </c>
      <c r="P595" s="14" t="str">
        <f aca="false">IF(OR(B595="",C595=""),"",ROUND(MOD(C595-B595,1)*1440,0))</f>
        <v/>
      </c>
      <c r="Q595" s="14" t="str">
        <f aca="false">IF(A595="","",COUNTIF($A$7:A595,A595))</f>
        <v/>
      </c>
      <c r="R595" s="15" t="str">
        <f aca="false">IF(OR(G595="",H595="",J595=""),"",ABS(G595-H595)*J595*IF(K595="",1,K595))</f>
        <v/>
      </c>
      <c r="S595" s="15" t="str">
        <f aca="false">IF(OR(G595="",I595="",J595=""),"",(I595-G595)*J595*IF(K595="",1,K595)*IF(E595="Short",-1,1)-N(L595))</f>
        <v/>
      </c>
      <c r="T595" s="16" t="str">
        <f aca="false">IF(OR(S595="",N(R595)=0),"",S595/R595)</f>
        <v/>
      </c>
      <c r="U595" s="15" t="str">
        <f aca="false">IF(S595="","",SUMIFS($S$7:S595,$A$7:A595,A595))</f>
        <v/>
      </c>
      <c r="V595" s="14" t="str">
        <f aca="false">IF(S595="","",IF(AND($C$4&gt;0,U595-S595&lt;=-$C$4),"After loss limit",IF(AND($C$4&gt;0,U595&lt;=-$C$4),"Hit loss limit",IF(AND($C$5&gt;0,Q595&gt;$C$5),"Over trade cap","OK"))))</f>
        <v/>
      </c>
    </row>
    <row r="596" customFormat="false" ht="15" hidden="false" customHeight="false" outlineLevel="0" collapsed="false">
      <c r="A596" s="9"/>
      <c r="B596" s="10"/>
      <c r="C596" s="10"/>
      <c r="D596" s="11"/>
      <c r="E596" s="33"/>
      <c r="F596" s="33"/>
      <c r="G596" s="12"/>
      <c r="H596" s="12"/>
      <c r="I596" s="12"/>
      <c r="J596" s="11"/>
      <c r="K596" s="11"/>
      <c r="L596" s="13"/>
      <c r="M596" s="33"/>
      <c r="N596" s="11"/>
      <c r="O596" s="14" t="str">
        <f aca="false">IF(OR(A596="",B596=""),"",LOOKUP(MOD(B596,1),Lists!$A$5:$A$9,Lists!$B$5:$B$9))</f>
        <v/>
      </c>
      <c r="P596" s="14" t="str">
        <f aca="false">IF(OR(B596="",C596=""),"",ROUND(MOD(C596-B596,1)*1440,0))</f>
        <v/>
      </c>
      <c r="Q596" s="14" t="str">
        <f aca="false">IF(A596="","",COUNTIF($A$7:A596,A596))</f>
        <v/>
      </c>
      <c r="R596" s="15" t="str">
        <f aca="false">IF(OR(G596="",H596="",J596=""),"",ABS(G596-H596)*J596*IF(K596="",1,K596))</f>
        <v/>
      </c>
      <c r="S596" s="15" t="str">
        <f aca="false">IF(OR(G596="",I596="",J596=""),"",(I596-G596)*J596*IF(K596="",1,K596)*IF(E596="Short",-1,1)-N(L596))</f>
        <v/>
      </c>
      <c r="T596" s="16" t="str">
        <f aca="false">IF(OR(S596="",N(R596)=0),"",S596/R596)</f>
        <v/>
      </c>
      <c r="U596" s="15" t="str">
        <f aca="false">IF(S596="","",SUMIFS($S$7:S596,$A$7:A596,A596))</f>
        <v/>
      </c>
      <c r="V596" s="14" t="str">
        <f aca="false">IF(S596="","",IF(AND($C$4&gt;0,U596-S596&lt;=-$C$4),"After loss limit",IF(AND($C$4&gt;0,U596&lt;=-$C$4),"Hit loss limit",IF(AND($C$5&gt;0,Q596&gt;$C$5),"Over trade cap","OK"))))</f>
        <v/>
      </c>
    </row>
    <row r="597" customFormat="false" ht="15" hidden="false" customHeight="false" outlineLevel="0" collapsed="false">
      <c r="A597" s="9"/>
      <c r="B597" s="10"/>
      <c r="C597" s="10"/>
      <c r="D597" s="11"/>
      <c r="E597" s="33"/>
      <c r="F597" s="33"/>
      <c r="G597" s="12"/>
      <c r="H597" s="12"/>
      <c r="I597" s="12"/>
      <c r="J597" s="11"/>
      <c r="K597" s="11"/>
      <c r="L597" s="13"/>
      <c r="M597" s="33"/>
      <c r="N597" s="11"/>
      <c r="O597" s="14" t="str">
        <f aca="false">IF(OR(A597="",B597=""),"",LOOKUP(MOD(B597,1),Lists!$A$5:$A$9,Lists!$B$5:$B$9))</f>
        <v/>
      </c>
      <c r="P597" s="14" t="str">
        <f aca="false">IF(OR(B597="",C597=""),"",ROUND(MOD(C597-B597,1)*1440,0))</f>
        <v/>
      </c>
      <c r="Q597" s="14" t="str">
        <f aca="false">IF(A597="","",COUNTIF($A$7:A597,A597))</f>
        <v/>
      </c>
      <c r="R597" s="15" t="str">
        <f aca="false">IF(OR(G597="",H597="",J597=""),"",ABS(G597-H597)*J597*IF(K597="",1,K597))</f>
        <v/>
      </c>
      <c r="S597" s="15" t="str">
        <f aca="false">IF(OR(G597="",I597="",J597=""),"",(I597-G597)*J597*IF(K597="",1,K597)*IF(E597="Short",-1,1)-N(L597))</f>
        <v/>
      </c>
      <c r="T597" s="16" t="str">
        <f aca="false">IF(OR(S597="",N(R597)=0),"",S597/R597)</f>
        <v/>
      </c>
      <c r="U597" s="15" t="str">
        <f aca="false">IF(S597="","",SUMIFS($S$7:S597,$A$7:A597,A597))</f>
        <v/>
      </c>
      <c r="V597" s="14" t="str">
        <f aca="false">IF(S597="","",IF(AND($C$4&gt;0,U597-S597&lt;=-$C$4),"After loss limit",IF(AND($C$4&gt;0,U597&lt;=-$C$4),"Hit loss limit",IF(AND($C$5&gt;0,Q597&gt;$C$5),"Over trade cap","OK"))))</f>
        <v/>
      </c>
    </row>
    <row r="598" customFormat="false" ht="15" hidden="false" customHeight="false" outlineLevel="0" collapsed="false">
      <c r="A598" s="9"/>
      <c r="B598" s="10"/>
      <c r="C598" s="10"/>
      <c r="D598" s="11"/>
      <c r="E598" s="33"/>
      <c r="F598" s="33"/>
      <c r="G598" s="12"/>
      <c r="H598" s="12"/>
      <c r="I598" s="12"/>
      <c r="J598" s="11"/>
      <c r="K598" s="11"/>
      <c r="L598" s="13"/>
      <c r="M598" s="33"/>
      <c r="N598" s="11"/>
      <c r="O598" s="14" t="str">
        <f aca="false">IF(OR(A598="",B598=""),"",LOOKUP(MOD(B598,1),Lists!$A$5:$A$9,Lists!$B$5:$B$9))</f>
        <v/>
      </c>
      <c r="P598" s="14" t="str">
        <f aca="false">IF(OR(B598="",C598=""),"",ROUND(MOD(C598-B598,1)*1440,0))</f>
        <v/>
      </c>
      <c r="Q598" s="14" t="str">
        <f aca="false">IF(A598="","",COUNTIF($A$7:A598,A598))</f>
        <v/>
      </c>
      <c r="R598" s="15" t="str">
        <f aca="false">IF(OR(G598="",H598="",J598=""),"",ABS(G598-H598)*J598*IF(K598="",1,K598))</f>
        <v/>
      </c>
      <c r="S598" s="15" t="str">
        <f aca="false">IF(OR(G598="",I598="",J598=""),"",(I598-G598)*J598*IF(K598="",1,K598)*IF(E598="Short",-1,1)-N(L598))</f>
        <v/>
      </c>
      <c r="T598" s="16" t="str">
        <f aca="false">IF(OR(S598="",N(R598)=0),"",S598/R598)</f>
        <v/>
      </c>
      <c r="U598" s="15" t="str">
        <f aca="false">IF(S598="","",SUMIFS($S$7:S598,$A$7:A598,A598))</f>
        <v/>
      </c>
      <c r="V598" s="14" t="str">
        <f aca="false">IF(S598="","",IF(AND($C$4&gt;0,U598-S598&lt;=-$C$4),"After loss limit",IF(AND($C$4&gt;0,U598&lt;=-$C$4),"Hit loss limit",IF(AND($C$5&gt;0,Q598&gt;$C$5),"Over trade cap","OK"))))</f>
        <v/>
      </c>
    </row>
    <row r="599" customFormat="false" ht="15" hidden="false" customHeight="false" outlineLevel="0" collapsed="false">
      <c r="A599" s="9"/>
      <c r="B599" s="10"/>
      <c r="C599" s="10"/>
      <c r="D599" s="11"/>
      <c r="E599" s="33"/>
      <c r="F599" s="33"/>
      <c r="G599" s="12"/>
      <c r="H599" s="12"/>
      <c r="I599" s="12"/>
      <c r="J599" s="11"/>
      <c r="K599" s="11"/>
      <c r="L599" s="13"/>
      <c r="M599" s="33"/>
      <c r="N599" s="11"/>
      <c r="O599" s="14" t="str">
        <f aca="false">IF(OR(A599="",B599=""),"",LOOKUP(MOD(B599,1),Lists!$A$5:$A$9,Lists!$B$5:$B$9))</f>
        <v/>
      </c>
      <c r="P599" s="14" t="str">
        <f aca="false">IF(OR(B599="",C599=""),"",ROUND(MOD(C599-B599,1)*1440,0))</f>
        <v/>
      </c>
      <c r="Q599" s="14" t="str">
        <f aca="false">IF(A599="","",COUNTIF($A$7:A599,A599))</f>
        <v/>
      </c>
      <c r="R599" s="15" t="str">
        <f aca="false">IF(OR(G599="",H599="",J599=""),"",ABS(G599-H599)*J599*IF(K599="",1,K599))</f>
        <v/>
      </c>
      <c r="S599" s="15" t="str">
        <f aca="false">IF(OR(G599="",I599="",J599=""),"",(I599-G599)*J599*IF(K599="",1,K599)*IF(E599="Short",-1,1)-N(L599))</f>
        <v/>
      </c>
      <c r="T599" s="16" t="str">
        <f aca="false">IF(OR(S599="",N(R599)=0),"",S599/R599)</f>
        <v/>
      </c>
      <c r="U599" s="15" t="str">
        <f aca="false">IF(S599="","",SUMIFS($S$7:S599,$A$7:A599,A599))</f>
        <v/>
      </c>
      <c r="V599" s="14" t="str">
        <f aca="false">IF(S599="","",IF(AND($C$4&gt;0,U599-S599&lt;=-$C$4),"After loss limit",IF(AND($C$4&gt;0,U599&lt;=-$C$4),"Hit loss limit",IF(AND($C$5&gt;0,Q599&gt;$C$5),"Over trade cap","OK"))))</f>
        <v/>
      </c>
    </row>
    <row r="600" customFormat="false" ht="15" hidden="false" customHeight="false" outlineLevel="0" collapsed="false">
      <c r="A600" s="9"/>
      <c r="B600" s="10"/>
      <c r="C600" s="10"/>
      <c r="D600" s="11"/>
      <c r="E600" s="33"/>
      <c r="F600" s="33"/>
      <c r="G600" s="12"/>
      <c r="H600" s="12"/>
      <c r="I600" s="12"/>
      <c r="J600" s="11"/>
      <c r="K600" s="11"/>
      <c r="L600" s="13"/>
      <c r="M600" s="33"/>
      <c r="N600" s="11"/>
      <c r="O600" s="14" t="str">
        <f aca="false">IF(OR(A600="",B600=""),"",LOOKUP(MOD(B600,1),Lists!$A$5:$A$9,Lists!$B$5:$B$9))</f>
        <v/>
      </c>
      <c r="P600" s="14" t="str">
        <f aca="false">IF(OR(B600="",C600=""),"",ROUND(MOD(C600-B600,1)*1440,0))</f>
        <v/>
      </c>
      <c r="Q600" s="14" t="str">
        <f aca="false">IF(A600="","",COUNTIF($A$7:A600,A600))</f>
        <v/>
      </c>
      <c r="R600" s="15" t="str">
        <f aca="false">IF(OR(G600="",H600="",J600=""),"",ABS(G600-H600)*J600*IF(K600="",1,K600))</f>
        <v/>
      </c>
      <c r="S600" s="15" t="str">
        <f aca="false">IF(OR(G600="",I600="",J600=""),"",(I600-G600)*J600*IF(K600="",1,K600)*IF(E600="Short",-1,1)-N(L600))</f>
        <v/>
      </c>
      <c r="T600" s="16" t="str">
        <f aca="false">IF(OR(S600="",N(R600)=0),"",S600/R600)</f>
        <v/>
      </c>
      <c r="U600" s="15" t="str">
        <f aca="false">IF(S600="","",SUMIFS($S$7:S600,$A$7:A600,A600))</f>
        <v/>
      </c>
      <c r="V600" s="14" t="str">
        <f aca="false">IF(S600="","",IF(AND($C$4&gt;0,U600-S600&lt;=-$C$4),"After loss limit",IF(AND($C$4&gt;0,U600&lt;=-$C$4),"Hit loss limit",IF(AND($C$5&gt;0,Q600&gt;$C$5),"Over trade cap","OK"))))</f>
        <v/>
      </c>
    </row>
    <row r="601" customFormat="false" ht="15" hidden="false" customHeight="false" outlineLevel="0" collapsed="false">
      <c r="A601" s="9"/>
      <c r="B601" s="10"/>
      <c r="C601" s="10"/>
      <c r="D601" s="11"/>
      <c r="E601" s="33"/>
      <c r="F601" s="33"/>
      <c r="G601" s="12"/>
      <c r="H601" s="12"/>
      <c r="I601" s="12"/>
      <c r="J601" s="11"/>
      <c r="K601" s="11"/>
      <c r="L601" s="13"/>
      <c r="M601" s="33"/>
      <c r="N601" s="11"/>
      <c r="O601" s="14" t="str">
        <f aca="false">IF(OR(A601="",B601=""),"",LOOKUP(MOD(B601,1),Lists!$A$5:$A$9,Lists!$B$5:$B$9))</f>
        <v/>
      </c>
      <c r="P601" s="14" t="str">
        <f aca="false">IF(OR(B601="",C601=""),"",ROUND(MOD(C601-B601,1)*1440,0))</f>
        <v/>
      </c>
      <c r="Q601" s="14" t="str">
        <f aca="false">IF(A601="","",COUNTIF($A$7:A601,A601))</f>
        <v/>
      </c>
      <c r="R601" s="15" t="str">
        <f aca="false">IF(OR(G601="",H601="",J601=""),"",ABS(G601-H601)*J601*IF(K601="",1,K601))</f>
        <v/>
      </c>
      <c r="S601" s="15" t="str">
        <f aca="false">IF(OR(G601="",I601="",J601=""),"",(I601-G601)*J601*IF(K601="",1,K601)*IF(E601="Short",-1,1)-N(L601))</f>
        <v/>
      </c>
      <c r="T601" s="16" t="str">
        <f aca="false">IF(OR(S601="",N(R601)=0),"",S601/R601)</f>
        <v/>
      </c>
      <c r="U601" s="15" t="str">
        <f aca="false">IF(S601="","",SUMIFS($S$7:S601,$A$7:A601,A601))</f>
        <v/>
      </c>
      <c r="V601" s="14" t="str">
        <f aca="false">IF(S601="","",IF(AND($C$4&gt;0,U601-S601&lt;=-$C$4),"After loss limit",IF(AND($C$4&gt;0,U601&lt;=-$C$4),"Hit loss limit",IF(AND($C$5&gt;0,Q601&gt;$C$5),"Over trade cap","OK"))))</f>
        <v/>
      </c>
    </row>
    <row r="602" customFormat="false" ht="15" hidden="false" customHeight="false" outlineLevel="0" collapsed="false">
      <c r="A602" s="9"/>
      <c r="B602" s="10"/>
      <c r="C602" s="10"/>
      <c r="D602" s="11"/>
      <c r="E602" s="33"/>
      <c r="F602" s="33"/>
      <c r="G602" s="12"/>
      <c r="H602" s="12"/>
      <c r="I602" s="12"/>
      <c r="J602" s="11"/>
      <c r="K602" s="11"/>
      <c r="L602" s="13"/>
      <c r="M602" s="33"/>
      <c r="N602" s="11"/>
      <c r="O602" s="14" t="str">
        <f aca="false">IF(OR(A602="",B602=""),"",LOOKUP(MOD(B602,1),Lists!$A$5:$A$9,Lists!$B$5:$B$9))</f>
        <v/>
      </c>
      <c r="P602" s="14" t="str">
        <f aca="false">IF(OR(B602="",C602=""),"",ROUND(MOD(C602-B602,1)*1440,0))</f>
        <v/>
      </c>
      <c r="Q602" s="14" t="str">
        <f aca="false">IF(A602="","",COUNTIF($A$7:A602,A602))</f>
        <v/>
      </c>
      <c r="R602" s="15" t="str">
        <f aca="false">IF(OR(G602="",H602="",J602=""),"",ABS(G602-H602)*J602*IF(K602="",1,K602))</f>
        <v/>
      </c>
      <c r="S602" s="15" t="str">
        <f aca="false">IF(OR(G602="",I602="",J602=""),"",(I602-G602)*J602*IF(K602="",1,K602)*IF(E602="Short",-1,1)-N(L602))</f>
        <v/>
      </c>
      <c r="T602" s="16" t="str">
        <f aca="false">IF(OR(S602="",N(R602)=0),"",S602/R602)</f>
        <v/>
      </c>
      <c r="U602" s="15" t="str">
        <f aca="false">IF(S602="","",SUMIFS($S$7:S602,$A$7:A602,A602))</f>
        <v/>
      </c>
      <c r="V602" s="14" t="str">
        <f aca="false">IF(S602="","",IF(AND($C$4&gt;0,U602-S602&lt;=-$C$4),"After loss limit",IF(AND($C$4&gt;0,U602&lt;=-$C$4),"Hit loss limit",IF(AND($C$5&gt;0,Q602&gt;$C$5),"Over trade cap","OK"))))</f>
        <v/>
      </c>
    </row>
    <row r="603" customFormat="false" ht="15" hidden="false" customHeight="false" outlineLevel="0" collapsed="false">
      <c r="A603" s="9"/>
      <c r="B603" s="10"/>
      <c r="C603" s="10"/>
      <c r="D603" s="11"/>
      <c r="E603" s="33"/>
      <c r="F603" s="33"/>
      <c r="G603" s="12"/>
      <c r="H603" s="12"/>
      <c r="I603" s="12"/>
      <c r="J603" s="11"/>
      <c r="K603" s="11"/>
      <c r="L603" s="13"/>
      <c r="M603" s="33"/>
      <c r="N603" s="11"/>
      <c r="O603" s="14" t="str">
        <f aca="false">IF(OR(A603="",B603=""),"",LOOKUP(MOD(B603,1),Lists!$A$5:$A$9,Lists!$B$5:$B$9))</f>
        <v/>
      </c>
      <c r="P603" s="14" t="str">
        <f aca="false">IF(OR(B603="",C603=""),"",ROUND(MOD(C603-B603,1)*1440,0))</f>
        <v/>
      </c>
      <c r="Q603" s="14" t="str">
        <f aca="false">IF(A603="","",COUNTIF($A$7:A603,A603))</f>
        <v/>
      </c>
      <c r="R603" s="15" t="str">
        <f aca="false">IF(OR(G603="",H603="",J603=""),"",ABS(G603-H603)*J603*IF(K603="",1,K603))</f>
        <v/>
      </c>
      <c r="S603" s="15" t="str">
        <f aca="false">IF(OR(G603="",I603="",J603=""),"",(I603-G603)*J603*IF(K603="",1,K603)*IF(E603="Short",-1,1)-N(L603))</f>
        <v/>
      </c>
      <c r="T603" s="16" t="str">
        <f aca="false">IF(OR(S603="",N(R603)=0),"",S603/R603)</f>
        <v/>
      </c>
      <c r="U603" s="15" t="str">
        <f aca="false">IF(S603="","",SUMIFS($S$7:S603,$A$7:A603,A603))</f>
        <v/>
      </c>
      <c r="V603" s="14" t="str">
        <f aca="false">IF(S603="","",IF(AND($C$4&gt;0,U603-S603&lt;=-$C$4),"After loss limit",IF(AND($C$4&gt;0,U603&lt;=-$C$4),"Hit loss limit",IF(AND($C$5&gt;0,Q603&gt;$C$5),"Over trade cap","OK"))))</f>
        <v/>
      </c>
    </row>
    <row r="604" customFormat="false" ht="15" hidden="false" customHeight="false" outlineLevel="0" collapsed="false">
      <c r="A604" s="9"/>
      <c r="B604" s="10"/>
      <c r="C604" s="10"/>
      <c r="D604" s="11"/>
      <c r="E604" s="33"/>
      <c r="F604" s="33"/>
      <c r="G604" s="12"/>
      <c r="H604" s="12"/>
      <c r="I604" s="12"/>
      <c r="J604" s="11"/>
      <c r="K604" s="11"/>
      <c r="L604" s="13"/>
      <c r="M604" s="33"/>
      <c r="N604" s="11"/>
      <c r="O604" s="14" t="str">
        <f aca="false">IF(OR(A604="",B604=""),"",LOOKUP(MOD(B604,1),Lists!$A$5:$A$9,Lists!$B$5:$B$9))</f>
        <v/>
      </c>
      <c r="P604" s="14" t="str">
        <f aca="false">IF(OR(B604="",C604=""),"",ROUND(MOD(C604-B604,1)*1440,0))</f>
        <v/>
      </c>
      <c r="Q604" s="14" t="str">
        <f aca="false">IF(A604="","",COUNTIF($A$7:A604,A604))</f>
        <v/>
      </c>
      <c r="R604" s="15" t="str">
        <f aca="false">IF(OR(G604="",H604="",J604=""),"",ABS(G604-H604)*J604*IF(K604="",1,K604))</f>
        <v/>
      </c>
      <c r="S604" s="15" t="str">
        <f aca="false">IF(OR(G604="",I604="",J604=""),"",(I604-G604)*J604*IF(K604="",1,K604)*IF(E604="Short",-1,1)-N(L604))</f>
        <v/>
      </c>
      <c r="T604" s="16" t="str">
        <f aca="false">IF(OR(S604="",N(R604)=0),"",S604/R604)</f>
        <v/>
      </c>
      <c r="U604" s="15" t="str">
        <f aca="false">IF(S604="","",SUMIFS($S$7:S604,$A$7:A604,A604))</f>
        <v/>
      </c>
      <c r="V604" s="14" t="str">
        <f aca="false">IF(S604="","",IF(AND($C$4&gt;0,U604-S604&lt;=-$C$4),"After loss limit",IF(AND($C$4&gt;0,U604&lt;=-$C$4),"Hit loss limit",IF(AND($C$5&gt;0,Q604&gt;$C$5),"Over trade cap","OK"))))</f>
        <v/>
      </c>
    </row>
    <row r="605" customFormat="false" ht="15" hidden="false" customHeight="false" outlineLevel="0" collapsed="false">
      <c r="A605" s="9"/>
      <c r="B605" s="10"/>
      <c r="C605" s="10"/>
      <c r="D605" s="11"/>
      <c r="E605" s="33"/>
      <c r="F605" s="33"/>
      <c r="G605" s="12"/>
      <c r="H605" s="12"/>
      <c r="I605" s="12"/>
      <c r="J605" s="11"/>
      <c r="K605" s="11"/>
      <c r="L605" s="13"/>
      <c r="M605" s="33"/>
      <c r="N605" s="11"/>
      <c r="O605" s="14" t="str">
        <f aca="false">IF(OR(A605="",B605=""),"",LOOKUP(MOD(B605,1),Lists!$A$5:$A$9,Lists!$B$5:$B$9))</f>
        <v/>
      </c>
      <c r="P605" s="14" t="str">
        <f aca="false">IF(OR(B605="",C605=""),"",ROUND(MOD(C605-B605,1)*1440,0))</f>
        <v/>
      </c>
      <c r="Q605" s="14" t="str">
        <f aca="false">IF(A605="","",COUNTIF($A$7:A605,A605))</f>
        <v/>
      </c>
      <c r="R605" s="15" t="str">
        <f aca="false">IF(OR(G605="",H605="",J605=""),"",ABS(G605-H605)*J605*IF(K605="",1,K605))</f>
        <v/>
      </c>
      <c r="S605" s="15" t="str">
        <f aca="false">IF(OR(G605="",I605="",J605=""),"",(I605-G605)*J605*IF(K605="",1,K605)*IF(E605="Short",-1,1)-N(L605))</f>
        <v/>
      </c>
      <c r="T605" s="16" t="str">
        <f aca="false">IF(OR(S605="",N(R605)=0),"",S605/R605)</f>
        <v/>
      </c>
      <c r="U605" s="15" t="str">
        <f aca="false">IF(S605="","",SUMIFS($S$7:S605,$A$7:A605,A605))</f>
        <v/>
      </c>
      <c r="V605" s="14" t="str">
        <f aca="false">IF(S605="","",IF(AND($C$4&gt;0,U605-S605&lt;=-$C$4),"After loss limit",IF(AND($C$4&gt;0,U605&lt;=-$C$4),"Hit loss limit",IF(AND($C$5&gt;0,Q605&gt;$C$5),"Over trade cap","OK"))))</f>
        <v/>
      </c>
    </row>
    <row r="606" customFormat="false" ht="15" hidden="false" customHeight="false" outlineLevel="0" collapsed="false">
      <c r="A606" s="9"/>
      <c r="B606" s="10"/>
      <c r="C606" s="10"/>
      <c r="D606" s="11"/>
      <c r="E606" s="33"/>
      <c r="F606" s="33"/>
      <c r="G606" s="12"/>
      <c r="H606" s="12"/>
      <c r="I606" s="12"/>
      <c r="J606" s="11"/>
      <c r="K606" s="11"/>
      <c r="L606" s="13"/>
      <c r="M606" s="33"/>
      <c r="N606" s="11"/>
      <c r="O606" s="14" t="str">
        <f aca="false">IF(OR(A606="",B606=""),"",LOOKUP(MOD(B606,1),Lists!$A$5:$A$9,Lists!$B$5:$B$9))</f>
        <v/>
      </c>
      <c r="P606" s="14" t="str">
        <f aca="false">IF(OR(B606="",C606=""),"",ROUND(MOD(C606-B606,1)*1440,0))</f>
        <v/>
      </c>
      <c r="Q606" s="14" t="str">
        <f aca="false">IF(A606="","",COUNTIF($A$7:A606,A606))</f>
        <v/>
      </c>
      <c r="R606" s="15" t="str">
        <f aca="false">IF(OR(G606="",H606="",J606=""),"",ABS(G606-H606)*J606*IF(K606="",1,K606))</f>
        <v/>
      </c>
      <c r="S606" s="15" t="str">
        <f aca="false">IF(OR(G606="",I606="",J606=""),"",(I606-G606)*J606*IF(K606="",1,K606)*IF(E606="Short",-1,1)-N(L606))</f>
        <v/>
      </c>
      <c r="T606" s="16" t="str">
        <f aca="false">IF(OR(S606="",N(R606)=0),"",S606/R606)</f>
        <v/>
      </c>
      <c r="U606" s="15" t="str">
        <f aca="false">IF(S606="","",SUMIFS($S$7:S606,$A$7:A606,A606))</f>
        <v/>
      </c>
      <c r="V606" s="14" t="str">
        <f aca="false">IF(S606="","",IF(AND($C$4&gt;0,U606-S606&lt;=-$C$4),"After loss limit",IF(AND($C$4&gt;0,U606&lt;=-$C$4),"Hit loss limit",IF(AND($C$5&gt;0,Q606&gt;$C$5),"Over trade cap","OK"))))</f>
        <v/>
      </c>
    </row>
    <row r="607" customFormat="false" ht="15" hidden="false" customHeight="false" outlineLevel="0" collapsed="false">
      <c r="A607" s="9"/>
      <c r="B607" s="10"/>
      <c r="C607" s="10"/>
      <c r="D607" s="11"/>
      <c r="E607" s="33"/>
      <c r="F607" s="33"/>
      <c r="G607" s="12"/>
      <c r="H607" s="12"/>
      <c r="I607" s="12"/>
      <c r="J607" s="11"/>
      <c r="K607" s="11"/>
      <c r="L607" s="13"/>
      <c r="M607" s="33"/>
      <c r="N607" s="11"/>
      <c r="O607" s="14" t="str">
        <f aca="false">IF(OR(A607="",B607=""),"",LOOKUP(MOD(B607,1),Lists!$A$5:$A$9,Lists!$B$5:$B$9))</f>
        <v/>
      </c>
      <c r="P607" s="14" t="str">
        <f aca="false">IF(OR(B607="",C607=""),"",ROUND(MOD(C607-B607,1)*1440,0))</f>
        <v/>
      </c>
      <c r="Q607" s="14" t="str">
        <f aca="false">IF(A607="","",COUNTIF($A$7:A607,A607))</f>
        <v/>
      </c>
      <c r="R607" s="15" t="str">
        <f aca="false">IF(OR(G607="",H607="",J607=""),"",ABS(G607-H607)*J607*IF(K607="",1,K607))</f>
        <v/>
      </c>
      <c r="S607" s="15" t="str">
        <f aca="false">IF(OR(G607="",I607="",J607=""),"",(I607-G607)*J607*IF(K607="",1,K607)*IF(E607="Short",-1,1)-N(L607))</f>
        <v/>
      </c>
      <c r="T607" s="16" t="str">
        <f aca="false">IF(OR(S607="",N(R607)=0),"",S607/R607)</f>
        <v/>
      </c>
      <c r="U607" s="15" t="str">
        <f aca="false">IF(S607="","",SUMIFS($S$7:S607,$A$7:A607,A607))</f>
        <v/>
      </c>
      <c r="V607" s="14" t="str">
        <f aca="false">IF(S607="","",IF(AND($C$4&gt;0,U607-S607&lt;=-$C$4),"After loss limit",IF(AND($C$4&gt;0,U607&lt;=-$C$4),"Hit loss limit",IF(AND($C$5&gt;0,Q607&gt;$C$5),"Over trade cap","OK"))))</f>
        <v/>
      </c>
    </row>
    <row r="608" customFormat="false" ht="15" hidden="false" customHeight="false" outlineLevel="0" collapsed="false">
      <c r="A608" s="9"/>
      <c r="B608" s="10"/>
      <c r="C608" s="10"/>
      <c r="D608" s="11"/>
      <c r="E608" s="33"/>
      <c r="F608" s="33"/>
      <c r="G608" s="12"/>
      <c r="H608" s="12"/>
      <c r="I608" s="12"/>
      <c r="J608" s="11"/>
      <c r="K608" s="11"/>
      <c r="L608" s="13"/>
      <c r="M608" s="33"/>
      <c r="N608" s="11"/>
      <c r="O608" s="14" t="str">
        <f aca="false">IF(OR(A608="",B608=""),"",LOOKUP(MOD(B608,1),Lists!$A$5:$A$9,Lists!$B$5:$B$9))</f>
        <v/>
      </c>
      <c r="P608" s="14" t="str">
        <f aca="false">IF(OR(B608="",C608=""),"",ROUND(MOD(C608-B608,1)*1440,0))</f>
        <v/>
      </c>
      <c r="Q608" s="14" t="str">
        <f aca="false">IF(A608="","",COUNTIF($A$7:A608,A608))</f>
        <v/>
      </c>
      <c r="R608" s="15" t="str">
        <f aca="false">IF(OR(G608="",H608="",J608=""),"",ABS(G608-H608)*J608*IF(K608="",1,K608))</f>
        <v/>
      </c>
      <c r="S608" s="15" t="str">
        <f aca="false">IF(OR(G608="",I608="",J608=""),"",(I608-G608)*J608*IF(K608="",1,K608)*IF(E608="Short",-1,1)-N(L608))</f>
        <v/>
      </c>
      <c r="T608" s="16" t="str">
        <f aca="false">IF(OR(S608="",N(R608)=0),"",S608/R608)</f>
        <v/>
      </c>
      <c r="U608" s="15" t="str">
        <f aca="false">IF(S608="","",SUMIFS($S$7:S608,$A$7:A608,A608))</f>
        <v/>
      </c>
      <c r="V608" s="14" t="str">
        <f aca="false">IF(S608="","",IF(AND($C$4&gt;0,U608-S608&lt;=-$C$4),"After loss limit",IF(AND($C$4&gt;0,U608&lt;=-$C$4),"Hit loss limit",IF(AND($C$5&gt;0,Q608&gt;$C$5),"Over trade cap","OK"))))</f>
        <v/>
      </c>
    </row>
    <row r="609" customFormat="false" ht="15" hidden="false" customHeight="false" outlineLevel="0" collapsed="false">
      <c r="A609" s="9"/>
      <c r="B609" s="10"/>
      <c r="C609" s="10"/>
      <c r="D609" s="11"/>
      <c r="E609" s="33"/>
      <c r="F609" s="33"/>
      <c r="G609" s="12"/>
      <c r="H609" s="12"/>
      <c r="I609" s="12"/>
      <c r="J609" s="11"/>
      <c r="K609" s="11"/>
      <c r="L609" s="13"/>
      <c r="M609" s="33"/>
      <c r="N609" s="11"/>
      <c r="O609" s="14" t="str">
        <f aca="false">IF(OR(A609="",B609=""),"",LOOKUP(MOD(B609,1),Lists!$A$5:$A$9,Lists!$B$5:$B$9))</f>
        <v/>
      </c>
      <c r="P609" s="14" t="str">
        <f aca="false">IF(OR(B609="",C609=""),"",ROUND(MOD(C609-B609,1)*1440,0))</f>
        <v/>
      </c>
      <c r="Q609" s="14" t="str">
        <f aca="false">IF(A609="","",COUNTIF($A$7:A609,A609))</f>
        <v/>
      </c>
      <c r="R609" s="15" t="str">
        <f aca="false">IF(OR(G609="",H609="",J609=""),"",ABS(G609-H609)*J609*IF(K609="",1,K609))</f>
        <v/>
      </c>
      <c r="S609" s="15" t="str">
        <f aca="false">IF(OR(G609="",I609="",J609=""),"",(I609-G609)*J609*IF(K609="",1,K609)*IF(E609="Short",-1,1)-N(L609))</f>
        <v/>
      </c>
      <c r="T609" s="16" t="str">
        <f aca="false">IF(OR(S609="",N(R609)=0),"",S609/R609)</f>
        <v/>
      </c>
      <c r="U609" s="15" t="str">
        <f aca="false">IF(S609="","",SUMIFS($S$7:S609,$A$7:A609,A609))</f>
        <v/>
      </c>
      <c r="V609" s="14" t="str">
        <f aca="false">IF(S609="","",IF(AND($C$4&gt;0,U609-S609&lt;=-$C$4),"After loss limit",IF(AND($C$4&gt;0,U609&lt;=-$C$4),"Hit loss limit",IF(AND($C$5&gt;0,Q609&gt;$C$5),"Over trade cap","OK"))))</f>
        <v/>
      </c>
    </row>
    <row r="610" customFormat="false" ht="15" hidden="false" customHeight="false" outlineLevel="0" collapsed="false">
      <c r="A610" s="9"/>
      <c r="B610" s="10"/>
      <c r="C610" s="10"/>
      <c r="D610" s="11"/>
      <c r="E610" s="33"/>
      <c r="F610" s="33"/>
      <c r="G610" s="12"/>
      <c r="H610" s="12"/>
      <c r="I610" s="12"/>
      <c r="J610" s="11"/>
      <c r="K610" s="11"/>
      <c r="L610" s="13"/>
      <c r="M610" s="33"/>
      <c r="N610" s="11"/>
      <c r="O610" s="14" t="str">
        <f aca="false">IF(OR(A610="",B610=""),"",LOOKUP(MOD(B610,1),Lists!$A$5:$A$9,Lists!$B$5:$B$9))</f>
        <v/>
      </c>
      <c r="P610" s="14" t="str">
        <f aca="false">IF(OR(B610="",C610=""),"",ROUND(MOD(C610-B610,1)*1440,0))</f>
        <v/>
      </c>
      <c r="Q610" s="14" t="str">
        <f aca="false">IF(A610="","",COUNTIF($A$7:A610,A610))</f>
        <v/>
      </c>
      <c r="R610" s="15" t="str">
        <f aca="false">IF(OR(G610="",H610="",J610=""),"",ABS(G610-H610)*J610*IF(K610="",1,K610))</f>
        <v/>
      </c>
      <c r="S610" s="15" t="str">
        <f aca="false">IF(OR(G610="",I610="",J610=""),"",(I610-G610)*J610*IF(K610="",1,K610)*IF(E610="Short",-1,1)-N(L610))</f>
        <v/>
      </c>
      <c r="T610" s="16" t="str">
        <f aca="false">IF(OR(S610="",N(R610)=0),"",S610/R610)</f>
        <v/>
      </c>
      <c r="U610" s="15" t="str">
        <f aca="false">IF(S610="","",SUMIFS($S$7:S610,$A$7:A610,A610))</f>
        <v/>
      </c>
      <c r="V610" s="14" t="str">
        <f aca="false">IF(S610="","",IF(AND($C$4&gt;0,U610-S610&lt;=-$C$4),"After loss limit",IF(AND($C$4&gt;0,U610&lt;=-$C$4),"Hit loss limit",IF(AND($C$5&gt;0,Q610&gt;$C$5),"Over trade cap","OK"))))</f>
        <v/>
      </c>
    </row>
    <row r="611" customFormat="false" ht="15" hidden="false" customHeight="false" outlineLevel="0" collapsed="false">
      <c r="A611" s="9"/>
      <c r="B611" s="10"/>
      <c r="C611" s="10"/>
      <c r="D611" s="11"/>
      <c r="E611" s="33"/>
      <c r="F611" s="33"/>
      <c r="G611" s="12"/>
      <c r="H611" s="12"/>
      <c r="I611" s="12"/>
      <c r="J611" s="11"/>
      <c r="K611" s="11"/>
      <c r="L611" s="13"/>
      <c r="M611" s="33"/>
      <c r="N611" s="11"/>
      <c r="O611" s="14" t="str">
        <f aca="false">IF(OR(A611="",B611=""),"",LOOKUP(MOD(B611,1),Lists!$A$5:$A$9,Lists!$B$5:$B$9))</f>
        <v/>
      </c>
      <c r="P611" s="14" t="str">
        <f aca="false">IF(OR(B611="",C611=""),"",ROUND(MOD(C611-B611,1)*1440,0))</f>
        <v/>
      </c>
      <c r="Q611" s="14" t="str">
        <f aca="false">IF(A611="","",COUNTIF($A$7:A611,A611))</f>
        <v/>
      </c>
      <c r="R611" s="15" t="str">
        <f aca="false">IF(OR(G611="",H611="",J611=""),"",ABS(G611-H611)*J611*IF(K611="",1,K611))</f>
        <v/>
      </c>
      <c r="S611" s="15" t="str">
        <f aca="false">IF(OR(G611="",I611="",J611=""),"",(I611-G611)*J611*IF(K611="",1,K611)*IF(E611="Short",-1,1)-N(L611))</f>
        <v/>
      </c>
      <c r="T611" s="16" t="str">
        <f aca="false">IF(OR(S611="",N(R611)=0),"",S611/R611)</f>
        <v/>
      </c>
      <c r="U611" s="15" t="str">
        <f aca="false">IF(S611="","",SUMIFS($S$7:S611,$A$7:A611,A611))</f>
        <v/>
      </c>
      <c r="V611" s="14" t="str">
        <f aca="false">IF(S611="","",IF(AND($C$4&gt;0,U611-S611&lt;=-$C$4),"After loss limit",IF(AND($C$4&gt;0,U611&lt;=-$C$4),"Hit loss limit",IF(AND($C$5&gt;0,Q611&gt;$C$5),"Over trade cap","OK"))))</f>
        <v/>
      </c>
    </row>
    <row r="612" customFormat="false" ht="15" hidden="false" customHeight="false" outlineLevel="0" collapsed="false">
      <c r="A612" s="9"/>
      <c r="B612" s="10"/>
      <c r="C612" s="10"/>
      <c r="D612" s="11"/>
      <c r="E612" s="33"/>
      <c r="F612" s="33"/>
      <c r="G612" s="12"/>
      <c r="H612" s="12"/>
      <c r="I612" s="12"/>
      <c r="J612" s="11"/>
      <c r="K612" s="11"/>
      <c r="L612" s="13"/>
      <c r="M612" s="33"/>
      <c r="N612" s="11"/>
      <c r="O612" s="14" t="str">
        <f aca="false">IF(OR(A612="",B612=""),"",LOOKUP(MOD(B612,1),Lists!$A$5:$A$9,Lists!$B$5:$B$9))</f>
        <v/>
      </c>
      <c r="P612" s="14" t="str">
        <f aca="false">IF(OR(B612="",C612=""),"",ROUND(MOD(C612-B612,1)*1440,0))</f>
        <v/>
      </c>
      <c r="Q612" s="14" t="str">
        <f aca="false">IF(A612="","",COUNTIF($A$7:A612,A612))</f>
        <v/>
      </c>
      <c r="R612" s="15" t="str">
        <f aca="false">IF(OR(G612="",H612="",J612=""),"",ABS(G612-H612)*J612*IF(K612="",1,K612))</f>
        <v/>
      </c>
      <c r="S612" s="15" t="str">
        <f aca="false">IF(OR(G612="",I612="",J612=""),"",(I612-G612)*J612*IF(K612="",1,K612)*IF(E612="Short",-1,1)-N(L612))</f>
        <v/>
      </c>
      <c r="T612" s="16" t="str">
        <f aca="false">IF(OR(S612="",N(R612)=0),"",S612/R612)</f>
        <v/>
      </c>
      <c r="U612" s="15" t="str">
        <f aca="false">IF(S612="","",SUMIFS($S$7:S612,$A$7:A612,A612))</f>
        <v/>
      </c>
      <c r="V612" s="14" t="str">
        <f aca="false">IF(S612="","",IF(AND($C$4&gt;0,U612-S612&lt;=-$C$4),"After loss limit",IF(AND($C$4&gt;0,U612&lt;=-$C$4),"Hit loss limit",IF(AND($C$5&gt;0,Q612&gt;$C$5),"Over trade cap","OK"))))</f>
        <v/>
      </c>
    </row>
    <row r="613" customFormat="false" ht="15" hidden="false" customHeight="false" outlineLevel="0" collapsed="false">
      <c r="A613" s="9"/>
      <c r="B613" s="10"/>
      <c r="C613" s="10"/>
      <c r="D613" s="11"/>
      <c r="E613" s="33"/>
      <c r="F613" s="33"/>
      <c r="G613" s="12"/>
      <c r="H613" s="12"/>
      <c r="I613" s="12"/>
      <c r="J613" s="11"/>
      <c r="K613" s="11"/>
      <c r="L613" s="13"/>
      <c r="M613" s="33"/>
      <c r="N613" s="11"/>
      <c r="O613" s="14" t="str">
        <f aca="false">IF(OR(A613="",B613=""),"",LOOKUP(MOD(B613,1),Lists!$A$5:$A$9,Lists!$B$5:$B$9))</f>
        <v/>
      </c>
      <c r="P613" s="14" t="str">
        <f aca="false">IF(OR(B613="",C613=""),"",ROUND(MOD(C613-B613,1)*1440,0))</f>
        <v/>
      </c>
      <c r="Q613" s="14" t="str">
        <f aca="false">IF(A613="","",COUNTIF($A$7:A613,A613))</f>
        <v/>
      </c>
      <c r="R613" s="15" t="str">
        <f aca="false">IF(OR(G613="",H613="",J613=""),"",ABS(G613-H613)*J613*IF(K613="",1,K613))</f>
        <v/>
      </c>
      <c r="S613" s="15" t="str">
        <f aca="false">IF(OR(G613="",I613="",J613=""),"",(I613-G613)*J613*IF(K613="",1,K613)*IF(E613="Short",-1,1)-N(L613))</f>
        <v/>
      </c>
      <c r="T613" s="16" t="str">
        <f aca="false">IF(OR(S613="",N(R613)=0),"",S613/R613)</f>
        <v/>
      </c>
      <c r="U613" s="15" t="str">
        <f aca="false">IF(S613="","",SUMIFS($S$7:S613,$A$7:A613,A613))</f>
        <v/>
      </c>
      <c r="V613" s="14" t="str">
        <f aca="false">IF(S613="","",IF(AND($C$4&gt;0,U613-S613&lt;=-$C$4),"After loss limit",IF(AND($C$4&gt;0,U613&lt;=-$C$4),"Hit loss limit",IF(AND($C$5&gt;0,Q613&gt;$C$5),"Over trade cap","OK"))))</f>
        <v/>
      </c>
    </row>
    <row r="614" customFormat="false" ht="15" hidden="false" customHeight="false" outlineLevel="0" collapsed="false">
      <c r="A614" s="9"/>
      <c r="B614" s="10"/>
      <c r="C614" s="10"/>
      <c r="D614" s="11"/>
      <c r="E614" s="33"/>
      <c r="F614" s="33"/>
      <c r="G614" s="12"/>
      <c r="H614" s="12"/>
      <c r="I614" s="12"/>
      <c r="J614" s="11"/>
      <c r="K614" s="11"/>
      <c r="L614" s="13"/>
      <c r="M614" s="33"/>
      <c r="N614" s="11"/>
      <c r="O614" s="14" t="str">
        <f aca="false">IF(OR(A614="",B614=""),"",LOOKUP(MOD(B614,1),Lists!$A$5:$A$9,Lists!$B$5:$B$9))</f>
        <v/>
      </c>
      <c r="P614" s="14" t="str">
        <f aca="false">IF(OR(B614="",C614=""),"",ROUND(MOD(C614-B614,1)*1440,0))</f>
        <v/>
      </c>
      <c r="Q614" s="14" t="str">
        <f aca="false">IF(A614="","",COUNTIF($A$7:A614,A614))</f>
        <v/>
      </c>
      <c r="R614" s="15" t="str">
        <f aca="false">IF(OR(G614="",H614="",J614=""),"",ABS(G614-H614)*J614*IF(K614="",1,K614))</f>
        <v/>
      </c>
      <c r="S614" s="15" t="str">
        <f aca="false">IF(OR(G614="",I614="",J614=""),"",(I614-G614)*J614*IF(K614="",1,K614)*IF(E614="Short",-1,1)-N(L614))</f>
        <v/>
      </c>
      <c r="T614" s="16" t="str">
        <f aca="false">IF(OR(S614="",N(R614)=0),"",S614/R614)</f>
        <v/>
      </c>
      <c r="U614" s="15" t="str">
        <f aca="false">IF(S614="","",SUMIFS($S$7:S614,$A$7:A614,A614))</f>
        <v/>
      </c>
      <c r="V614" s="14" t="str">
        <f aca="false">IF(S614="","",IF(AND($C$4&gt;0,U614-S614&lt;=-$C$4),"After loss limit",IF(AND($C$4&gt;0,U614&lt;=-$C$4),"Hit loss limit",IF(AND($C$5&gt;0,Q614&gt;$C$5),"Over trade cap","OK"))))</f>
        <v/>
      </c>
    </row>
    <row r="615" customFormat="false" ht="15" hidden="false" customHeight="false" outlineLevel="0" collapsed="false">
      <c r="A615" s="9"/>
      <c r="B615" s="10"/>
      <c r="C615" s="10"/>
      <c r="D615" s="11"/>
      <c r="E615" s="33"/>
      <c r="F615" s="33"/>
      <c r="G615" s="12"/>
      <c r="H615" s="12"/>
      <c r="I615" s="12"/>
      <c r="J615" s="11"/>
      <c r="K615" s="11"/>
      <c r="L615" s="13"/>
      <c r="M615" s="33"/>
      <c r="N615" s="11"/>
      <c r="O615" s="14" t="str">
        <f aca="false">IF(OR(A615="",B615=""),"",LOOKUP(MOD(B615,1),Lists!$A$5:$A$9,Lists!$B$5:$B$9))</f>
        <v/>
      </c>
      <c r="P615" s="14" t="str">
        <f aca="false">IF(OR(B615="",C615=""),"",ROUND(MOD(C615-B615,1)*1440,0))</f>
        <v/>
      </c>
      <c r="Q615" s="14" t="str">
        <f aca="false">IF(A615="","",COUNTIF($A$7:A615,A615))</f>
        <v/>
      </c>
      <c r="R615" s="15" t="str">
        <f aca="false">IF(OR(G615="",H615="",J615=""),"",ABS(G615-H615)*J615*IF(K615="",1,K615))</f>
        <v/>
      </c>
      <c r="S615" s="15" t="str">
        <f aca="false">IF(OR(G615="",I615="",J615=""),"",(I615-G615)*J615*IF(K615="",1,K615)*IF(E615="Short",-1,1)-N(L615))</f>
        <v/>
      </c>
      <c r="T615" s="16" t="str">
        <f aca="false">IF(OR(S615="",N(R615)=0),"",S615/R615)</f>
        <v/>
      </c>
      <c r="U615" s="15" t="str">
        <f aca="false">IF(S615="","",SUMIFS($S$7:S615,$A$7:A615,A615))</f>
        <v/>
      </c>
      <c r="V615" s="14" t="str">
        <f aca="false">IF(S615="","",IF(AND($C$4&gt;0,U615-S615&lt;=-$C$4),"After loss limit",IF(AND($C$4&gt;0,U615&lt;=-$C$4),"Hit loss limit",IF(AND($C$5&gt;0,Q615&gt;$C$5),"Over trade cap","OK"))))</f>
        <v/>
      </c>
    </row>
    <row r="616" customFormat="false" ht="15" hidden="false" customHeight="false" outlineLevel="0" collapsed="false">
      <c r="A616" s="9"/>
      <c r="B616" s="10"/>
      <c r="C616" s="10"/>
      <c r="D616" s="11"/>
      <c r="E616" s="33"/>
      <c r="F616" s="33"/>
      <c r="G616" s="12"/>
      <c r="H616" s="12"/>
      <c r="I616" s="12"/>
      <c r="J616" s="11"/>
      <c r="K616" s="11"/>
      <c r="L616" s="13"/>
      <c r="M616" s="33"/>
      <c r="N616" s="11"/>
      <c r="O616" s="14" t="str">
        <f aca="false">IF(OR(A616="",B616=""),"",LOOKUP(MOD(B616,1),Lists!$A$5:$A$9,Lists!$B$5:$B$9))</f>
        <v/>
      </c>
      <c r="P616" s="14" t="str">
        <f aca="false">IF(OR(B616="",C616=""),"",ROUND(MOD(C616-B616,1)*1440,0))</f>
        <v/>
      </c>
      <c r="Q616" s="14" t="str">
        <f aca="false">IF(A616="","",COUNTIF($A$7:A616,A616))</f>
        <v/>
      </c>
      <c r="R616" s="15" t="str">
        <f aca="false">IF(OR(G616="",H616="",J616=""),"",ABS(G616-H616)*J616*IF(K616="",1,K616))</f>
        <v/>
      </c>
      <c r="S616" s="15" t="str">
        <f aca="false">IF(OR(G616="",I616="",J616=""),"",(I616-G616)*J616*IF(K616="",1,K616)*IF(E616="Short",-1,1)-N(L616))</f>
        <v/>
      </c>
      <c r="T616" s="16" t="str">
        <f aca="false">IF(OR(S616="",N(R616)=0),"",S616/R616)</f>
        <v/>
      </c>
      <c r="U616" s="15" t="str">
        <f aca="false">IF(S616="","",SUMIFS($S$7:S616,$A$7:A616,A616))</f>
        <v/>
      </c>
      <c r="V616" s="14" t="str">
        <f aca="false">IF(S616="","",IF(AND($C$4&gt;0,U616-S616&lt;=-$C$4),"After loss limit",IF(AND($C$4&gt;0,U616&lt;=-$C$4),"Hit loss limit",IF(AND($C$5&gt;0,Q616&gt;$C$5),"Over trade cap","OK"))))</f>
        <v/>
      </c>
    </row>
    <row r="617" customFormat="false" ht="15" hidden="false" customHeight="false" outlineLevel="0" collapsed="false">
      <c r="A617" s="9"/>
      <c r="B617" s="10"/>
      <c r="C617" s="10"/>
      <c r="D617" s="11"/>
      <c r="E617" s="33"/>
      <c r="F617" s="33"/>
      <c r="G617" s="12"/>
      <c r="H617" s="12"/>
      <c r="I617" s="12"/>
      <c r="J617" s="11"/>
      <c r="K617" s="11"/>
      <c r="L617" s="13"/>
      <c r="M617" s="33"/>
      <c r="N617" s="11"/>
      <c r="O617" s="14" t="str">
        <f aca="false">IF(OR(A617="",B617=""),"",LOOKUP(MOD(B617,1),Lists!$A$5:$A$9,Lists!$B$5:$B$9))</f>
        <v/>
      </c>
      <c r="P617" s="14" t="str">
        <f aca="false">IF(OR(B617="",C617=""),"",ROUND(MOD(C617-B617,1)*1440,0))</f>
        <v/>
      </c>
      <c r="Q617" s="14" t="str">
        <f aca="false">IF(A617="","",COUNTIF($A$7:A617,A617))</f>
        <v/>
      </c>
      <c r="R617" s="15" t="str">
        <f aca="false">IF(OR(G617="",H617="",J617=""),"",ABS(G617-H617)*J617*IF(K617="",1,K617))</f>
        <v/>
      </c>
      <c r="S617" s="15" t="str">
        <f aca="false">IF(OR(G617="",I617="",J617=""),"",(I617-G617)*J617*IF(K617="",1,K617)*IF(E617="Short",-1,1)-N(L617))</f>
        <v/>
      </c>
      <c r="T617" s="16" t="str">
        <f aca="false">IF(OR(S617="",N(R617)=0),"",S617/R617)</f>
        <v/>
      </c>
      <c r="U617" s="15" t="str">
        <f aca="false">IF(S617="","",SUMIFS($S$7:S617,$A$7:A617,A617))</f>
        <v/>
      </c>
      <c r="V617" s="14" t="str">
        <f aca="false">IF(S617="","",IF(AND($C$4&gt;0,U617-S617&lt;=-$C$4),"After loss limit",IF(AND($C$4&gt;0,U617&lt;=-$C$4),"Hit loss limit",IF(AND($C$5&gt;0,Q617&gt;$C$5),"Over trade cap","OK"))))</f>
        <v/>
      </c>
    </row>
    <row r="618" customFormat="false" ht="15" hidden="false" customHeight="false" outlineLevel="0" collapsed="false">
      <c r="A618" s="9"/>
      <c r="B618" s="10"/>
      <c r="C618" s="10"/>
      <c r="D618" s="11"/>
      <c r="E618" s="33"/>
      <c r="F618" s="33"/>
      <c r="G618" s="12"/>
      <c r="H618" s="12"/>
      <c r="I618" s="12"/>
      <c r="J618" s="11"/>
      <c r="K618" s="11"/>
      <c r="L618" s="13"/>
      <c r="M618" s="33"/>
      <c r="N618" s="11"/>
      <c r="O618" s="14" t="str">
        <f aca="false">IF(OR(A618="",B618=""),"",LOOKUP(MOD(B618,1),Lists!$A$5:$A$9,Lists!$B$5:$B$9))</f>
        <v/>
      </c>
      <c r="P618" s="14" t="str">
        <f aca="false">IF(OR(B618="",C618=""),"",ROUND(MOD(C618-B618,1)*1440,0))</f>
        <v/>
      </c>
      <c r="Q618" s="14" t="str">
        <f aca="false">IF(A618="","",COUNTIF($A$7:A618,A618))</f>
        <v/>
      </c>
      <c r="R618" s="15" t="str">
        <f aca="false">IF(OR(G618="",H618="",J618=""),"",ABS(G618-H618)*J618*IF(K618="",1,K618))</f>
        <v/>
      </c>
      <c r="S618" s="15" t="str">
        <f aca="false">IF(OR(G618="",I618="",J618=""),"",(I618-G618)*J618*IF(K618="",1,K618)*IF(E618="Short",-1,1)-N(L618))</f>
        <v/>
      </c>
      <c r="T618" s="16" t="str">
        <f aca="false">IF(OR(S618="",N(R618)=0),"",S618/R618)</f>
        <v/>
      </c>
      <c r="U618" s="15" t="str">
        <f aca="false">IF(S618="","",SUMIFS($S$7:S618,$A$7:A618,A618))</f>
        <v/>
      </c>
      <c r="V618" s="14" t="str">
        <f aca="false">IF(S618="","",IF(AND($C$4&gt;0,U618-S618&lt;=-$C$4),"After loss limit",IF(AND($C$4&gt;0,U618&lt;=-$C$4),"Hit loss limit",IF(AND($C$5&gt;0,Q618&gt;$C$5),"Over trade cap","OK"))))</f>
        <v/>
      </c>
    </row>
    <row r="619" customFormat="false" ht="15" hidden="false" customHeight="false" outlineLevel="0" collapsed="false">
      <c r="A619" s="9"/>
      <c r="B619" s="10"/>
      <c r="C619" s="10"/>
      <c r="D619" s="11"/>
      <c r="E619" s="33"/>
      <c r="F619" s="33"/>
      <c r="G619" s="12"/>
      <c r="H619" s="12"/>
      <c r="I619" s="12"/>
      <c r="J619" s="11"/>
      <c r="K619" s="11"/>
      <c r="L619" s="13"/>
      <c r="M619" s="33"/>
      <c r="N619" s="11"/>
      <c r="O619" s="14" t="str">
        <f aca="false">IF(OR(A619="",B619=""),"",LOOKUP(MOD(B619,1),Lists!$A$5:$A$9,Lists!$B$5:$B$9))</f>
        <v/>
      </c>
      <c r="P619" s="14" t="str">
        <f aca="false">IF(OR(B619="",C619=""),"",ROUND(MOD(C619-B619,1)*1440,0))</f>
        <v/>
      </c>
      <c r="Q619" s="14" t="str">
        <f aca="false">IF(A619="","",COUNTIF($A$7:A619,A619))</f>
        <v/>
      </c>
      <c r="R619" s="15" t="str">
        <f aca="false">IF(OR(G619="",H619="",J619=""),"",ABS(G619-H619)*J619*IF(K619="",1,K619))</f>
        <v/>
      </c>
      <c r="S619" s="15" t="str">
        <f aca="false">IF(OR(G619="",I619="",J619=""),"",(I619-G619)*J619*IF(K619="",1,K619)*IF(E619="Short",-1,1)-N(L619))</f>
        <v/>
      </c>
      <c r="T619" s="16" t="str">
        <f aca="false">IF(OR(S619="",N(R619)=0),"",S619/R619)</f>
        <v/>
      </c>
      <c r="U619" s="15" t="str">
        <f aca="false">IF(S619="","",SUMIFS($S$7:S619,$A$7:A619,A619))</f>
        <v/>
      </c>
      <c r="V619" s="14" t="str">
        <f aca="false">IF(S619="","",IF(AND($C$4&gt;0,U619-S619&lt;=-$C$4),"After loss limit",IF(AND($C$4&gt;0,U619&lt;=-$C$4),"Hit loss limit",IF(AND($C$5&gt;0,Q619&gt;$C$5),"Over trade cap","OK"))))</f>
        <v/>
      </c>
    </row>
    <row r="620" customFormat="false" ht="15" hidden="false" customHeight="false" outlineLevel="0" collapsed="false">
      <c r="A620" s="9"/>
      <c r="B620" s="10"/>
      <c r="C620" s="10"/>
      <c r="D620" s="11"/>
      <c r="E620" s="33"/>
      <c r="F620" s="33"/>
      <c r="G620" s="12"/>
      <c r="H620" s="12"/>
      <c r="I620" s="12"/>
      <c r="J620" s="11"/>
      <c r="K620" s="11"/>
      <c r="L620" s="13"/>
      <c r="M620" s="33"/>
      <c r="N620" s="11"/>
      <c r="O620" s="14" t="str">
        <f aca="false">IF(OR(A620="",B620=""),"",LOOKUP(MOD(B620,1),Lists!$A$5:$A$9,Lists!$B$5:$B$9))</f>
        <v/>
      </c>
      <c r="P620" s="14" t="str">
        <f aca="false">IF(OR(B620="",C620=""),"",ROUND(MOD(C620-B620,1)*1440,0))</f>
        <v/>
      </c>
      <c r="Q620" s="14" t="str">
        <f aca="false">IF(A620="","",COUNTIF($A$7:A620,A620))</f>
        <v/>
      </c>
      <c r="R620" s="15" t="str">
        <f aca="false">IF(OR(G620="",H620="",J620=""),"",ABS(G620-H620)*J620*IF(K620="",1,K620))</f>
        <v/>
      </c>
      <c r="S620" s="15" t="str">
        <f aca="false">IF(OR(G620="",I620="",J620=""),"",(I620-G620)*J620*IF(K620="",1,K620)*IF(E620="Short",-1,1)-N(L620))</f>
        <v/>
      </c>
      <c r="T620" s="16" t="str">
        <f aca="false">IF(OR(S620="",N(R620)=0),"",S620/R620)</f>
        <v/>
      </c>
      <c r="U620" s="15" t="str">
        <f aca="false">IF(S620="","",SUMIFS($S$7:S620,$A$7:A620,A620))</f>
        <v/>
      </c>
      <c r="V620" s="14" t="str">
        <f aca="false">IF(S620="","",IF(AND($C$4&gt;0,U620-S620&lt;=-$C$4),"After loss limit",IF(AND($C$4&gt;0,U620&lt;=-$C$4),"Hit loss limit",IF(AND($C$5&gt;0,Q620&gt;$C$5),"Over trade cap","OK"))))</f>
        <v/>
      </c>
    </row>
    <row r="621" customFormat="false" ht="15" hidden="false" customHeight="false" outlineLevel="0" collapsed="false">
      <c r="A621" s="9"/>
      <c r="B621" s="10"/>
      <c r="C621" s="10"/>
      <c r="D621" s="11"/>
      <c r="E621" s="33"/>
      <c r="F621" s="33"/>
      <c r="G621" s="12"/>
      <c r="H621" s="12"/>
      <c r="I621" s="12"/>
      <c r="J621" s="11"/>
      <c r="K621" s="11"/>
      <c r="L621" s="13"/>
      <c r="M621" s="33"/>
      <c r="N621" s="11"/>
      <c r="O621" s="14" t="str">
        <f aca="false">IF(OR(A621="",B621=""),"",LOOKUP(MOD(B621,1),Lists!$A$5:$A$9,Lists!$B$5:$B$9))</f>
        <v/>
      </c>
      <c r="P621" s="14" t="str">
        <f aca="false">IF(OR(B621="",C621=""),"",ROUND(MOD(C621-B621,1)*1440,0))</f>
        <v/>
      </c>
      <c r="Q621" s="14" t="str">
        <f aca="false">IF(A621="","",COUNTIF($A$7:A621,A621))</f>
        <v/>
      </c>
      <c r="R621" s="15" t="str">
        <f aca="false">IF(OR(G621="",H621="",J621=""),"",ABS(G621-H621)*J621*IF(K621="",1,K621))</f>
        <v/>
      </c>
      <c r="S621" s="15" t="str">
        <f aca="false">IF(OR(G621="",I621="",J621=""),"",(I621-G621)*J621*IF(K621="",1,K621)*IF(E621="Short",-1,1)-N(L621))</f>
        <v/>
      </c>
      <c r="T621" s="16" t="str">
        <f aca="false">IF(OR(S621="",N(R621)=0),"",S621/R621)</f>
        <v/>
      </c>
      <c r="U621" s="15" t="str">
        <f aca="false">IF(S621="","",SUMIFS($S$7:S621,$A$7:A621,A621))</f>
        <v/>
      </c>
      <c r="V621" s="14" t="str">
        <f aca="false">IF(S621="","",IF(AND($C$4&gt;0,U621-S621&lt;=-$C$4),"After loss limit",IF(AND($C$4&gt;0,U621&lt;=-$C$4),"Hit loss limit",IF(AND($C$5&gt;0,Q621&gt;$C$5),"Over trade cap","OK"))))</f>
        <v/>
      </c>
    </row>
    <row r="622" customFormat="false" ht="15" hidden="false" customHeight="false" outlineLevel="0" collapsed="false">
      <c r="A622" s="9"/>
      <c r="B622" s="10"/>
      <c r="C622" s="10"/>
      <c r="D622" s="11"/>
      <c r="E622" s="33"/>
      <c r="F622" s="33"/>
      <c r="G622" s="12"/>
      <c r="H622" s="12"/>
      <c r="I622" s="12"/>
      <c r="J622" s="11"/>
      <c r="K622" s="11"/>
      <c r="L622" s="13"/>
      <c r="M622" s="33"/>
      <c r="N622" s="11"/>
      <c r="O622" s="14" t="str">
        <f aca="false">IF(OR(A622="",B622=""),"",LOOKUP(MOD(B622,1),Lists!$A$5:$A$9,Lists!$B$5:$B$9))</f>
        <v/>
      </c>
      <c r="P622" s="14" t="str">
        <f aca="false">IF(OR(B622="",C622=""),"",ROUND(MOD(C622-B622,1)*1440,0))</f>
        <v/>
      </c>
      <c r="Q622" s="14" t="str">
        <f aca="false">IF(A622="","",COUNTIF($A$7:A622,A622))</f>
        <v/>
      </c>
      <c r="R622" s="15" t="str">
        <f aca="false">IF(OR(G622="",H622="",J622=""),"",ABS(G622-H622)*J622*IF(K622="",1,K622))</f>
        <v/>
      </c>
      <c r="S622" s="15" t="str">
        <f aca="false">IF(OR(G622="",I622="",J622=""),"",(I622-G622)*J622*IF(K622="",1,K622)*IF(E622="Short",-1,1)-N(L622))</f>
        <v/>
      </c>
      <c r="T622" s="16" t="str">
        <f aca="false">IF(OR(S622="",N(R622)=0),"",S622/R622)</f>
        <v/>
      </c>
      <c r="U622" s="15" t="str">
        <f aca="false">IF(S622="","",SUMIFS($S$7:S622,$A$7:A622,A622))</f>
        <v/>
      </c>
      <c r="V622" s="14" t="str">
        <f aca="false">IF(S622="","",IF(AND($C$4&gt;0,U622-S622&lt;=-$C$4),"After loss limit",IF(AND($C$4&gt;0,U622&lt;=-$C$4),"Hit loss limit",IF(AND($C$5&gt;0,Q622&gt;$C$5),"Over trade cap","OK"))))</f>
        <v/>
      </c>
    </row>
    <row r="623" customFormat="false" ht="15" hidden="false" customHeight="false" outlineLevel="0" collapsed="false">
      <c r="A623" s="9"/>
      <c r="B623" s="10"/>
      <c r="C623" s="10"/>
      <c r="D623" s="11"/>
      <c r="E623" s="33"/>
      <c r="F623" s="33"/>
      <c r="G623" s="12"/>
      <c r="H623" s="12"/>
      <c r="I623" s="12"/>
      <c r="J623" s="11"/>
      <c r="K623" s="11"/>
      <c r="L623" s="13"/>
      <c r="M623" s="33"/>
      <c r="N623" s="11"/>
      <c r="O623" s="14" t="str">
        <f aca="false">IF(OR(A623="",B623=""),"",LOOKUP(MOD(B623,1),Lists!$A$5:$A$9,Lists!$B$5:$B$9))</f>
        <v/>
      </c>
      <c r="P623" s="14" t="str">
        <f aca="false">IF(OR(B623="",C623=""),"",ROUND(MOD(C623-B623,1)*1440,0))</f>
        <v/>
      </c>
      <c r="Q623" s="14" t="str">
        <f aca="false">IF(A623="","",COUNTIF($A$7:A623,A623))</f>
        <v/>
      </c>
      <c r="R623" s="15" t="str">
        <f aca="false">IF(OR(G623="",H623="",J623=""),"",ABS(G623-H623)*J623*IF(K623="",1,K623))</f>
        <v/>
      </c>
      <c r="S623" s="15" t="str">
        <f aca="false">IF(OR(G623="",I623="",J623=""),"",(I623-G623)*J623*IF(K623="",1,K623)*IF(E623="Short",-1,1)-N(L623))</f>
        <v/>
      </c>
      <c r="T623" s="16" t="str">
        <f aca="false">IF(OR(S623="",N(R623)=0),"",S623/R623)</f>
        <v/>
      </c>
      <c r="U623" s="15" t="str">
        <f aca="false">IF(S623="","",SUMIFS($S$7:S623,$A$7:A623,A623))</f>
        <v/>
      </c>
      <c r="V623" s="14" t="str">
        <f aca="false">IF(S623="","",IF(AND($C$4&gt;0,U623-S623&lt;=-$C$4),"After loss limit",IF(AND($C$4&gt;0,U623&lt;=-$C$4),"Hit loss limit",IF(AND($C$5&gt;0,Q623&gt;$C$5),"Over trade cap","OK"))))</f>
        <v/>
      </c>
    </row>
    <row r="624" customFormat="false" ht="15" hidden="false" customHeight="false" outlineLevel="0" collapsed="false">
      <c r="A624" s="9"/>
      <c r="B624" s="10"/>
      <c r="C624" s="10"/>
      <c r="D624" s="11"/>
      <c r="E624" s="33"/>
      <c r="F624" s="33"/>
      <c r="G624" s="12"/>
      <c r="H624" s="12"/>
      <c r="I624" s="12"/>
      <c r="J624" s="11"/>
      <c r="K624" s="11"/>
      <c r="L624" s="13"/>
      <c r="M624" s="33"/>
      <c r="N624" s="11"/>
      <c r="O624" s="14" t="str">
        <f aca="false">IF(OR(A624="",B624=""),"",LOOKUP(MOD(B624,1),Lists!$A$5:$A$9,Lists!$B$5:$B$9))</f>
        <v/>
      </c>
      <c r="P624" s="14" t="str">
        <f aca="false">IF(OR(B624="",C624=""),"",ROUND(MOD(C624-B624,1)*1440,0))</f>
        <v/>
      </c>
      <c r="Q624" s="14" t="str">
        <f aca="false">IF(A624="","",COUNTIF($A$7:A624,A624))</f>
        <v/>
      </c>
      <c r="R624" s="15" t="str">
        <f aca="false">IF(OR(G624="",H624="",J624=""),"",ABS(G624-H624)*J624*IF(K624="",1,K624))</f>
        <v/>
      </c>
      <c r="S624" s="15" t="str">
        <f aca="false">IF(OR(G624="",I624="",J624=""),"",(I624-G624)*J624*IF(K624="",1,K624)*IF(E624="Short",-1,1)-N(L624))</f>
        <v/>
      </c>
      <c r="T624" s="16" t="str">
        <f aca="false">IF(OR(S624="",N(R624)=0),"",S624/R624)</f>
        <v/>
      </c>
      <c r="U624" s="15" t="str">
        <f aca="false">IF(S624="","",SUMIFS($S$7:S624,$A$7:A624,A624))</f>
        <v/>
      </c>
      <c r="V624" s="14" t="str">
        <f aca="false">IF(S624="","",IF(AND($C$4&gt;0,U624-S624&lt;=-$C$4),"After loss limit",IF(AND($C$4&gt;0,U624&lt;=-$C$4),"Hit loss limit",IF(AND($C$5&gt;0,Q624&gt;$C$5),"Over trade cap","OK"))))</f>
        <v/>
      </c>
    </row>
    <row r="625" customFormat="false" ht="15" hidden="false" customHeight="false" outlineLevel="0" collapsed="false">
      <c r="A625" s="9"/>
      <c r="B625" s="10"/>
      <c r="C625" s="10"/>
      <c r="D625" s="11"/>
      <c r="E625" s="33"/>
      <c r="F625" s="33"/>
      <c r="G625" s="12"/>
      <c r="H625" s="12"/>
      <c r="I625" s="12"/>
      <c r="J625" s="11"/>
      <c r="K625" s="11"/>
      <c r="L625" s="13"/>
      <c r="M625" s="33"/>
      <c r="N625" s="11"/>
      <c r="O625" s="14" t="str">
        <f aca="false">IF(OR(A625="",B625=""),"",LOOKUP(MOD(B625,1),Lists!$A$5:$A$9,Lists!$B$5:$B$9))</f>
        <v/>
      </c>
      <c r="P625" s="14" t="str">
        <f aca="false">IF(OR(B625="",C625=""),"",ROUND(MOD(C625-B625,1)*1440,0))</f>
        <v/>
      </c>
      <c r="Q625" s="14" t="str">
        <f aca="false">IF(A625="","",COUNTIF($A$7:A625,A625))</f>
        <v/>
      </c>
      <c r="R625" s="15" t="str">
        <f aca="false">IF(OR(G625="",H625="",J625=""),"",ABS(G625-H625)*J625*IF(K625="",1,K625))</f>
        <v/>
      </c>
      <c r="S625" s="15" t="str">
        <f aca="false">IF(OR(G625="",I625="",J625=""),"",(I625-G625)*J625*IF(K625="",1,K625)*IF(E625="Short",-1,1)-N(L625))</f>
        <v/>
      </c>
      <c r="T625" s="16" t="str">
        <f aca="false">IF(OR(S625="",N(R625)=0),"",S625/R625)</f>
        <v/>
      </c>
      <c r="U625" s="15" t="str">
        <f aca="false">IF(S625="","",SUMIFS($S$7:S625,$A$7:A625,A625))</f>
        <v/>
      </c>
      <c r="V625" s="14" t="str">
        <f aca="false">IF(S625="","",IF(AND($C$4&gt;0,U625-S625&lt;=-$C$4),"After loss limit",IF(AND($C$4&gt;0,U625&lt;=-$C$4),"Hit loss limit",IF(AND($C$5&gt;0,Q625&gt;$C$5),"Over trade cap","OK"))))</f>
        <v/>
      </c>
    </row>
    <row r="626" customFormat="false" ht="15" hidden="false" customHeight="false" outlineLevel="0" collapsed="false">
      <c r="A626" s="9"/>
      <c r="B626" s="10"/>
      <c r="C626" s="10"/>
      <c r="D626" s="11"/>
      <c r="E626" s="33"/>
      <c r="F626" s="33"/>
      <c r="G626" s="12"/>
      <c r="H626" s="12"/>
      <c r="I626" s="12"/>
      <c r="J626" s="11"/>
      <c r="K626" s="11"/>
      <c r="L626" s="13"/>
      <c r="M626" s="33"/>
      <c r="N626" s="11"/>
      <c r="O626" s="14" t="str">
        <f aca="false">IF(OR(A626="",B626=""),"",LOOKUP(MOD(B626,1),Lists!$A$5:$A$9,Lists!$B$5:$B$9))</f>
        <v/>
      </c>
      <c r="P626" s="14" t="str">
        <f aca="false">IF(OR(B626="",C626=""),"",ROUND(MOD(C626-B626,1)*1440,0))</f>
        <v/>
      </c>
      <c r="Q626" s="14" t="str">
        <f aca="false">IF(A626="","",COUNTIF($A$7:A626,A626))</f>
        <v/>
      </c>
      <c r="R626" s="15" t="str">
        <f aca="false">IF(OR(G626="",H626="",J626=""),"",ABS(G626-H626)*J626*IF(K626="",1,K626))</f>
        <v/>
      </c>
      <c r="S626" s="15" t="str">
        <f aca="false">IF(OR(G626="",I626="",J626=""),"",(I626-G626)*J626*IF(K626="",1,K626)*IF(E626="Short",-1,1)-N(L626))</f>
        <v/>
      </c>
      <c r="T626" s="16" t="str">
        <f aca="false">IF(OR(S626="",N(R626)=0),"",S626/R626)</f>
        <v/>
      </c>
      <c r="U626" s="15" t="str">
        <f aca="false">IF(S626="","",SUMIFS($S$7:S626,$A$7:A626,A626))</f>
        <v/>
      </c>
      <c r="V626" s="14" t="str">
        <f aca="false">IF(S626="","",IF(AND($C$4&gt;0,U626-S626&lt;=-$C$4),"After loss limit",IF(AND($C$4&gt;0,U626&lt;=-$C$4),"Hit loss limit",IF(AND($C$5&gt;0,Q626&gt;$C$5),"Over trade cap","OK"))))</f>
        <v/>
      </c>
    </row>
    <row r="627" customFormat="false" ht="15" hidden="false" customHeight="false" outlineLevel="0" collapsed="false">
      <c r="A627" s="9"/>
      <c r="B627" s="10"/>
      <c r="C627" s="10"/>
      <c r="D627" s="11"/>
      <c r="E627" s="33"/>
      <c r="F627" s="33"/>
      <c r="G627" s="12"/>
      <c r="H627" s="12"/>
      <c r="I627" s="12"/>
      <c r="J627" s="11"/>
      <c r="K627" s="11"/>
      <c r="L627" s="13"/>
      <c r="M627" s="33"/>
      <c r="N627" s="11"/>
      <c r="O627" s="14" t="str">
        <f aca="false">IF(OR(A627="",B627=""),"",LOOKUP(MOD(B627,1),Lists!$A$5:$A$9,Lists!$B$5:$B$9))</f>
        <v/>
      </c>
      <c r="P627" s="14" t="str">
        <f aca="false">IF(OR(B627="",C627=""),"",ROUND(MOD(C627-B627,1)*1440,0))</f>
        <v/>
      </c>
      <c r="Q627" s="14" t="str">
        <f aca="false">IF(A627="","",COUNTIF($A$7:A627,A627))</f>
        <v/>
      </c>
      <c r="R627" s="15" t="str">
        <f aca="false">IF(OR(G627="",H627="",J627=""),"",ABS(G627-H627)*J627*IF(K627="",1,K627))</f>
        <v/>
      </c>
      <c r="S627" s="15" t="str">
        <f aca="false">IF(OR(G627="",I627="",J627=""),"",(I627-G627)*J627*IF(K627="",1,K627)*IF(E627="Short",-1,1)-N(L627))</f>
        <v/>
      </c>
      <c r="T627" s="16" t="str">
        <f aca="false">IF(OR(S627="",N(R627)=0),"",S627/R627)</f>
        <v/>
      </c>
      <c r="U627" s="15" t="str">
        <f aca="false">IF(S627="","",SUMIFS($S$7:S627,$A$7:A627,A627))</f>
        <v/>
      </c>
      <c r="V627" s="14" t="str">
        <f aca="false">IF(S627="","",IF(AND($C$4&gt;0,U627-S627&lt;=-$C$4),"After loss limit",IF(AND($C$4&gt;0,U627&lt;=-$C$4),"Hit loss limit",IF(AND($C$5&gt;0,Q627&gt;$C$5),"Over trade cap","OK"))))</f>
        <v/>
      </c>
    </row>
    <row r="628" customFormat="false" ht="15" hidden="false" customHeight="false" outlineLevel="0" collapsed="false">
      <c r="A628" s="9"/>
      <c r="B628" s="10"/>
      <c r="C628" s="10"/>
      <c r="D628" s="11"/>
      <c r="E628" s="33"/>
      <c r="F628" s="33"/>
      <c r="G628" s="12"/>
      <c r="H628" s="12"/>
      <c r="I628" s="12"/>
      <c r="J628" s="11"/>
      <c r="K628" s="11"/>
      <c r="L628" s="13"/>
      <c r="M628" s="33"/>
      <c r="N628" s="11"/>
      <c r="O628" s="14" t="str">
        <f aca="false">IF(OR(A628="",B628=""),"",LOOKUP(MOD(B628,1),Lists!$A$5:$A$9,Lists!$B$5:$B$9))</f>
        <v/>
      </c>
      <c r="P628" s="14" t="str">
        <f aca="false">IF(OR(B628="",C628=""),"",ROUND(MOD(C628-B628,1)*1440,0))</f>
        <v/>
      </c>
      <c r="Q628" s="14" t="str">
        <f aca="false">IF(A628="","",COUNTIF($A$7:A628,A628))</f>
        <v/>
      </c>
      <c r="R628" s="15" t="str">
        <f aca="false">IF(OR(G628="",H628="",J628=""),"",ABS(G628-H628)*J628*IF(K628="",1,K628))</f>
        <v/>
      </c>
      <c r="S628" s="15" t="str">
        <f aca="false">IF(OR(G628="",I628="",J628=""),"",(I628-G628)*J628*IF(K628="",1,K628)*IF(E628="Short",-1,1)-N(L628))</f>
        <v/>
      </c>
      <c r="T628" s="16" t="str">
        <f aca="false">IF(OR(S628="",N(R628)=0),"",S628/R628)</f>
        <v/>
      </c>
      <c r="U628" s="15" t="str">
        <f aca="false">IF(S628="","",SUMIFS($S$7:S628,$A$7:A628,A628))</f>
        <v/>
      </c>
      <c r="V628" s="14" t="str">
        <f aca="false">IF(S628="","",IF(AND($C$4&gt;0,U628-S628&lt;=-$C$4),"After loss limit",IF(AND($C$4&gt;0,U628&lt;=-$C$4),"Hit loss limit",IF(AND($C$5&gt;0,Q628&gt;$C$5),"Over trade cap","OK"))))</f>
        <v/>
      </c>
    </row>
    <row r="629" customFormat="false" ht="15" hidden="false" customHeight="false" outlineLevel="0" collapsed="false">
      <c r="A629" s="9"/>
      <c r="B629" s="10"/>
      <c r="C629" s="10"/>
      <c r="D629" s="11"/>
      <c r="E629" s="33"/>
      <c r="F629" s="33"/>
      <c r="G629" s="12"/>
      <c r="H629" s="12"/>
      <c r="I629" s="12"/>
      <c r="J629" s="11"/>
      <c r="K629" s="11"/>
      <c r="L629" s="13"/>
      <c r="M629" s="33"/>
      <c r="N629" s="11"/>
      <c r="O629" s="14" t="str">
        <f aca="false">IF(OR(A629="",B629=""),"",LOOKUP(MOD(B629,1),Lists!$A$5:$A$9,Lists!$B$5:$B$9))</f>
        <v/>
      </c>
      <c r="P629" s="14" t="str">
        <f aca="false">IF(OR(B629="",C629=""),"",ROUND(MOD(C629-B629,1)*1440,0))</f>
        <v/>
      </c>
      <c r="Q629" s="14" t="str">
        <f aca="false">IF(A629="","",COUNTIF($A$7:A629,A629))</f>
        <v/>
      </c>
      <c r="R629" s="15" t="str">
        <f aca="false">IF(OR(G629="",H629="",J629=""),"",ABS(G629-H629)*J629*IF(K629="",1,K629))</f>
        <v/>
      </c>
      <c r="S629" s="15" t="str">
        <f aca="false">IF(OR(G629="",I629="",J629=""),"",(I629-G629)*J629*IF(K629="",1,K629)*IF(E629="Short",-1,1)-N(L629))</f>
        <v/>
      </c>
      <c r="T629" s="16" t="str">
        <f aca="false">IF(OR(S629="",N(R629)=0),"",S629/R629)</f>
        <v/>
      </c>
      <c r="U629" s="15" t="str">
        <f aca="false">IF(S629="","",SUMIFS($S$7:S629,$A$7:A629,A629))</f>
        <v/>
      </c>
      <c r="V629" s="14" t="str">
        <f aca="false">IF(S629="","",IF(AND($C$4&gt;0,U629-S629&lt;=-$C$4),"After loss limit",IF(AND($C$4&gt;0,U629&lt;=-$C$4),"Hit loss limit",IF(AND($C$5&gt;0,Q629&gt;$C$5),"Over trade cap","OK"))))</f>
        <v/>
      </c>
    </row>
    <row r="630" customFormat="false" ht="15" hidden="false" customHeight="false" outlineLevel="0" collapsed="false">
      <c r="A630" s="9"/>
      <c r="B630" s="10"/>
      <c r="C630" s="10"/>
      <c r="D630" s="11"/>
      <c r="E630" s="33"/>
      <c r="F630" s="33"/>
      <c r="G630" s="12"/>
      <c r="H630" s="12"/>
      <c r="I630" s="12"/>
      <c r="J630" s="11"/>
      <c r="K630" s="11"/>
      <c r="L630" s="13"/>
      <c r="M630" s="33"/>
      <c r="N630" s="11"/>
      <c r="O630" s="14" t="str">
        <f aca="false">IF(OR(A630="",B630=""),"",LOOKUP(MOD(B630,1),Lists!$A$5:$A$9,Lists!$B$5:$B$9))</f>
        <v/>
      </c>
      <c r="P630" s="14" t="str">
        <f aca="false">IF(OR(B630="",C630=""),"",ROUND(MOD(C630-B630,1)*1440,0))</f>
        <v/>
      </c>
      <c r="Q630" s="14" t="str">
        <f aca="false">IF(A630="","",COUNTIF($A$7:A630,A630))</f>
        <v/>
      </c>
      <c r="R630" s="15" t="str">
        <f aca="false">IF(OR(G630="",H630="",J630=""),"",ABS(G630-H630)*J630*IF(K630="",1,K630))</f>
        <v/>
      </c>
      <c r="S630" s="15" t="str">
        <f aca="false">IF(OR(G630="",I630="",J630=""),"",(I630-G630)*J630*IF(K630="",1,K630)*IF(E630="Short",-1,1)-N(L630))</f>
        <v/>
      </c>
      <c r="T630" s="16" t="str">
        <f aca="false">IF(OR(S630="",N(R630)=0),"",S630/R630)</f>
        <v/>
      </c>
      <c r="U630" s="15" t="str">
        <f aca="false">IF(S630="","",SUMIFS($S$7:S630,$A$7:A630,A630))</f>
        <v/>
      </c>
      <c r="V630" s="14" t="str">
        <f aca="false">IF(S630="","",IF(AND($C$4&gt;0,U630-S630&lt;=-$C$4),"After loss limit",IF(AND($C$4&gt;0,U630&lt;=-$C$4),"Hit loss limit",IF(AND($C$5&gt;0,Q630&gt;$C$5),"Over trade cap","OK"))))</f>
        <v/>
      </c>
    </row>
    <row r="631" customFormat="false" ht="15" hidden="false" customHeight="false" outlineLevel="0" collapsed="false">
      <c r="A631" s="9"/>
      <c r="B631" s="10"/>
      <c r="C631" s="10"/>
      <c r="D631" s="11"/>
      <c r="E631" s="33"/>
      <c r="F631" s="33"/>
      <c r="G631" s="12"/>
      <c r="H631" s="12"/>
      <c r="I631" s="12"/>
      <c r="J631" s="11"/>
      <c r="K631" s="11"/>
      <c r="L631" s="13"/>
      <c r="M631" s="33"/>
      <c r="N631" s="11"/>
      <c r="O631" s="14" t="str">
        <f aca="false">IF(OR(A631="",B631=""),"",LOOKUP(MOD(B631,1),Lists!$A$5:$A$9,Lists!$B$5:$B$9))</f>
        <v/>
      </c>
      <c r="P631" s="14" t="str">
        <f aca="false">IF(OR(B631="",C631=""),"",ROUND(MOD(C631-B631,1)*1440,0))</f>
        <v/>
      </c>
      <c r="Q631" s="14" t="str">
        <f aca="false">IF(A631="","",COUNTIF($A$7:A631,A631))</f>
        <v/>
      </c>
      <c r="R631" s="15" t="str">
        <f aca="false">IF(OR(G631="",H631="",J631=""),"",ABS(G631-H631)*J631*IF(K631="",1,K631))</f>
        <v/>
      </c>
      <c r="S631" s="15" t="str">
        <f aca="false">IF(OR(G631="",I631="",J631=""),"",(I631-G631)*J631*IF(K631="",1,K631)*IF(E631="Short",-1,1)-N(L631))</f>
        <v/>
      </c>
      <c r="T631" s="16" t="str">
        <f aca="false">IF(OR(S631="",N(R631)=0),"",S631/R631)</f>
        <v/>
      </c>
      <c r="U631" s="15" t="str">
        <f aca="false">IF(S631="","",SUMIFS($S$7:S631,$A$7:A631,A631))</f>
        <v/>
      </c>
      <c r="V631" s="14" t="str">
        <f aca="false">IF(S631="","",IF(AND($C$4&gt;0,U631-S631&lt;=-$C$4),"After loss limit",IF(AND($C$4&gt;0,U631&lt;=-$C$4),"Hit loss limit",IF(AND($C$5&gt;0,Q631&gt;$C$5),"Over trade cap","OK"))))</f>
        <v/>
      </c>
    </row>
    <row r="632" customFormat="false" ht="15" hidden="false" customHeight="false" outlineLevel="0" collapsed="false">
      <c r="A632" s="9"/>
      <c r="B632" s="10"/>
      <c r="C632" s="10"/>
      <c r="D632" s="11"/>
      <c r="E632" s="33"/>
      <c r="F632" s="33"/>
      <c r="G632" s="12"/>
      <c r="H632" s="12"/>
      <c r="I632" s="12"/>
      <c r="J632" s="11"/>
      <c r="K632" s="11"/>
      <c r="L632" s="13"/>
      <c r="M632" s="33"/>
      <c r="N632" s="11"/>
      <c r="O632" s="14" t="str">
        <f aca="false">IF(OR(A632="",B632=""),"",LOOKUP(MOD(B632,1),Lists!$A$5:$A$9,Lists!$B$5:$B$9))</f>
        <v/>
      </c>
      <c r="P632" s="14" t="str">
        <f aca="false">IF(OR(B632="",C632=""),"",ROUND(MOD(C632-B632,1)*1440,0))</f>
        <v/>
      </c>
      <c r="Q632" s="14" t="str">
        <f aca="false">IF(A632="","",COUNTIF($A$7:A632,A632))</f>
        <v/>
      </c>
      <c r="R632" s="15" t="str">
        <f aca="false">IF(OR(G632="",H632="",J632=""),"",ABS(G632-H632)*J632*IF(K632="",1,K632))</f>
        <v/>
      </c>
      <c r="S632" s="15" t="str">
        <f aca="false">IF(OR(G632="",I632="",J632=""),"",(I632-G632)*J632*IF(K632="",1,K632)*IF(E632="Short",-1,1)-N(L632))</f>
        <v/>
      </c>
      <c r="T632" s="16" t="str">
        <f aca="false">IF(OR(S632="",N(R632)=0),"",S632/R632)</f>
        <v/>
      </c>
      <c r="U632" s="15" t="str">
        <f aca="false">IF(S632="","",SUMIFS($S$7:S632,$A$7:A632,A632))</f>
        <v/>
      </c>
      <c r="V632" s="14" t="str">
        <f aca="false">IF(S632="","",IF(AND($C$4&gt;0,U632-S632&lt;=-$C$4),"After loss limit",IF(AND($C$4&gt;0,U632&lt;=-$C$4),"Hit loss limit",IF(AND($C$5&gt;0,Q632&gt;$C$5),"Over trade cap","OK"))))</f>
        <v/>
      </c>
    </row>
    <row r="633" customFormat="false" ht="15" hidden="false" customHeight="false" outlineLevel="0" collapsed="false">
      <c r="A633" s="9"/>
      <c r="B633" s="10"/>
      <c r="C633" s="10"/>
      <c r="D633" s="11"/>
      <c r="E633" s="33"/>
      <c r="F633" s="33"/>
      <c r="G633" s="12"/>
      <c r="H633" s="12"/>
      <c r="I633" s="12"/>
      <c r="J633" s="11"/>
      <c r="K633" s="11"/>
      <c r="L633" s="13"/>
      <c r="M633" s="33"/>
      <c r="N633" s="11"/>
      <c r="O633" s="14" t="str">
        <f aca="false">IF(OR(A633="",B633=""),"",LOOKUP(MOD(B633,1),Lists!$A$5:$A$9,Lists!$B$5:$B$9))</f>
        <v/>
      </c>
      <c r="P633" s="14" t="str">
        <f aca="false">IF(OR(B633="",C633=""),"",ROUND(MOD(C633-B633,1)*1440,0))</f>
        <v/>
      </c>
      <c r="Q633" s="14" t="str">
        <f aca="false">IF(A633="","",COUNTIF($A$7:A633,A633))</f>
        <v/>
      </c>
      <c r="R633" s="15" t="str">
        <f aca="false">IF(OR(G633="",H633="",J633=""),"",ABS(G633-H633)*J633*IF(K633="",1,K633))</f>
        <v/>
      </c>
      <c r="S633" s="15" t="str">
        <f aca="false">IF(OR(G633="",I633="",J633=""),"",(I633-G633)*J633*IF(K633="",1,K633)*IF(E633="Short",-1,1)-N(L633))</f>
        <v/>
      </c>
      <c r="T633" s="16" t="str">
        <f aca="false">IF(OR(S633="",N(R633)=0),"",S633/R633)</f>
        <v/>
      </c>
      <c r="U633" s="15" t="str">
        <f aca="false">IF(S633="","",SUMIFS($S$7:S633,$A$7:A633,A633))</f>
        <v/>
      </c>
      <c r="V633" s="14" t="str">
        <f aca="false">IF(S633="","",IF(AND($C$4&gt;0,U633-S633&lt;=-$C$4),"After loss limit",IF(AND($C$4&gt;0,U633&lt;=-$C$4),"Hit loss limit",IF(AND($C$5&gt;0,Q633&gt;$C$5),"Over trade cap","OK"))))</f>
        <v/>
      </c>
    </row>
    <row r="634" customFormat="false" ht="15" hidden="false" customHeight="false" outlineLevel="0" collapsed="false">
      <c r="A634" s="9"/>
      <c r="B634" s="10"/>
      <c r="C634" s="10"/>
      <c r="D634" s="11"/>
      <c r="E634" s="33"/>
      <c r="F634" s="33"/>
      <c r="G634" s="12"/>
      <c r="H634" s="12"/>
      <c r="I634" s="12"/>
      <c r="J634" s="11"/>
      <c r="K634" s="11"/>
      <c r="L634" s="13"/>
      <c r="M634" s="33"/>
      <c r="N634" s="11"/>
      <c r="O634" s="14" t="str">
        <f aca="false">IF(OR(A634="",B634=""),"",LOOKUP(MOD(B634,1),Lists!$A$5:$A$9,Lists!$B$5:$B$9))</f>
        <v/>
      </c>
      <c r="P634" s="14" t="str">
        <f aca="false">IF(OR(B634="",C634=""),"",ROUND(MOD(C634-B634,1)*1440,0))</f>
        <v/>
      </c>
      <c r="Q634" s="14" t="str">
        <f aca="false">IF(A634="","",COUNTIF($A$7:A634,A634))</f>
        <v/>
      </c>
      <c r="R634" s="15" t="str">
        <f aca="false">IF(OR(G634="",H634="",J634=""),"",ABS(G634-H634)*J634*IF(K634="",1,K634))</f>
        <v/>
      </c>
      <c r="S634" s="15" t="str">
        <f aca="false">IF(OR(G634="",I634="",J634=""),"",(I634-G634)*J634*IF(K634="",1,K634)*IF(E634="Short",-1,1)-N(L634))</f>
        <v/>
      </c>
      <c r="T634" s="16" t="str">
        <f aca="false">IF(OR(S634="",N(R634)=0),"",S634/R634)</f>
        <v/>
      </c>
      <c r="U634" s="15" t="str">
        <f aca="false">IF(S634="","",SUMIFS($S$7:S634,$A$7:A634,A634))</f>
        <v/>
      </c>
      <c r="V634" s="14" t="str">
        <f aca="false">IF(S634="","",IF(AND($C$4&gt;0,U634-S634&lt;=-$C$4),"After loss limit",IF(AND($C$4&gt;0,U634&lt;=-$C$4),"Hit loss limit",IF(AND($C$5&gt;0,Q634&gt;$C$5),"Over trade cap","OK"))))</f>
        <v/>
      </c>
    </row>
    <row r="635" customFormat="false" ht="15" hidden="false" customHeight="false" outlineLevel="0" collapsed="false">
      <c r="A635" s="9"/>
      <c r="B635" s="10"/>
      <c r="C635" s="10"/>
      <c r="D635" s="11"/>
      <c r="E635" s="33"/>
      <c r="F635" s="33"/>
      <c r="G635" s="12"/>
      <c r="H635" s="12"/>
      <c r="I635" s="12"/>
      <c r="J635" s="11"/>
      <c r="K635" s="11"/>
      <c r="L635" s="13"/>
      <c r="M635" s="33"/>
      <c r="N635" s="11"/>
      <c r="O635" s="14" t="str">
        <f aca="false">IF(OR(A635="",B635=""),"",LOOKUP(MOD(B635,1),Lists!$A$5:$A$9,Lists!$B$5:$B$9))</f>
        <v/>
      </c>
      <c r="P635" s="14" t="str">
        <f aca="false">IF(OR(B635="",C635=""),"",ROUND(MOD(C635-B635,1)*1440,0))</f>
        <v/>
      </c>
      <c r="Q635" s="14" t="str">
        <f aca="false">IF(A635="","",COUNTIF($A$7:A635,A635))</f>
        <v/>
      </c>
      <c r="R635" s="15" t="str">
        <f aca="false">IF(OR(G635="",H635="",J635=""),"",ABS(G635-H635)*J635*IF(K635="",1,K635))</f>
        <v/>
      </c>
      <c r="S635" s="15" t="str">
        <f aca="false">IF(OR(G635="",I635="",J635=""),"",(I635-G635)*J635*IF(K635="",1,K635)*IF(E635="Short",-1,1)-N(L635))</f>
        <v/>
      </c>
      <c r="T635" s="16" t="str">
        <f aca="false">IF(OR(S635="",N(R635)=0),"",S635/R635)</f>
        <v/>
      </c>
      <c r="U635" s="15" t="str">
        <f aca="false">IF(S635="","",SUMIFS($S$7:S635,$A$7:A635,A635))</f>
        <v/>
      </c>
      <c r="V635" s="14" t="str">
        <f aca="false">IF(S635="","",IF(AND($C$4&gt;0,U635-S635&lt;=-$C$4),"After loss limit",IF(AND($C$4&gt;0,U635&lt;=-$C$4),"Hit loss limit",IF(AND($C$5&gt;0,Q635&gt;$C$5),"Over trade cap","OK"))))</f>
        <v/>
      </c>
    </row>
    <row r="636" customFormat="false" ht="15" hidden="false" customHeight="false" outlineLevel="0" collapsed="false">
      <c r="A636" s="9"/>
      <c r="B636" s="10"/>
      <c r="C636" s="10"/>
      <c r="D636" s="11"/>
      <c r="E636" s="33"/>
      <c r="F636" s="33"/>
      <c r="G636" s="12"/>
      <c r="H636" s="12"/>
      <c r="I636" s="12"/>
      <c r="J636" s="11"/>
      <c r="K636" s="11"/>
      <c r="L636" s="13"/>
      <c r="M636" s="33"/>
      <c r="N636" s="11"/>
      <c r="O636" s="14" t="str">
        <f aca="false">IF(OR(A636="",B636=""),"",LOOKUP(MOD(B636,1),Lists!$A$5:$A$9,Lists!$B$5:$B$9))</f>
        <v/>
      </c>
      <c r="P636" s="14" t="str">
        <f aca="false">IF(OR(B636="",C636=""),"",ROUND(MOD(C636-B636,1)*1440,0))</f>
        <v/>
      </c>
      <c r="Q636" s="14" t="str">
        <f aca="false">IF(A636="","",COUNTIF($A$7:A636,A636))</f>
        <v/>
      </c>
      <c r="R636" s="15" t="str">
        <f aca="false">IF(OR(G636="",H636="",J636=""),"",ABS(G636-H636)*J636*IF(K636="",1,K636))</f>
        <v/>
      </c>
      <c r="S636" s="15" t="str">
        <f aca="false">IF(OR(G636="",I636="",J636=""),"",(I636-G636)*J636*IF(K636="",1,K636)*IF(E636="Short",-1,1)-N(L636))</f>
        <v/>
      </c>
      <c r="T636" s="16" t="str">
        <f aca="false">IF(OR(S636="",N(R636)=0),"",S636/R636)</f>
        <v/>
      </c>
      <c r="U636" s="15" t="str">
        <f aca="false">IF(S636="","",SUMIFS($S$7:S636,$A$7:A636,A636))</f>
        <v/>
      </c>
      <c r="V636" s="14" t="str">
        <f aca="false">IF(S636="","",IF(AND($C$4&gt;0,U636-S636&lt;=-$C$4),"After loss limit",IF(AND($C$4&gt;0,U636&lt;=-$C$4),"Hit loss limit",IF(AND($C$5&gt;0,Q636&gt;$C$5),"Over trade cap","OK"))))</f>
        <v/>
      </c>
    </row>
    <row r="637" customFormat="false" ht="15" hidden="false" customHeight="false" outlineLevel="0" collapsed="false">
      <c r="A637" s="9"/>
      <c r="B637" s="10"/>
      <c r="C637" s="10"/>
      <c r="D637" s="11"/>
      <c r="E637" s="33"/>
      <c r="F637" s="33"/>
      <c r="G637" s="12"/>
      <c r="H637" s="12"/>
      <c r="I637" s="12"/>
      <c r="J637" s="11"/>
      <c r="K637" s="11"/>
      <c r="L637" s="13"/>
      <c r="M637" s="33"/>
      <c r="N637" s="11"/>
      <c r="O637" s="14" t="str">
        <f aca="false">IF(OR(A637="",B637=""),"",LOOKUP(MOD(B637,1),Lists!$A$5:$A$9,Lists!$B$5:$B$9))</f>
        <v/>
      </c>
      <c r="P637" s="14" t="str">
        <f aca="false">IF(OR(B637="",C637=""),"",ROUND(MOD(C637-B637,1)*1440,0))</f>
        <v/>
      </c>
      <c r="Q637" s="14" t="str">
        <f aca="false">IF(A637="","",COUNTIF($A$7:A637,A637))</f>
        <v/>
      </c>
      <c r="R637" s="15" t="str">
        <f aca="false">IF(OR(G637="",H637="",J637=""),"",ABS(G637-H637)*J637*IF(K637="",1,K637))</f>
        <v/>
      </c>
      <c r="S637" s="15" t="str">
        <f aca="false">IF(OR(G637="",I637="",J637=""),"",(I637-G637)*J637*IF(K637="",1,K637)*IF(E637="Short",-1,1)-N(L637))</f>
        <v/>
      </c>
      <c r="T637" s="16" t="str">
        <f aca="false">IF(OR(S637="",N(R637)=0),"",S637/R637)</f>
        <v/>
      </c>
      <c r="U637" s="15" t="str">
        <f aca="false">IF(S637="","",SUMIFS($S$7:S637,$A$7:A637,A637))</f>
        <v/>
      </c>
      <c r="V637" s="14" t="str">
        <f aca="false">IF(S637="","",IF(AND($C$4&gt;0,U637-S637&lt;=-$C$4),"After loss limit",IF(AND($C$4&gt;0,U637&lt;=-$C$4),"Hit loss limit",IF(AND($C$5&gt;0,Q637&gt;$C$5),"Over trade cap","OK"))))</f>
        <v/>
      </c>
    </row>
    <row r="638" customFormat="false" ht="15" hidden="false" customHeight="false" outlineLevel="0" collapsed="false">
      <c r="A638" s="9"/>
      <c r="B638" s="10"/>
      <c r="C638" s="10"/>
      <c r="D638" s="11"/>
      <c r="E638" s="33"/>
      <c r="F638" s="33"/>
      <c r="G638" s="12"/>
      <c r="H638" s="12"/>
      <c r="I638" s="12"/>
      <c r="J638" s="11"/>
      <c r="K638" s="11"/>
      <c r="L638" s="13"/>
      <c r="M638" s="33"/>
      <c r="N638" s="11"/>
      <c r="O638" s="14" t="str">
        <f aca="false">IF(OR(A638="",B638=""),"",LOOKUP(MOD(B638,1),Lists!$A$5:$A$9,Lists!$B$5:$B$9))</f>
        <v/>
      </c>
      <c r="P638" s="14" t="str">
        <f aca="false">IF(OR(B638="",C638=""),"",ROUND(MOD(C638-B638,1)*1440,0))</f>
        <v/>
      </c>
      <c r="Q638" s="14" t="str">
        <f aca="false">IF(A638="","",COUNTIF($A$7:A638,A638))</f>
        <v/>
      </c>
      <c r="R638" s="15" t="str">
        <f aca="false">IF(OR(G638="",H638="",J638=""),"",ABS(G638-H638)*J638*IF(K638="",1,K638))</f>
        <v/>
      </c>
      <c r="S638" s="15" t="str">
        <f aca="false">IF(OR(G638="",I638="",J638=""),"",(I638-G638)*J638*IF(K638="",1,K638)*IF(E638="Short",-1,1)-N(L638))</f>
        <v/>
      </c>
      <c r="T638" s="16" t="str">
        <f aca="false">IF(OR(S638="",N(R638)=0),"",S638/R638)</f>
        <v/>
      </c>
      <c r="U638" s="15" t="str">
        <f aca="false">IF(S638="","",SUMIFS($S$7:S638,$A$7:A638,A638))</f>
        <v/>
      </c>
      <c r="V638" s="14" t="str">
        <f aca="false">IF(S638="","",IF(AND($C$4&gt;0,U638-S638&lt;=-$C$4),"After loss limit",IF(AND($C$4&gt;0,U638&lt;=-$C$4),"Hit loss limit",IF(AND($C$5&gt;0,Q638&gt;$C$5),"Over trade cap","OK"))))</f>
        <v/>
      </c>
    </row>
    <row r="639" customFormat="false" ht="15" hidden="false" customHeight="false" outlineLevel="0" collapsed="false">
      <c r="A639" s="9"/>
      <c r="B639" s="10"/>
      <c r="C639" s="10"/>
      <c r="D639" s="11"/>
      <c r="E639" s="33"/>
      <c r="F639" s="33"/>
      <c r="G639" s="12"/>
      <c r="H639" s="12"/>
      <c r="I639" s="12"/>
      <c r="J639" s="11"/>
      <c r="K639" s="11"/>
      <c r="L639" s="13"/>
      <c r="M639" s="33"/>
      <c r="N639" s="11"/>
      <c r="O639" s="14" t="str">
        <f aca="false">IF(OR(A639="",B639=""),"",LOOKUP(MOD(B639,1),Lists!$A$5:$A$9,Lists!$B$5:$B$9))</f>
        <v/>
      </c>
      <c r="P639" s="14" t="str">
        <f aca="false">IF(OR(B639="",C639=""),"",ROUND(MOD(C639-B639,1)*1440,0))</f>
        <v/>
      </c>
      <c r="Q639" s="14" t="str">
        <f aca="false">IF(A639="","",COUNTIF($A$7:A639,A639))</f>
        <v/>
      </c>
      <c r="R639" s="15" t="str">
        <f aca="false">IF(OR(G639="",H639="",J639=""),"",ABS(G639-H639)*J639*IF(K639="",1,K639))</f>
        <v/>
      </c>
      <c r="S639" s="15" t="str">
        <f aca="false">IF(OR(G639="",I639="",J639=""),"",(I639-G639)*J639*IF(K639="",1,K639)*IF(E639="Short",-1,1)-N(L639))</f>
        <v/>
      </c>
      <c r="T639" s="16" t="str">
        <f aca="false">IF(OR(S639="",N(R639)=0),"",S639/R639)</f>
        <v/>
      </c>
      <c r="U639" s="15" t="str">
        <f aca="false">IF(S639="","",SUMIFS($S$7:S639,$A$7:A639,A639))</f>
        <v/>
      </c>
      <c r="V639" s="14" t="str">
        <f aca="false">IF(S639="","",IF(AND($C$4&gt;0,U639-S639&lt;=-$C$4),"After loss limit",IF(AND($C$4&gt;0,U639&lt;=-$C$4),"Hit loss limit",IF(AND($C$5&gt;0,Q639&gt;$C$5),"Over trade cap","OK"))))</f>
        <v/>
      </c>
    </row>
    <row r="640" customFormat="false" ht="15" hidden="false" customHeight="false" outlineLevel="0" collapsed="false">
      <c r="A640" s="9"/>
      <c r="B640" s="10"/>
      <c r="C640" s="10"/>
      <c r="D640" s="11"/>
      <c r="E640" s="33"/>
      <c r="F640" s="33"/>
      <c r="G640" s="12"/>
      <c r="H640" s="12"/>
      <c r="I640" s="12"/>
      <c r="J640" s="11"/>
      <c r="K640" s="11"/>
      <c r="L640" s="13"/>
      <c r="M640" s="33"/>
      <c r="N640" s="11"/>
      <c r="O640" s="14" t="str">
        <f aca="false">IF(OR(A640="",B640=""),"",LOOKUP(MOD(B640,1),Lists!$A$5:$A$9,Lists!$B$5:$B$9))</f>
        <v/>
      </c>
      <c r="P640" s="14" t="str">
        <f aca="false">IF(OR(B640="",C640=""),"",ROUND(MOD(C640-B640,1)*1440,0))</f>
        <v/>
      </c>
      <c r="Q640" s="14" t="str">
        <f aca="false">IF(A640="","",COUNTIF($A$7:A640,A640))</f>
        <v/>
      </c>
      <c r="R640" s="15" t="str">
        <f aca="false">IF(OR(G640="",H640="",J640=""),"",ABS(G640-H640)*J640*IF(K640="",1,K640))</f>
        <v/>
      </c>
      <c r="S640" s="15" t="str">
        <f aca="false">IF(OR(G640="",I640="",J640=""),"",(I640-G640)*J640*IF(K640="",1,K640)*IF(E640="Short",-1,1)-N(L640))</f>
        <v/>
      </c>
      <c r="T640" s="16" t="str">
        <f aca="false">IF(OR(S640="",N(R640)=0),"",S640/R640)</f>
        <v/>
      </c>
      <c r="U640" s="15" t="str">
        <f aca="false">IF(S640="","",SUMIFS($S$7:S640,$A$7:A640,A640))</f>
        <v/>
      </c>
      <c r="V640" s="14" t="str">
        <f aca="false">IF(S640="","",IF(AND($C$4&gt;0,U640-S640&lt;=-$C$4),"After loss limit",IF(AND($C$4&gt;0,U640&lt;=-$C$4),"Hit loss limit",IF(AND($C$5&gt;0,Q640&gt;$C$5),"Over trade cap","OK"))))</f>
        <v/>
      </c>
    </row>
    <row r="641" customFormat="false" ht="15" hidden="false" customHeight="false" outlineLevel="0" collapsed="false">
      <c r="A641" s="9"/>
      <c r="B641" s="10"/>
      <c r="C641" s="10"/>
      <c r="D641" s="11"/>
      <c r="E641" s="33"/>
      <c r="F641" s="33"/>
      <c r="G641" s="12"/>
      <c r="H641" s="12"/>
      <c r="I641" s="12"/>
      <c r="J641" s="11"/>
      <c r="K641" s="11"/>
      <c r="L641" s="13"/>
      <c r="M641" s="33"/>
      <c r="N641" s="11"/>
      <c r="O641" s="14" t="str">
        <f aca="false">IF(OR(A641="",B641=""),"",LOOKUP(MOD(B641,1),Lists!$A$5:$A$9,Lists!$B$5:$B$9))</f>
        <v/>
      </c>
      <c r="P641" s="14" t="str">
        <f aca="false">IF(OR(B641="",C641=""),"",ROUND(MOD(C641-B641,1)*1440,0))</f>
        <v/>
      </c>
      <c r="Q641" s="14" t="str">
        <f aca="false">IF(A641="","",COUNTIF($A$7:A641,A641))</f>
        <v/>
      </c>
      <c r="R641" s="15" t="str">
        <f aca="false">IF(OR(G641="",H641="",J641=""),"",ABS(G641-H641)*J641*IF(K641="",1,K641))</f>
        <v/>
      </c>
      <c r="S641" s="15" t="str">
        <f aca="false">IF(OR(G641="",I641="",J641=""),"",(I641-G641)*J641*IF(K641="",1,K641)*IF(E641="Short",-1,1)-N(L641))</f>
        <v/>
      </c>
      <c r="T641" s="16" t="str">
        <f aca="false">IF(OR(S641="",N(R641)=0),"",S641/R641)</f>
        <v/>
      </c>
      <c r="U641" s="15" t="str">
        <f aca="false">IF(S641="","",SUMIFS($S$7:S641,$A$7:A641,A641))</f>
        <v/>
      </c>
      <c r="V641" s="14" t="str">
        <f aca="false">IF(S641="","",IF(AND($C$4&gt;0,U641-S641&lt;=-$C$4),"After loss limit",IF(AND($C$4&gt;0,U641&lt;=-$C$4),"Hit loss limit",IF(AND($C$5&gt;0,Q641&gt;$C$5),"Over trade cap","OK"))))</f>
        <v/>
      </c>
    </row>
    <row r="642" customFormat="false" ht="15" hidden="false" customHeight="false" outlineLevel="0" collapsed="false">
      <c r="A642" s="9"/>
      <c r="B642" s="10"/>
      <c r="C642" s="10"/>
      <c r="D642" s="11"/>
      <c r="E642" s="33"/>
      <c r="F642" s="33"/>
      <c r="G642" s="12"/>
      <c r="H642" s="12"/>
      <c r="I642" s="12"/>
      <c r="J642" s="11"/>
      <c r="K642" s="11"/>
      <c r="L642" s="13"/>
      <c r="M642" s="33"/>
      <c r="N642" s="11"/>
      <c r="O642" s="14" t="str">
        <f aca="false">IF(OR(A642="",B642=""),"",LOOKUP(MOD(B642,1),Lists!$A$5:$A$9,Lists!$B$5:$B$9))</f>
        <v/>
      </c>
      <c r="P642" s="14" t="str">
        <f aca="false">IF(OR(B642="",C642=""),"",ROUND(MOD(C642-B642,1)*1440,0))</f>
        <v/>
      </c>
      <c r="Q642" s="14" t="str">
        <f aca="false">IF(A642="","",COUNTIF($A$7:A642,A642))</f>
        <v/>
      </c>
      <c r="R642" s="15" t="str">
        <f aca="false">IF(OR(G642="",H642="",J642=""),"",ABS(G642-H642)*J642*IF(K642="",1,K642))</f>
        <v/>
      </c>
      <c r="S642" s="15" t="str">
        <f aca="false">IF(OR(G642="",I642="",J642=""),"",(I642-G642)*J642*IF(K642="",1,K642)*IF(E642="Short",-1,1)-N(L642))</f>
        <v/>
      </c>
      <c r="T642" s="16" t="str">
        <f aca="false">IF(OR(S642="",N(R642)=0),"",S642/R642)</f>
        <v/>
      </c>
      <c r="U642" s="15" t="str">
        <f aca="false">IF(S642="","",SUMIFS($S$7:S642,$A$7:A642,A642))</f>
        <v/>
      </c>
      <c r="V642" s="14" t="str">
        <f aca="false">IF(S642="","",IF(AND($C$4&gt;0,U642-S642&lt;=-$C$4),"After loss limit",IF(AND($C$4&gt;0,U642&lt;=-$C$4),"Hit loss limit",IF(AND($C$5&gt;0,Q642&gt;$C$5),"Over trade cap","OK"))))</f>
        <v/>
      </c>
    </row>
    <row r="643" customFormat="false" ht="15" hidden="false" customHeight="false" outlineLevel="0" collapsed="false">
      <c r="A643" s="9"/>
      <c r="B643" s="10"/>
      <c r="C643" s="10"/>
      <c r="D643" s="11"/>
      <c r="E643" s="33"/>
      <c r="F643" s="33"/>
      <c r="G643" s="12"/>
      <c r="H643" s="12"/>
      <c r="I643" s="12"/>
      <c r="J643" s="11"/>
      <c r="K643" s="11"/>
      <c r="L643" s="13"/>
      <c r="M643" s="33"/>
      <c r="N643" s="11"/>
      <c r="O643" s="14" t="str">
        <f aca="false">IF(OR(A643="",B643=""),"",LOOKUP(MOD(B643,1),Lists!$A$5:$A$9,Lists!$B$5:$B$9))</f>
        <v/>
      </c>
      <c r="P643" s="14" t="str">
        <f aca="false">IF(OR(B643="",C643=""),"",ROUND(MOD(C643-B643,1)*1440,0))</f>
        <v/>
      </c>
      <c r="Q643" s="14" t="str">
        <f aca="false">IF(A643="","",COUNTIF($A$7:A643,A643))</f>
        <v/>
      </c>
      <c r="R643" s="15" t="str">
        <f aca="false">IF(OR(G643="",H643="",J643=""),"",ABS(G643-H643)*J643*IF(K643="",1,K643))</f>
        <v/>
      </c>
      <c r="S643" s="15" t="str">
        <f aca="false">IF(OR(G643="",I643="",J643=""),"",(I643-G643)*J643*IF(K643="",1,K643)*IF(E643="Short",-1,1)-N(L643))</f>
        <v/>
      </c>
      <c r="T643" s="16" t="str">
        <f aca="false">IF(OR(S643="",N(R643)=0),"",S643/R643)</f>
        <v/>
      </c>
      <c r="U643" s="15" t="str">
        <f aca="false">IF(S643="","",SUMIFS($S$7:S643,$A$7:A643,A643))</f>
        <v/>
      </c>
      <c r="V643" s="14" t="str">
        <f aca="false">IF(S643="","",IF(AND($C$4&gt;0,U643-S643&lt;=-$C$4),"After loss limit",IF(AND($C$4&gt;0,U643&lt;=-$C$4),"Hit loss limit",IF(AND($C$5&gt;0,Q643&gt;$C$5),"Over trade cap","OK"))))</f>
        <v/>
      </c>
    </row>
    <row r="644" customFormat="false" ht="15" hidden="false" customHeight="false" outlineLevel="0" collapsed="false">
      <c r="A644" s="9"/>
      <c r="B644" s="10"/>
      <c r="C644" s="10"/>
      <c r="D644" s="11"/>
      <c r="E644" s="33"/>
      <c r="F644" s="33"/>
      <c r="G644" s="12"/>
      <c r="H644" s="12"/>
      <c r="I644" s="12"/>
      <c r="J644" s="11"/>
      <c r="K644" s="11"/>
      <c r="L644" s="13"/>
      <c r="M644" s="33"/>
      <c r="N644" s="11"/>
      <c r="O644" s="14" t="str">
        <f aca="false">IF(OR(A644="",B644=""),"",LOOKUP(MOD(B644,1),Lists!$A$5:$A$9,Lists!$B$5:$B$9))</f>
        <v/>
      </c>
      <c r="P644" s="14" t="str">
        <f aca="false">IF(OR(B644="",C644=""),"",ROUND(MOD(C644-B644,1)*1440,0))</f>
        <v/>
      </c>
      <c r="Q644" s="14" t="str">
        <f aca="false">IF(A644="","",COUNTIF($A$7:A644,A644))</f>
        <v/>
      </c>
      <c r="R644" s="15" t="str">
        <f aca="false">IF(OR(G644="",H644="",J644=""),"",ABS(G644-H644)*J644*IF(K644="",1,K644))</f>
        <v/>
      </c>
      <c r="S644" s="15" t="str">
        <f aca="false">IF(OR(G644="",I644="",J644=""),"",(I644-G644)*J644*IF(K644="",1,K644)*IF(E644="Short",-1,1)-N(L644))</f>
        <v/>
      </c>
      <c r="T644" s="16" t="str">
        <f aca="false">IF(OR(S644="",N(R644)=0),"",S644/R644)</f>
        <v/>
      </c>
      <c r="U644" s="15" t="str">
        <f aca="false">IF(S644="","",SUMIFS($S$7:S644,$A$7:A644,A644))</f>
        <v/>
      </c>
      <c r="V644" s="14" t="str">
        <f aca="false">IF(S644="","",IF(AND($C$4&gt;0,U644-S644&lt;=-$C$4),"After loss limit",IF(AND($C$4&gt;0,U644&lt;=-$C$4),"Hit loss limit",IF(AND($C$5&gt;0,Q644&gt;$C$5),"Over trade cap","OK"))))</f>
        <v/>
      </c>
    </row>
    <row r="645" customFormat="false" ht="15" hidden="false" customHeight="false" outlineLevel="0" collapsed="false">
      <c r="A645" s="9"/>
      <c r="B645" s="10"/>
      <c r="C645" s="10"/>
      <c r="D645" s="11"/>
      <c r="E645" s="33"/>
      <c r="F645" s="33"/>
      <c r="G645" s="12"/>
      <c r="H645" s="12"/>
      <c r="I645" s="12"/>
      <c r="J645" s="11"/>
      <c r="K645" s="11"/>
      <c r="L645" s="13"/>
      <c r="M645" s="33"/>
      <c r="N645" s="11"/>
      <c r="O645" s="14" t="str">
        <f aca="false">IF(OR(A645="",B645=""),"",LOOKUP(MOD(B645,1),Lists!$A$5:$A$9,Lists!$B$5:$B$9))</f>
        <v/>
      </c>
      <c r="P645" s="14" t="str">
        <f aca="false">IF(OR(B645="",C645=""),"",ROUND(MOD(C645-B645,1)*1440,0))</f>
        <v/>
      </c>
      <c r="Q645" s="14" t="str">
        <f aca="false">IF(A645="","",COUNTIF($A$7:A645,A645))</f>
        <v/>
      </c>
      <c r="R645" s="15" t="str">
        <f aca="false">IF(OR(G645="",H645="",J645=""),"",ABS(G645-H645)*J645*IF(K645="",1,K645))</f>
        <v/>
      </c>
      <c r="S645" s="15" t="str">
        <f aca="false">IF(OR(G645="",I645="",J645=""),"",(I645-G645)*J645*IF(K645="",1,K645)*IF(E645="Short",-1,1)-N(L645))</f>
        <v/>
      </c>
      <c r="T645" s="16" t="str">
        <f aca="false">IF(OR(S645="",N(R645)=0),"",S645/R645)</f>
        <v/>
      </c>
      <c r="U645" s="15" t="str">
        <f aca="false">IF(S645="","",SUMIFS($S$7:S645,$A$7:A645,A645))</f>
        <v/>
      </c>
      <c r="V645" s="14" t="str">
        <f aca="false">IF(S645="","",IF(AND($C$4&gt;0,U645-S645&lt;=-$C$4),"After loss limit",IF(AND($C$4&gt;0,U645&lt;=-$C$4),"Hit loss limit",IF(AND($C$5&gt;0,Q645&gt;$C$5),"Over trade cap","OK"))))</f>
        <v/>
      </c>
    </row>
    <row r="646" customFormat="false" ht="15" hidden="false" customHeight="false" outlineLevel="0" collapsed="false">
      <c r="A646" s="9"/>
      <c r="B646" s="10"/>
      <c r="C646" s="10"/>
      <c r="D646" s="11"/>
      <c r="E646" s="33"/>
      <c r="F646" s="33"/>
      <c r="G646" s="12"/>
      <c r="H646" s="12"/>
      <c r="I646" s="12"/>
      <c r="J646" s="11"/>
      <c r="K646" s="11"/>
      <c r="L646" s="13"/>
      <c r="M646" s="33"/>
      <c r="N646" s="11"/>
      <c r="O646" s="14" t="str">
        <f aca="false">IF(OR(A646="",B646=""),"",LOOKUP(MOD(B646,1),Lists!$A$5:$A$9,Lists!$B$5:$B$9))</f>
        <v/>
      </c>
      <c r="P646" s="14" t="str">
        <f aca="false">IF(OR(B646="",C646=""),"",ROUND(MOD(C646-B646,1)*1440,0))</f>
        <v/>
      </c>
      <c r="Q646" s="14" t="str">
        <f aca="false">IF(A646="","",COUNTIF($A$7:A646,A646))</f>
        <v/>
      </c>
      <c r="R646" s="15" t="str">
        <f aca="false">IF(OR(G646="",H646="",J646=""),"",ABS(G646-H646)*J646*IF(K646="",1,K646))</f>
        <v/>
      </c>
      <c r="S646" s="15" t="str">
        <f aca="false">IF(OR(G646="",I646="",J646=""),"",(I646-G646)*J646*IF(K646="",1,K646)*IF(E646="Short",-1,1)-N(L646))</f>
        <v/>
      </c>
      <c r="T646" s="16" t="str">
        <f aca="false">IF(OR(S646="",N(R646)=0),"",S646/R646)</f>
        <v/>
      </c>
      <c r="U646" s="15" t="str">
        <f aca="false">IF(S646="","",SUMIFS($S$7:S646,$A$7:A646,A646))</f>
        <v/>
      </c>
      <c r="V646" s="14" t="str">
        <f aca="false">IF(S646="","",IF(AND($C$4&gt;0,U646-S646&lt;=-$C$4),"After loss limit",IF(AND($C$4&gt;0,U646&lt;=-$C$4),"Hit loss limit",IF(AND($C$5&gt;0,Q646&gt;$C$5),"Over trade cap","OK"))))</f>
        <v/>
      </c>
    </row>
    <row r="647" customFormat="false" ht="15" hidden="false" customHeight="false" outlineLevel="0" collapsed="false">
      <c r="A647" s="9"/>
      <c r="B647" s="10"/>
      <c r="C647" s="10"/>
      <c r="D647" s="11"/>
      <c r="E647" s="33"/>
      <c r="F647" s="33"/>
      <c r="G647" s="12"/>
      <c r="H647" s="12"/>
      <c r="I647" s="12"/>
      <c r="J647" s="11"/>
      <c r="K647" s="11"/>
      <c r="L647" s="13"/>
      <c r="M647" s="33"/>
      <c r="N647" s="11"/>
      <c r="O647" s="14" t="str">
        <f aca="false">IF(OR(A647="",B647=""),"",LOOKUP(MOD(B647,1),Lists!$A$5:$A$9,Lists!$B$5:$B$9))</f>
        <v/>
      </c>
      <c r="P647" s="14" t="str">
        <f aca="false">IF(OR(B647="",C647=""),"",ROUND(MOD(C647-B647,1)*1440,0))</f>
        <v/>
      </c>
      <c r="Q647" s="14" t="str">
        <f aca="false">IF(A647="","",COUNTIF($A$7:A647,A647))</f>
        <v/>
      </c>
      <c r="R647" s="15" t="str">
        <f aca="false">IF(OR(G647="",H647="",J647=""),"",ABS(G647-H647)*J647*IF(K647="",1,K647))</f>
        <v/>
      </c>
      <c r="S647" s="15" t="str">
        <f aca="false">IF(OR(G647="",I647="",J647=""),"",(I647-G647)*J647*IF(K647="",1,K647)*IF(E647="Short",-1,1)-N(L647))</f>
        <v/>
      </c>
      <c r="T647" s="16" t="str">
        <f aca="false">IF(OR(S647="",N(R647)=0),"",S647/R647)</f>
        <v/>
      </c>
      <c r="U647" s="15" t="str">
        <f aca="false">IF(S647="","",SUMIFS($S$7:S647,$A$7:A647,A647))</f>
        <v/>
      </c>
      <c r="V647" s="14" t="str">
        <f aca="false">IF(S647="","",IF(AND($C$4&gt;0,U647-S647&lt;=-$C$4),"After loss limit",IF(AND($C$4&gt;0,U647&lt;=-$C$4),"Hit loss limit",IF(AND($C$5&gt;0,Q647&gt;$C$5),"Over trade cap","OK"))))</f>
        <v/>
      </c>
    </row>
    <row r="648" customFormat="false" ht="15" hidden="false" customHeight="false" outlineLevel="0" collapsed="false">
      <c r="A648" s="9"/>
      <c r="B648" s="10"/>
      <c r="C648" s="10"/>
      <c r="D648" s="11"/>
      <c r="E648" s="33"/>
      <c r="F648" s="33"/>
      <c r="G648" s="12"/>
      <c r="H648" s="12"/>
      <c r="I648" s="12"/>
      <c r="J648" s="11"/>
      <c r="K648" s="11"/>
      <c r="L648" s="13"/>
      <c r="M648" s="33"/>
      <c r="N648" s="11"/>
      <c r="O648" s="14" t="str">
        <f aca="false">IF(OR(A648="",B648=""),"",LOOKUP(MOD(B648,1),Lists!$A$5:$A$9,Lists!$B$5:$B$9))</f>
        <v/>
      </c>
      <c r="P648" s="14" t="str">
        <f aca="false">IF(OR(B648="",C648=""),"",ROUND(MOD(C648-B648,1)*1440,0))</f>
        <v/>
      </c>
      <c r="Q648" s="14" t="str">
        <f aca="false">IF(A648="","",COUNTIF($A$7:A648,A648))</f>
        <v/>
      </c>
      <c r="R648" s="15" t="str">
        <f aca="false">IF(OR(G648="",H648="",J648=""),"",ABS(G648-H648)*J648*IF(K648="",1,K648))</f>
        <v/>
      </c>
      <c r="S648" s="15" t="str">
        <f aca="false">IF(OR(G648="",I648="",J648=""),"",(I648-G648)*J648*IF(K648="",1,K648)*IF(E648="Short",-1,1)-N(L648))</f>
        <v/>
      </c>
      <c r="T648" s="16" t="str">
        <f aca="false">IF(OR(S648="",N(R648)=0),"",S648/R648)</f>
        <v/>
      </c>
      <c r="U648" s="15" t="str">
        <f aca="false">IF(S648="","",SUMIFS($S$7:S648,$A$7:A648,A648))</f>
        <v/>
      </c>
      <c r="V648" s="14" t="str">
        <f aca="false">IF(S648="","",IF(AND($C$4&gt;0,U648-S648&lt;=-$C$4),"After loss limit",IF(AND($C$4&gt;0,U648&lt;=-$C$4),"Hit loss limit",IF(AND($C$5&gt;0,Q648&gt;$C$5),"Over trade cap","OK"))))</f>
        <v/>
      </c>
    </row>
    <row r="649" customFormat="false" ht="15" hidden="false" customHeight="false" outlineLevel="0" collapsed="false">
      <c r="A649" s="9"/>
      <c r="B649" s="10"/>
      <c r="C649" s="10"/>
      <c r="D649" s="11"/>
      <c r="E649" s="33"/>
      <c r="F649" s="33"/>
      <c r="G649" s="12"/>
      <c r="H649" s="12"/>
      <c r="I649" s="12"/>
      <c r="J649" s="11"/>
      <c r="K649" s="11"/>
      <c r="L649" s="13"/>
      <c r="M649" s="33"/>
      <c r="N649" s="11"/>
      <c r="O649" s="14" t="str">
        <f aca="false">IF(OR(A649="",B649=""),"",LOOKUP(MOD(B649,1),Lists!$A$5:$A$9,Lists!$B$5:$B$9))</f>
        <v/>
      </c>
      <c r="P649" s="14" t="str">
        <f aca="false">IF(OR(B649="",C649=""),"",ROUND(MOD(C649-B649,1)*1440,0))</f>
        <v/>
      </c>
      <c r="Q649" s="14" t="str">
        <f aca="false">IF(A649="","",COUNTIF($A$7:A649,A649))</f>
        <v/>
      </c>
      <c r="R649" s="15" t="str">
        <f aca="false">IF(OR(G649="",H649="",J649=""),"",ABS(G649-H649)*J649*IF(K649="",1,K649))</f>
        <v/>
      </c>
      <c r="S649" s="15" t="str">
        <f aca="false">IF(OR(G649="",I649="",J649=""),"",(I649-G649)*J649*IF(K649="",1,K649)*IF(E649="Short",-1,1)-N(L649))</f>
        <v/>
      </c>
      <c r="T649" s="16" t="str">
        <f aca="false">IF(OR(S649="",N(R649)=0),"",S649/R649)</f>
        <v/>
      </c>
      <c r="U649" s="15" t="str">
        <f aca="false">IF(S649="","",SUMIFS($S$7:S649,$A$7:A649,A649))</f>
        <v/>
      </c>
      <c r="V649" s="14" t="str">
        <f aca="false">IF(S649="","",IF(AND($C$4&gt;0,U649-S649&lt;=-$C$4),"After loss limit",IF(AND($C$4&gt;0,U649&lt;=-$C$4),"Hit loss limit",IF(AND($C$5&gt;0,Q649&gt;$C$5),"Over trade cap","OK"))))</f>
        <v/>
      </c>
    </row>
    <row r="650" customFormat="false" ht="15" hidden="false" customHeight="false" outlineLevel="0" collapsed="false">
      <c r="A650" s="9"/>
      <c r="B650" s="10"/>
      <c r="C650" s="10"/>
      <c r="D650" s="11"/>
      <c r="E650" s="33"/>
      <c r="F650" s="33"/>
      <c r="G650" s="12"/>
      <c r="H650" s="12"/>
      <c r="I650" s="12"/>
      <c r="J650" s="11"/>
      <c r="K650" s="11"/>
      <c r="L650" s="13"/>
      <c r="M650" s="33"/>
      <c r="N650" s="11"/>
      <c r="O650" s="14" t="str">
        <f aca="false">IF(OR(A650="",B650=""),"",LOOKUP(MOD(B650,1),Lists!$A$5:$A$9,Lists!$B$5:$B$9))</f>
        <v/>
      </c>
      <c r="P650" s="14" t="str">
        <f aca="false">IF(OR(B650="",C650=""),"",ROUND(MOD(C650-B650,1)*1440,0))</f>
        <v/>
      </c>
      <c r="Q650" s="14" t="str">
        <f aca="false">IF(A650="","",COUNTIF($A$7:A650,A650))</f>
        <v/>
      </c>
      <c r="R650" s="15" t="str">
        <f aca="false">IF(OR(G650="",H650="",J650=""),"",ABS(G650-H650)*J650*IF(K650="",1,K650))</f>
        <v/>
      </c>
      <c r="S650" s="15" t="str">
        <f aca="false">IF(OR(G650="",I650="",J650=""),"",(I650-G650)*J650*IF(K650="",1,K650)*IF(E650="Short",-1,1)-N(L650))</f>
        <v/>
      </c>
      <c r="T650" s="16" t="str">
        <f aca="false">IF(OR(S650="",N(R650)=0),"",S650/R650)</f>
        <v/>
      </c>
      <c r="U650" s="15" t="str">
        <f aca="false">IF(S650="","",SUMIFS($S$7:S650,$A$7:A650,A650))</f>
        <v/>
      </c>
      <c r="V650" s="14" t="str">
        <f aca="false">IF(S650="","",IF(AND($C$4&gt;0,U650-S650&lt;=-$C$4),"After loss limit",IF(AND($C$4&gt;0,U650&lt;=-$C$4),"Hit loss limit",IF(AND($C$5&gt;0,Q650&gt;$C$5),"Over trade cap","OK"))))</f>
        <v/>
      </c>
    </row>
    <row r="651" customFormat="false" ht="15" hidden="false" customHeight="false" outlineLevel="0" collapsed="false">
      <c r="A651" s="9"/>
      <c r="B651" s="10"/>
      <c r="C651" s="10"/>
      <c r="D651" s="11"/>
      <c r="E651" s="33"/>
      <c r="F651" s="33"/>
      <c r="G651" s="12"/>
      <c r="H651" s="12"/>
      <c r="I651" s="12"/>
      <c r="J651" s="11"/>
      <c r="K651" s="11"/>
      <c r="L651" s="13"/>
      <c r="M651" s="33"/>
      <c r="N651" s="11"/>
      <c r="O651" s="14" t="str">
        <f aca="false">IF(OR(A651="",B651=""),"",LOOKUP(MOD(B651,1),Lists!$A$5:$A$9,Lists!$B$5:$B$9))</f>
        <v/>
      </c>
      <c r="P651" s="14" t="str">
        <f aca="false">IF(OR(B651="",C651=""),"",ROUND(MOD(C651-B651,1)*1440,0))</f>
        <v/>
      </c>
      <c r="Q651" s="14" t="str">
        <f aca="false">IF(A651="","",COUNTIF($A$7:A651,A651))</f>
        <v/>
      </c>
      <c r="R651" s="15" t="str">
        <f aca="false">IF(OR(G651="",H651="",J651=""),"",ABS(G651-H651)*J651*IF(K651="",1,K651))</f>
        <v/>
      </c>
      <c r="S651" s="15" t="str">
        <f aca="false">IF(OR(G651="",I651="",J651=""),"",(I651-G651)*J651*IF(K651="",1,K651)*IF(E651="Short",-1,1)-N(L651))</f>
        <v/>
      </c>
      <c r="T651" s="16" t="str">
        <f aca="false">IF(OR(S651="",N(R651)=0),"",S651/R651)</f>
        <v/>
      </c>
      <c r="U651" s="15" t="str">
        <f aca="false">IF(S651="","",SUMIFS($S$7:S651,$A$7:A651,A651))</f>
        <v/>
      </c>
      <c r="V651" s="14" t="str">
        <f aca="false">IF(S651="","",IF(AND($C$4&gt;0,U651-S651&lt;=-$C$4),"After loss limit",IF(AND($C$4&gt;0,U651&lt;=-$C$4),"Hit loss limit",IF(AND($C$5&gt;0,Q651&gt;$C$5),"Over trade cap","OK"))))</f>
        <v/>
      </c>
    </row>
    <row r="652" customFormat="false" ht="15" hidden="false" customHeight="false" outlineLevel="0" collapsed="false">
      <c r="A652" s="9"/>
      <c r="B652" s="10"/>
      <c r="C652" s="10"/>
      <c r="D652" s="11"/>
      <c r="E652" s="33"/>
      <c r="F652" s="33"/>
      <c r="G652" s="12"/>
      <c r="H652" s="12"/>
      <c r="I652" s="12"/>
      <c r="J652" s="11"/>
      <c r="K652" s="11"/>
      <c r="L652" s="13"/>
      <c r="M652" s="33"/>
      <c r="N652" s="11"/>
      <c r="O652" s="14" t="str">
        <f aca="false">IF(OR(A652="",B652=""),"",LOOKUP(MOD(B652,1),Lists!$A$5:$A$9,Lists!$B$5:$B$9))</f>
        <v/>
      </c>
      <c r="P652" s="14" t="str">
        <f aca="false">IF(OR(B652="",C652=""),"",ROUND(MOD(C652-B652,1)*1440,0))</f>
        <v/>
      </c>
      <c r="Q652" s="14" t="str">
        <f aca="false">IF(A652="","",COUNTIF($A$7:A652,A652))</f>
        <v/>
      </c>
      <c r="R652" s="15" t="str">
        <f aca="false">IF(OR(G652="",H652="",J652=""),"",ABS(G652-H652)*J652*IF(K652="",1,K652))</f>
        <v/>
      </c>
      <c r="S652" s="15" t="str">
        <f aca="false">IF(OR(G652="",I652="",J652=""),"",(I652-G652)*J652*IF(K652="",1,K652)*IF(E652="Short",-1,1)-N(L652))</f>
        <v/>
      </c>
      <c r="T652" s="16" t="str">
        <f aca="false">IF(OR(S652="",N(R652)=0),"",S652/R652)</f>
        <v/>
      </c>
      <c r="U652" s="15" t="str">
        <f aca="false">IF(S652="","",SUMIFS($S$7:S652,$A$7:A652,A652))</f>
        <v/>
      </c>
      <c r="V652" s="14" t="str">
        <f aca="false">IF(S652="","",IF(AND($C$4&gt;0,U652-S652&lt;=-$C$4),"After loss limit",IF(AND($C$4&gt;0,U652&lt;=-$C$4),"Hit loss limit",IF(AND($C$5&gt;0,Q652&gt;$C$5),"Over trade cap","OK"))))</f>
        <v/>
      </c>
    </row>
    <row r="653" customFormat="false" ht="15" hidden="false" customHeight="false" outlineLevel="0" collapsed="false">
      <c r="A653" s="9"/>
      <c r="B653" s="10"/>
      <c r="C653" s="10"/>
      <c r="D653" s="11"/>
      <c r="E653" s="33"/>
      <c r="F653" s="33"/>
      <c r="G653" s="12"/>
      <c r="H653" s="12"/>
      <c r="I653" s="12"/>
      <c r="J653" s="11"/>
      <c r="K653" s="11"/>
      <c r="L653" s="13"/>
      <c r="M653" s="33"/>
      <c r="N653" s="11"/>
      <c r="O653" s="14" t="str">
        <f aca="false">IF(OR(A653="",B653=""),"",LOOKUP(MOD(B653,1),Lists!$A$5:$A$9,Lists!$B$5:$B$9))</f>
        <v/>
      </c>
      <c r="P653" s="14" t="str">
        <f aca="false">IF(OR(B653="",C653=""),"",ROUND(MOD(C653-B653,1)*1440,0))</f>
        <v/>
      </c>
      <c r="Q653" s="14" t="str">
        <f aca="false">IF(A653="","",COUNTIF($A$7:A653,A653))</f>
        <v/>
      </c>
      <c r="R653" s="15" t="str">
        <f aca="false">IF(OR(G653="",H653="",J653=""),"",ABS(G653-H653)*J653*IF(K653="",1,K653))</f>
        <v/>
      </c>
      <c r="S653" s="15" t="str">
        <f aca="false">IF(OR(G653="",I653="",J653=""),"",(I653-G653)*J653*IF(K653="",1,K653)*IF(E653="Short",-1,1)-N(L653))</f>
        <v/>
      </c>
      <c r="T653" s="16" t="str">
        <f aca="false">IF(OR(S653="",N(R653)=0),"",S653/R653)</f>
        <v/>
      </c>
      <c r="U653" s="15" t="str">
        <f aca="false">IF(S653="","",SUMIFS($S$7:S653,$A$7:A653,A653))</f>
        <v/>
      </c>
      <c r="V653" s="14" t="str">
        <f aca="false">IF(S653="","",IF(AND($C$4&gt;0,U653-S653&lt;=-$C$4),"After loss limit",IF(AND($C$4&gt;0,U653&lt;=-$C$4),"Hit loss limit",IF(AND($C$5&gt;0,Q653&gt;$C$5),"Over trade cap","OK"))))</f>
        <v/>
      </c>
    </row>
    <row r="654" customFormat="false" ht="15" hidden="false" customHeight="false" outlineLevel="0" collapsed="false">
      <c r="A654" s="9"/>
      <c r="B654" s="10"/>
      <c r="C654" s="10"/>
      <c r="D654" s="11"/>
      <c r="E654" s="33"/>
      <c r="F654" s="33"/>
      <c r="G654" s="12"/>
      <c r="H654" s="12"/>
      <c r="I654" s="12"/>
      <c r="J654" s="11"/>
      <c r="K654" s="11"/>
      <c r="L654" s="13"/>
      <c r="M654" s="33"/>
      <c r="N654" s="11"/>
      <c r="O654" s="14" t="str">
        <f aca="false">IF(OR(A654="",B654=""),"",LOOKUP(MOD(B654,1),Lists!$A$5:$A$9,Lists!$B$5:$B$9))</f>
        <v/>
      </c>
      <c r="P654" s="14" t="str">
        <f aca="false">IF(OR(B654="",C654=""),"",ROUND(MOD(C654-B654,1)*1440,0))</f>
        <v/>
      </c>
      <c r="Q654" s="14" t="str">
        <f aca="false">IF(A654="","",COUNTIF($A$7:A654,A654))</f>
        <v/>
      </c>
      <c r="R654" s="15" t="str">
        <f aca="false">IF(OR(G654="",H654="",J654=""),"",ABS(G654-H654)*J654*IF(K654="",1,K654))</f>
        <v/>
      </c>
      <c r="S654" s="15" t="str">
        <f aca="false">IF(OR(G654="",I654="",J654=""),"",(I654-G654)*J654*IF(K654="",1,K654)*IF(E654="Short",-1,1)-N(L654))</f>
        <v/>
      </c>
      <c r="T654" s="16" t="str">
        <f aca="false">IF(OR(S654="",N(R654)=0),"",S654/R654)</f>
        <v/>
      </c>
      <c r="U654" s="15" t="str">
        <f aca="false">IF(S654="","",SUMIFS($S$7:S654,$A$7:A654,A654))</f>
        <v/>
      </c>
      <c r="V654" s="14" t="str">
        <f aca="false">IF(S654="","",IF(AND($C$4&gt;0,U654-S654&lt;=-$C$4),"After loss limit",IF(AND($C$4&gt;0,U654&lt;=-$C$4),"Hit loss limit",IF(AND($C$5&gt;0,Q654&gt;$C$5),"Over trade cap","OK"))))</f>
        <v/>
      </c>
    </row>
    <row r="655" customFormat="false" ht="15" hidden="false" customHeight="false" outlineLevel="0" collapsed="false">
      <c r="A655" s="9"/>
      <c r="B655" s="10"/>
      <c r="C655" s="10"/>
      <c r="D655" s="11"/>
      <c r="E655" s="33"/>
      <c r="F655" s="33"/>
      <c r="G655" s="12"/>
      <c r="H655" s="12"/>
      <c r="I655" s="12"/>
      <c r="J655" s="11"/>
      <c r="K655" s="11"/>
      <c r="L655" s="13"/>
      <c r="M655" s="33"/>
      <c r="N655" s="11"/>
      <c r="O655" s="14" t="str">
        <f aca="false">IF(OR(A655="",B655=""),"",LOOKUP(MOD(B655,1),Lists!$A$5:$A$9,Lists!$B$5:$B$9))</f>
        <v/>
      </c>
      <c r="P655" s="14" t="str">
        <f aca="false">IF(OR(B655="",C655=""),"",ROUND(MOD(C655-B655,1)*1440,0))</f>
        <v/>
      </c>
      <c r="Q655" s="14" t="str">
        <f aca="false">IF(A655="","",COUNTIF($A$7:A655,A655))</f>
        <v/>
      </c>
      <c r="R655" s="15" t="str">
        <f aca="false">IF(OR(G655="",H655="",J655=""),"",ABS(G655-H655)*J655*IF(K655="",1,K655))</f>
        <v/>
      </c>
      <c r="S655" s="15" t="str">
        <f aca="false">IF(OR(G655="",I655="",J655=""),"",(I655-G655)*J655*IF(K655="",1,K655)*IF(E655="Short",-1,1)-N(L655))</f>
        <v/>
      </c>
      <c r="T655" s="16" t="str">
        <f aca="false">IF(OR(S655="",N(R655)=0),"",S655/R655)</f>
        <v/>
      </c>
      <c r="U655" s="15" t="str">
        <f aca="false">IF(S655="","",SUMIFS($S$7:S655,$A$7:A655,A655))</f>
        <v/>
      </c>
      <c r="V655" s="14" t="str">
        <f aca="false">IF(S655="","",IF(AND($C$4&gt;0,U655-S655&lt;=-$C$4),"After loss limit",IF(AND($C$4&gt;0,U655&lt;=-$C$4),"Hit loss limit",IF(AND($C$5&gt;0,Q655&gt;$C$5),"Over trade cap","OK"))))</f>
        <v/>
      </c>
    </row>
    <row r="656" customFormat="false" ht="15" hidden="false" customHeight="false" outlineLevel="0" collapsed="false">
      <c r="A656" s="9"/>
      <c r="B656" s="10"/>
      <c r="C656" s="10"/>
      <c r="D656" s="11"/>
      <c r="E656" s="33"/>
      <c r="F656" s="33"/>
      <c r="G656" s="12"/>
      <c r="H656" s="12"/>
      <c r="I656" s="12"/>
      <c r="J656" s="11"/>
      <c r="K656" s="11"/>
      <c r="L656" s="13"/>
      <c r="M656" s="33"/>
      <c r="N656" s="11"/>
      <c r="O656" s="14" t="str">
        <f aca="false">IF(OR(A656="",B656=""),"",LOOKUP(MOD(B656,1),Lists!$A$5:$A$9,Lists!$B$5:$B$9))</f>
        <v/>
      </c>
      <c r="P656" s="14" t="str">
        <f aca="false">IF(OR(B656="",C656=""),"",ROUND(MOD(C656-B656,1)*1440,0))</f>
        <v/>
      </c>
      <c r="Q656" s="14" t="str">
        <f aca="false">IF(A656="","",COUNTIF($A$7:A656,A656))</f>
        <v/>
      </c>
      <c r="R656" s="15" t="str">
        <f aca="false">IF(OR(G656="",H656="",J656=""),"",ABS(G656-H656)*J656*IF(K656="",1,K656))</f>
        <v/>
      </c>
      <c r="S656" s="15" t="str">
        <f aca="false">IF(OR(G656="",I656="",J656=""),"",(I656-G656)*J656*IF(K656="",1,K656)*IF(E656="Short",-1,1)-N(L656))</f>
        <v/>
      </c>
      <c r="T656" s="16" t="str">
        <f aca="false">IF(OR(S656="",N(R656)=0),"",S656/R656)</f>
        <v/>
      </c>
      <c r="U656" s="15" t="str">
        <f aca="false">IF(S656="","",SUMIFS($S$7:S656,$A$7:A656,A656))</f>
        <v/>
      </c>
      <c r="V656" s="14" t="str">
        <f aca="false">IF(S656="","",IF(AND($C$4&gt;0,U656-S656&lt;=-$C$4),"After loss limit",IF(AND($C$4&gt;0,U656&lt;=-$C$4),"Hit loss limit",IF(AND($C$5&gt;0,Q656&gt;$C$5),"Over trade cap","OK"))))</f>
        <v/>
      </c>
    </row>
    <row r="657" customFormat="false" ht="15" hidden="false" customHeight="false" outlineLevel="0" collapsed="false">
      <c r="A657" s="9"/>
      <c r="B657" s="10"/>
      <c r="C657" s="10"/>
      <c r="D657" s="11"/>
      <c r="E657" s="33"/>
      <c r="F657" s="33"/>
      <c r="G657" s="12"/>
      <c r="H657" s="12"/>
      <c r="I657" s="12"/>
      <c r="J657" s="11"/>
      <c r="K657" s="11"/>
      <c r="L657" s="13"/>
      <c r="M657" s="33"/>
      <c r="N657" s="11"/>
      <c r="O657" s="14" t="str">
        <f aca="false">IF(OR(A657="",B657=""),"",LOOKUP(MOD(B657,1),Lists!$A$5:$A$9,Lists!$B$5:$B$9))</f>
        <v/>
      </c>
      <c r="P657" s="14" t="str">
        <f aca="false">IF(OR(B657="",C657=""),"",ROUND(MOD(C657-B657,1)*1440,0))</f>
        <v/>
      </c>
      <c r="Q657" s="14" t="str">
        <f aca="false">IF(A657="","",COUNTIF($A$7:A657,A657))</f>
        <v/>
      </c>
      <c r="R657" s="15" t="str">
        <f aca="false">IF(OR(G657="",H657="",J657=""),"",ABS(G657-H657)*J657*IF(K657="",1,K657))</f>
        <v/>
      </c>
      <c r="S657" s="15" t="str">
        <f aca="false">IF(OR(G657="",I657="",J657=""),"",(I657-G657)*J657*IF(K657="",1,K657)*IF(E657="Short",-1,1)-N(L657))</f>
        <v/>
      </c>
      <c r="T657" s="16" t="str">
        <f aca="false">IF(OR(S657="",N(R657)=0),"",S657/R657)</f>
        <v/>
      </c>
      <c r="U657" s="15" t="str">
        <f aca="false">IF(S657="","",SUMIFS($S$7:S657,$A$7:A657,A657))</f>
        <v/>
      </c>
      <c r="V657" s="14" t="str">
        <f aca="false">IF(S657="","",IF(AND($C$4&gt;0,U657-S657&lt;=-$C$4),"After loss limit",IF(AND($C$4&gt;0,U657&lt;=-$C$4),"Hit loss limit",IF(AND($C$5&gt;0,Q657&gt;$C$5),"Over trade cap","OK"))))</f>
        <v/>
      </c>
    </row>
    <row r="658" customFormat="false" ht="15" hidden="false" customHeight="false" outlineLevel="0" collapsed="false">
      <c r="A658" s="9"/>
      <c r="B658" s="10"/>
      <c r="C658" s="10"/>
      <c r="D658" s="11"/>
      <c r="E658" s="33"/>
      <c r="F658" s="33"/>
      <c r="G658" s="12"/>
      <c r="H658" s="12"/>
      <c r="I658" s="12"/>
      <c r="J658" s="11"/>
      <c r="K658" s="11"/>
      <c r="L658" s="13"/>
      <c r="M658" s="33"/>
      <c r="N658" s="11"/>
      <c r="O658" s="14" t="str">
        <f aca="false">IF(OR(A658="",B658=""),"",LOOKUP(MOD(B658,1),Lists!$A$5:$A$9,Lists!$B$5:$B$9))</f>
        <v/>
      </c>
      <c r="P658" s="14" t="str">
        <f aca="false">IF(OR(B658="",C658=""),"",ROUND(MOD(C658-B658,1)*1440,0))</f>
        <v/>
      </c>
      <c r="Q658" s="14" t="str">
        <f aca="false">IF(A658="","",COUNTIF($A$7:A658,A658))</f>
        <v/>
      </c>
      <c r="R658" s="15" t="str">
        <f aca="false">IF(OR(G658="",H658="",J658=""),"",ABS(G658-H658)*J658*IF(K658="",1,K658))</f>
        <v/>
      </c>
      <c r="S658" s="15" t="str">
        <f aca="false">IF(OR(G658="",I658="",J658=""),"",(I658-G658)*J658*IF(K658="",1,K658)*IF(E658="Short",-1,1)-N(L658))</f>
        <v/>
      </c>
      <c r="T658" s="16" t="str">
        <f aca="false">IF(OR(S658="",N(R658)=0),"",S658/R658)</f>
        <v/>
      </c>
      <c r="U658" s="15" t="str">
        <f aca="false">IF(S658="","",SUMIFS($S$7:S658,$A$7:A658,A658))</f>
        <v/>
      </c>
      <c r="V658" s="14" t="str">
        <f aca="false">IF(S658="","",IF(AND($C$4&gt;0,U658-S658&lt;=-$C$4),"After loss limit",IF(AND($C$4&gt;0,U658&lt;=-$C$4),"Hit loss limit",IF(AND($C$5&gt;0,Q658&gt;$C$5),"Over trade cap","OK"))))</f>
        <v/>
      </c>
    </row>
    <row r="659" customFormat="false" ht="15" hidden="false" customHeight="false" outlineLevel="0" collapsed="false">
      <c r="A659" s="9"/>
      <c r="B659" s="10"/>
      <c r="C659" s="10"/>
      <c r="D659" s="11"/>
      <c r="E659" s="33"/>
      <c r="F659" s="33"/>
      <c r="G659" s="12"/>
      <c r="H659" s="12"/>
      <c r="I659" s="12"/>
      <c r="J659" s="11"/>
      <c r="K659" s="11"/>
      <c r="L659" s="13"/>
      <c r="M659" s="33"/>
      <c r="N659" s="11"/>
      <c r="O659" s="14" t="str">
        <f aca="false">IF(OR(A659="",B659=""),"",LOOKUP(MOD(B659,1),Lists!$A$5:$A$9,Lists!$B$5:$B$9))</f>
        <v/>
      </c>
      <c r="P659" s="14" t="str">
        <f aca="false">IF(OR(B659="",C659=""),"",ROUND(MOD(C659-B659,1)*1440,0))</f>
        <v/>
      </c>
      <c r="Q659" s="14" t="str">
        <f aca="false">IF(A659="","",COUNTIF($A$7:A659,A659))</f>
        <v/>
      </c>
      <c r="R659" s="15" t="str">
        <f aca="false">IF(OR(G659="",H659="",J659=""),"",ABS(G659-H659)*J659*IF(K659="",1,K659))</f>
        <v/>
      </c>
      <c r="S659" s="15" t="str">
        <f aca="false">IF(OR(G659="",I659="",J659=""),"",(I659-G659)*J659*IF(K659="",1,K659)*IF(E659="Short",-1,1)-N(L659))</f>
        <v/>
      </c>
      <c r="T659" s="16" t="str">
        <f aca="false">IF(OR(S659="",N(R659)=0),"",S659/R659)</f>
        <v/>
      </c>
      <c r="U659" s="15" t="str">
        <f aca="false">IF(S659="","",SUMIFS($S$7:S659,$A$7:A659,A659))</f>
        <v/>
      </c>
      <c r="V659" s="14" t="str">
        <f aca="false">IF(S659="","",IF(AND($C$4&gt;0,U659-S659&lt;=-$C$4),"After loss limit",IF(AND($C$4&gt;0,U659&lt;=-$C$4),"Hit loss limit",IF(AND($C$5&gt;0,Q659&gt;$C$5),"Over trade cap","OK"))))</f>
        <v/>
      </c>
    </row>
    <row r="660" customFormat="false" ht="15" hidden="false" customHeight="false" outlineLevel="0" collapsed="false">
      <c r="A660" s="9"/>
      <c r="B660" s="10"/>
      <c r="C660" s="10"/>
      <c r="D660" s="11"/>
      <c r="E660" s="33"/>
      <c r="F660" s="33"/>
      <c r="G660" s="12"/>
      <c r="H660" s="12"/>
      <c r="I660" s="12"/>
      <c r="J660" s="11"/>
      <c r="K660" s="11"/>
      <c r="L660" s="13"/>
      <c r="M660" s="33"/>
      <c r="N660" s="11"/>
      <c r="O660" s="14" t="str">
        <f aca="false">IF(OR(A660="",B660=""),"",LOOKUP(MOD(B660,1),Lists!$A$5:$A$9,Lists!$B$5:$B$9))</f>
        <v/>
      </c>
      <c r="P660" s="14" t="str">
        <f aca="false">IF(OR(B660="",C660=""),"",ROUND(MOD(C660-B660,1)*1440,0))</f>
        <v/>
      </c>
      <c r="Q660" s="14" t="str">
        <f aca="false">IF(A660="","",COUNTIF($A$7:A660,A660))</f>
        <v/>
      </c>
      <c r="R660" s="15" t="str">
        <f aca="false">IF(OR(G660="",H660="",J660=""),"",ABS(G660-H660)*J660*IF(K660="",1,K660))</f>
        <v/>
      </c>
      <c r="S660" s="15" t="str">
        <f aca="false">IF(OR(G660="",I660="",J660=""),"",(I660-G660)*J660*IF(K660="",1,K660)*IF(E660="Short",-1,1)-N(L660))</f>
        <v/>
      </c>
      <c r="T660" s="16" t="str">
        <f aca="false">IF(OR(S660="",N(R660)=0),"",S660/R660)</f>
        <v/>
      </c>
      <c r="U660" s="15" t="str">
        <f aca="false">IF(S660="","",SUMIFS($S$7:S660,$A$7:A660,A660))</f>
        <v/>
      </c>
      <c r="V660" s="14" t="str">
        <f aca="false">IF(S660="","",IF(AND($C$4&gt;0,U660-S660&lt;=-$C$4),"After loss limit",IF(AND($C$4&gt;0,U660&lt;=-$C$4),"Hit loss limit",IF(AND($C$5&gt;0,Q660&gt;$C$5),"Over trade cap","OK"))))</f>
        <v/>
      </c>
    </row>
    <row r="661" customFormat="false" ht="15" hidden="false" customHeight="false" outlineLevel="0" collapsed="false">
      <c r="A661" s="9"/>
      <c r="B661" s="10"/>
      <c r="C661" s="10"/>
      <c r="D661" s="11"/>
      <c r="E661" s="33"/>
      <c r="F661" s="33"/>
      <c r="G661" s="12"/>
      <c r="H661" s="12"/>
      <c r="I661" s="12"/>
      <c r="J661" s="11"/>
      <c r="K661" s="11"/>
      <c r="L661" s="13"/>
      <c r="M661" s="33"/>
      <c r="N661" s="11"/>
      <c r="O661" s="14" t="str">
        <f aca="false">IF(OR(A661="",B661=""),"",LOOKUP(MOD(B661,1),Lists!$A$5:$A$9,Lists!$B$5:$B$9))</f>
        <v/>
      </c>
      <c r="P661" s="14" t="str">
        <f aca="false">IF(OR(B661="",C661=""),"",ROUND(MOD(C661-B661,1)*1440,0))</f>
        <v/>
      </c>
      <c r="Q661" s="14" t="str">
        <f aca="false">IF(A661="","",COUNTIF($A$7:A661,A661))</f>
        <v/>
      </c>
      <c r="R661" s="15" t="str">
        <f aca="false">IF(OR(G661="",H661="",J661=""),"",ABS(G661-H661)*J661*IF(K661="",1,K661))</f>
        <v/>
      </c>
      <c r="S661" s="15" t="str">
        <f aca="false">IF(OR(G661="",I661="",J661=""),"",(I661-G661)*J661*IF(K661="",1,K661)*IF(E661="Short",-1,1)-N(L661))</f>
        <v/>
      </c>
      <c r="T661" s="16" t="str">
        <f aca="false">IF(OR(S661="",N(R661)=0),"",S661/R661)</f>
        <v/>
      </c>
      <c r="U661" s="15" t="str">
        <f aca="false">IF(S661="","",SUMIFS($S$7:S661,$A$7:A661,A661))</f>
        <v/>
      </c>
      <c r="V661" s="14" t="str">
        <f aca="false">IF(S661="","",IF(AND($C$4&gt;0,U661-S661&lt;=-$C$4),"After loss limit",IF(AND($C$4&gt;0,U661&lt;=-$C$4),"Hit loss limit",IF(AND($C$5&gt;0,Q661&gt;$C$5),"Over trade cap","OK"))))</f>
        <v/>
      </c>
    </row>
    <row r="662" customFormat="false" ht="15" hidden="false" customHeight="false" outlineLevel="0" collapsed="false">
      <c r="A662" s="9"/>
      <c r="B662" s="10"/>
      <c r="C662" s="10"/>
      <c r="D662" s="11"/>
      <c r="E662" s="33"/>
      <c r="F662" s="33"/>
      <c r="G662" s="12"/>
      <c r="H662" s="12"/>
      <c r="I662" s="12"/>
      <c r="J662" s="11"/>
      <c r="K662" s="11"/>
      <c r="L662" s="13"/>
      <c r="M662" s="33"/>
      <c r="N662" s="11"/>
      <c r="O662" s="14" t="str">
        <f aca="false">IF(OR(A662="",B662=""),"",LOOKUP(MOD(B662,1),Lists!$A$5:$A$9,Lists!$B$5:$B$9))</f>
        <v/>
      </c>
      <c r="P662" s="14" t="str">
        <f aca="false">IF(OR(B662="",C662=""),"",ROUND(MOD(C662-B662,1)*1440,0))</f>
        <v/>
      </c>
      <c r="Q662" s="14" t="str">
        <f aca="false">IF(A662="","",COUNTIF($A$7:A662,A662))</f>
        <v/>
      </c>
      <c r="R662" s="15" t="str">
        <f aca="false">IF(OR(G662="",H662="",J662=""),"",ABS(G662-H662)*J662*IF(K662="",1,K662))</f>
        <v/>
      </c>
      <c r="S662" s="15" t="str">
        <f aca="false">IF(OR(G662="",I662="",J662=""),"",(I662-G662)*J662*IF(K662="",1,K662)*IF(E662="Short",-1,1)-N(L662))</f>
        <v/>
      </c>
      <c r="T662" s="16" t="str">
        <f aca="false">IF(OR(S662="",N(R662)=0),"",S662/R662)</f>
        <v/>
      </c>
      <c r="U662" s="15" t="str">
        <f aca="false">IF(S662="","",SUMIFS($S$7:S662,$A$7:A662,A662))</f>
        <v/>
      </c>
      <c r="V662" s="14" t="str">
        <f aca="false">IF(S662="","",IF(AND($C$4&gt;0,U662-S662&lt;=-$C$4),"After loss limit",IF(AND($C$4&gt;0,U662&lt;=-$C$4),"Hit loss limit",IF(AND($C$5&gt;0,Q662&gt;$C$5),"Over trade cap","OK"))))</f>
        <v/>
      </c>
    </row>
    <row r="663" customFormat="false" ht="15" hidden="false" customHeight="false" outlineLevel="0" collapsed="false">
      <c r="A663" s="9"/>
      <c r="B663" s="10"/>
      <c r="C663" s="10"/>
      <c r="D663" s="11"/>
      <c r="E663" s="33"/>
      <c r="F663" s="33"/>
      <c r="G663" s="12"/>
      <c r="H663" s="12"/>
      <c r="I663" s="12"/>
      <c r="J663" s="11"/>
      <c r="K663" s="11"/>
      <c r="L663" s="13"/>
      <c r="M663" s="33"/>
      <c r="N663" s="11"/>
      <c r="O663" s="14" t="str">
        <f aca="false">IF(OR(A663="",B663=""),"",LOOKUP(MOD(B663,1),Lists!$A$5:$A$9,Lists!$B$5:$B$9))</f>
        <v/>
      </c>
      <c r="P663" s="14" t="str">
        <f aca="false">IF(OR(B663="",C663=""),"",ROUND(MOD(C663-B663,1)*1440,0))</f>
        <v/>
      </c>
      <c r="Q663" s="14" t="str">
        <f aca="false">IF(A663="","",COUNTIF($A$7:A663,A663))</f>
        <v/>
      </c>
      <c r="R663" s="15" t="str">
        <f aca="false">IF(OR(G663="",H663="",J663=""),"",ABS(G663-H663)*J663*IF(K663="",1,K663))</f>
        <v/>
      </c>
      <c r="S663" s="15" t="str">
        <f aca="false">IF(OR(G663="",I663="",J663=""),"",(I663-G663)*J663*IF(K663="",1,K663)*IF(E663="Short",-1,1)-N(L663))</f>
        <v/>
      </c>
      <c r="T663" s="16" t="str">
        <f aca="false">IF(OR(S663="",N(R663)=0),"",S663/R663)</f>
        <v/>
      </c>
      <c r="U663" s="15" t="str">
        <f aca="false">IF(S663="","",SUMIFS($S$7:S663,$A$7:A663,A663))</f>
        <v/>
      </c>
      <c r="V663" s="14" t="str">
        <f aca="false">IF(S663="","",IF(AND($C$4&gt;0,U663-S663&lt;=-$C$4),"After loss limit",IF(AND($C$4&gt;0,U663&lt;=-$C$4),"Hit loss limit",IF(AND($C$5&gt;0,Q663&gt;$C$5),"Over trade cap","OK"))))</f>
        <v/>
      </c>
    </row>
    <row r="664" customFormat="false" ht="15" hidden="false" customHeight="false" outlineLevel="0" collapsed="false">
      <c r="A664" s="9"/>
      <c r="B664" s="10"/>
      <c r="C664" s="10"/>
      <c r="D664" s="11"/>
      <c r="E664" s="33"/>
      <c r="F664" s="33"/>
      <c r="G664" s="12"/>
      <c r="H664" s="12"/>
      <c r="I664" s="12"/>
      <c r="J664" s="11"/>
      <c r="K664" s="11"/>
      <c r="L664" s="13"/>
      <c r="M664" s="33"/>
      <c r="N664" s="11"/>
      <c r="O664" s="14" t="str">
        <f aca="false">IF(OR(A664="",B664=""),"",LOOKUP(MOD(B664,1),Lists!$A$5:$A$9,Lists!$B$5:$B$9))</f>
        <v/>
      </c>
      <c r="P664" s="14" t="str">
        <f aca="false">IF(OR(B664="",C664=""),"",ROUND(MOD(C664-B664,1)*1440,0))</f>
        <v/>
      </c>
      <c r="Q664" s="14" t="str">
        <f aca="false">IF(A664="","",COUNTIF($A$7:A664,A664))</f>
        <v/>
      </c>
      <c r="R664" s="15" t="str">
        <f aca="false">IF(OR(G664="",H664="",J664=""),"",ABS(G664-H664)*J664*IF(K664="",1,K664))</f>
        <v/>
      </c>
      <c r="S664" s="15" t="str">
        <f aca="false">IF(OR(G664="",I664="",J664=""),"",(I664-G664)*J664*IF(K664="",1,K664)*IF(E664="Short",-1,1)-N(L664))</f>
        <v/>
      </c>
      <c r="T664" s="16" t="str">
        <f aca="false">IF(OR(S664="",N(R664)=0),"",S664/R664)</f>
        <v/>
      </c>
      <c r="U664" s="15" t="str">
        <f aca="false">IF(S664="","",SUMIFS($S$7:S664,$A$7:A664,A664))</f>
        <v/>
      </c>
      <c r="V664" s="14" t="str">
        <f aca="false">IF(S664="","",IF(AND($C$4&gt;0,U664-S664&lt;=-$C$4),"After loss limit",IF(AND($C$4&gt;0,U664&lt;=-$C$4),"Hit loss limit",IF(AND($C$5&gt;0,Q664&gt;$C$5),"Over trade cap","OK"))))</f>
        <v/>
      </c>
    </row>
    <row r="665" customFormat="false" ht="15" hidden="false" customHeight="false" outlineLevel="0" collapsed="false">
      <c r="A665" s="9"/>
      <c r="B665" s="10"/>
      <c r="C665" s="10"/>
      <c r="D665" s="11"/>
      <c r="E665" s="33"/>
      <c r="F665" s="33"/>
      <c r="G665" s="12"/>
      <c r="H665" s="12"/>
      <c r="I665" s="12"/>
      <c r="J665" s="11"/>
      <c r="K665" s="11"/>
      <c r="L665" s="13"/>
      <c r="M665" s="33"/>
      <c r="N665" s="11"/>
      <c r="O665" s="14" t="str">
        <f aca="false">IF(OR(A665="",B665=""),"",LOOKUP(MOD(B665,1),Lists!$A$5:$A$9,Lists!$B$5:$B$9))</f>
        <v/>
      </c>
      <c r="P665" s="14" t="str">
        <f aca="false">IF(OR(B665="",C665=""),"",ROUND(MOD(C665-B665,1)*1440,0))</f>
        <v/>
      </c>
      <c r="Q665" s="14" t="str">
        <f aca="false">IF(A665="","",COUNTIF($A$7:A665,A665))</f>
        <v/>
      </c>
      <c r="R665" s="15" t="str">
        <f aca="false">IF(OR(G665="",H665="",J665=""),"",ABS(G665-H665)*J665*IF(K665="",1,K665))</f>
        <v/>
      </c>
      <c r="S665" s="15" t="str">
        <f aca="false">IF(OR(G665="",I665="",J665=""),"",(I665-G665)*J665*IF(K665="",1,K665)*IF(E665="Short",-1,1)-N(L665))</f>
        <v/>
      </c>
      <c r="T665" s="16" t="str">
        <f aca="false">IF(OR(S665="",N(R665)=0),"",S665/R665)</f>
        <v/>
      </c>
      <c r="U665" s="15" t="str">
        <f aca="false">IF(S665="","",SUMIFS($S$7:S665,$A$7:A665,A665))</f>
        <v/>
      </c>
      <c r="V665" s="14" t="str">
        <f aca="false">IF(S665="","",IF(AND($C$4&gt;0,U665-S665&lt;=-$C$4),"After loss limit",IF(AND($C$4&gt;0,U665&lt;=-$C$4),"Hit loss limit",IF(AND($C$5&gt;0,Q665&gt;$C$5),"Over trade cap","OK"))))</f>
        <v/>
      </c>
    </row>
    <row r="666" customFormat="false" ht="15" hidden="false" customHeight="false" outlineLevel="0" collapsed="false">
      <c r="A666" s="9"/>
      <c r="B666" s="10"/>
      <c r="C666" s="10"/>
      <c r="D666" s="11"/>
      <c r="E666" s="33"/>
      <c r="F666" s="33"/>
      <c r="G666" s="12"/>
      <c r="H666" s="12"/>
      <c r="I666" s="12"/>
      <c r="J666" s="11"/>
      <c r="K666" s="11"/>
      <c r="L666" s="13"/>
      <c r="M666" s="33"/>
      <c r="N666" s="11"/>
      <c r="O666" s="14" t="str">
        <f aca="false">IF(OR(A666="",B666=""),"",LOOKUP(MOD(B666,1),Lists!$A$5:$A$9,Lists!$B$5:$B$9))</f>
        <v/>
      </c>
      <c r="P666" s="14" t="str">
        <f aca="false">IF(OR(B666="",C666=""),"",ROUND(MOD(C666-B666,1)*1440,0))</f>
        <v/>
      </c>
      <c r="Q666" s="14" t="str">
        <f aca="false">IF(A666="","",COUNTIF($A$7:A666,A666))</f>
        <v/>
      </c>
      <c r="R666" s="15" t="str">
        <f aca="false">IF(OR(G666="",H666="",J666=""),"",ABS(G666-H666)*J666*IF(K666="",1,K666))</f>
        <v/>
      </c>
      <c r="S666" s="15" t="str">
        <f aca="false">IF(OR(G666="",I666="",J666=""),"",(I666-G666)*J666*IF(K666="",1,K666)*IF(E666="Short",-1,1)-N(L666))</f>
        <v/>
      </c>
      <c r="T666" s="16" t="str">
        <f aca="false">IF(OR(S666="",N(R666)=0),"",S666/R666)</f>
        <v/>
      </c>
      <c r="U666" s="15" t="str">
        <f aca="false">IF(S666="","",SUMIFS($S$7:S666,$A$7:A666,A666))</f>
        <v/>
      </c>
      <c r="V666" s="14" t="str">
        <f aca="false">IF(S666="","",IF(AND($C$4&gt;0,U666-S666&lt;=-$C$4),"After loss limit",IF(AND($C$4&gt;0,U666&lt;=-$C$4),"Hit loss limit",IF(AND($C$5&gt;0,Q666&gt;$C$5),"Over trade cap","OK"))))</f>
        <v/>
      </c>
    </row>
    <row r="667" customFormat="false" ht="15" hidden="false" customHeight="false" outlineLevel="0" collapsed="false">
      <c r="A667" s="9"/>
      <c r="B667" s="10"/>
      <c r="C667" s="10"/>
      <c r="D667" s="11"/>
      <c r="E667" s="33"/>
      <c r="F667" s="33"/>
      <c r="G667" s="12"/>
      <c r="H667" s="12"/>
      <c r="I667" s="12"/>
      <c r="J667" s="11"/>
      <c r="K667" s="11"/>
      <c r="L667" s="13"/>
      <c r="M667" s="33"/>
      <c r="N667" s="11"/>
      <c r="O667" s="14" t="str">
        <f aca="false">IF(OR(A667="",B667=""),"",LOOKUP(MOD(B667,1),Lists!$A$5:$A$9,Lists!$B$5:$B$9))</f>
        <v/>
      </c>
      <c r="P667" s="14" t="str">
        <f aca="false">IF(OR(B667="",C667=""),"",ROUND(MOD(C667-B667,1)*1440,0))</f>
        <v/>
      </c>
      <c r="Q667" s="14" t="str">
        <f aca="false">IF(A667="","",COUNTIF($A$7:A667,A667))</f>
        <v/>
      </c>
      <c r="R667" s="15" t="str">
        <f aca="false">IF(OR(G667="",H667="",J667=""),"",ABS(G667-H667)*J667*IF(K667="",1,K667))</f>
        <v/>
      </c>
      <c r="S667" s="15" t="str">
        <f aca="false">IF(OR(G667="",I667="",J667=""),"",(I667-G667)*J667*IF(K667="",1,K667)*IF(E667="Short",-1,1)-N(L667))</f>
        <v/>
      </c>
      <c r="T667" s="16" t="str">
        <f aca="false">IF(OR(S667="",N(R667)=0),"",S667/R667)</f>
        <v/>
      </c>
      <c r="U667" s="15" t="str">
        <f aca="false">IF(S667="","",SUMIFS($S$7:S667,$A$7:A667,A667))</f>
        <v/>
      </c>
      <c r="V667" s="14" t="str">
        <f aca="false">IF(S667="","",IF(AND($C$4&gt;0,U667-S667&lt;=-$C$4),"After loss limit",IF(AND($C$4&gt;0,U667&lt;=-$C$4),"Hit loss limit",IF(AND($C$5&gt;0,Q667&gt;$C$5),"Over trade cap","OK"))))</f>
        <v/>
      </c>
    </row>
    <row r="668" customFormat="false" ht="15" hidden="false" customHeight="false" outlineLevel="0" collapsed="false">
      <c r="A668" s="9"/>
      <c r="B668" s="10"/>
      <c r="C668" s="10"/>
      <c r="D668" s="11"/>
      <c r="E668" s="33"/>
      <c r="F668" s="33"/>
      <c r="G668" s="12"/>
      <c r="H668" s="12"/>
      <c r="I668" s="12"/>
      <c r="J668" s="11"/>
      <c r="K668" s="11"/>
      <c r="L668" s="13"/>
      <c r="M668" s="33"/>
      <c r="N668" s="11"/>
      <c r="O668" s="14" t="str">
        <f aca="false">IF(OR(A668="",B668=""),"",LOOKUP(MOD(B668,1),Lists!$A$5:$A$9,Lists!$B$5:$B$9))</f>
        <v/>
      </c>
      <c r="P668" s="14" t="str">
        <f aca="false">IF(OR(B668="",C668=""),"",ROUND(MOD(C668-B668,1)*1440,0))</f>
        <v/>
      </c>
      <c r="Q668" s="14" t="str">
        <f aca="false">IF(A668="","",COUNTIF($A$7:A668,A668))</f>
        <v/>
      </c>
      <c r="R668" s="15" t="str">
        <f aca="false">IF(OR(G668="",H668="",J668=""),"",ABS(G668-H668)*J668*IF(K668="",1,K668))</f>
        <v/>
      </c>
      <c r="S668" s="15" t="str">
        <f aca="false">IF(OR(G668="",I668="",J668=""),"",(I668-G668)*J668*IF(K668="",1,K668)*IF(E668="Short",-1,1)-N(L668))</f>
        <v/>
      </c>
      <c r="T668" s="16" t="str">
        <f aca="false">IF(OR(S668="",N(R668)=0),"",S668/R668)</f>
        <v/>
      </c>
      <c r="U668" s="15" t="str">
        <f aca="false">IF(S668="","",SUMIFS($S$7:S668,$A$7:A668,A668))</f>
        <v/>
      </c>
      <c r="V668" s="14" t="str">
        <f aca="false">IF(S668="","",IF(AND($C$4&gt;0,U668-S668&lt;=-$C$4),"After loss limit",IF(AND($C$4&gt;0,U668&lt;=-$C$4),"Hit loss limit",IF(AND($C$5&gt;0,Q668&gt;$C$5),"Over trade cap","OK"))))</f>
        <v/>
      </c>
    </row>
    <row r="669" customFormat="false" ht="15" hidden="false" customHeight="false" outlineLevel="0" collapsed="false">
      <c r="A669" s="9"/>
      <c r="B669" s="10"/>
      <c r="C669" s="10"/>
      <c r="D669" s="11"/>
      <c r="E669" s="33"/>
      <c r="F669" s="33"/>
      <c r="G669" s="12"/>
      <c r="H669" s="12"/>
      <c r="I669" s="12"/>
      <c r="J669" s="11"/>
      <c r="K669" s="11"/>
      <c r="L669" s="13"/>
      <c r="M669" s="33"/>
      <c r="N669" s="11"/>
      <c r="O669" s="14" t="str">
        <f aca="false">IF(OR(A669="",B669=""),"",LOOKUP(MOD(B669,1),Lists!$A$5:$A$9,Lists!$B$5:$B$9))</f>
        <v/>
      </c>
      <c r="P669" s="14" t="str">
        <f aca="false">IF(OR(B669="",C669=""),"",ROUND(MOD(C669-B669,1)*1440,0))</f>
        <v/>
      </c>
      <c r="Q669" s="14" t="str">
        <f aca="false">IF(A669="","",COUNTIF($A$7:A669,A669))</f>
        <v/>
      </c>
      <c r="R669" s="15" t="str">
        <f aca="false">IF(OR(G669="",H669="",J669=""),"",ABS(G669-H669)*J669*IF(K669="",1,K669))</f>
        <v/>
      </c>
      <c r="S669" s="15" t="str">
        <f aca="false">IF(OR(G669="",I669="",J669=""),"",(I669-G669)*J669*IF(K669="",1,K669)*IF(E669="Short",-1,1)-N(L669))</f>
        <v/>
      </c>
      <c r="T669" s="16" t="str">
        <f aca="false">IF(OR(S669="",N(R669)=0),"",S669/R669)</f>
        <v/>
      </c>
      <c r="U669" s="15" t="str">
        <f aca="false">IF(S669="","",SUMIFS($S$7:S669,$A$7:A669,A669))</f>
        <v/>
      </c>
      <c r="V669" s="14" t="str">
        <f aca="false">IF(S669="","",IF(AND($C$4&gt;0,U669-S669&lt;=-$C$4),"After loss limit",IF(AND($C$4&gt;0,U669&lt;=-$C$4),"Hit loss limit",IF(AND($C$5&gt;0,Q669&gt;$C$5),"Over trade cap","OK"))))</f>
        <v/>
      </c>
    </row>
    <row r="670" customFormat="false" ht="15" hidden="false" customHeight="false" outlineLevel="0" collapsed="false">
      <c r="A670" s="9"/>
      <c r="B670" s="10"/>
      <c r="C670" s="10"/>
      <c r="D670" s="11"/>
      <c r="E670" s="33"/>
      <c r="F670" s="33"/>
      <c r="G670" s="12"/>
      <c r="H670" s="12"/>
      <c r="I670" s="12"/>
      <c r="J670" s="11"/>
      <c r="K670" s="11"/>
      <c r="L670" s="13"/>
      <c r="M670" s="33"/>
      <c r="N670" s="11"/>
      <c r="O670" s="14" t="str">
        <f aca="false">IF(OR(A670="",B670=""),"",LOOKUP(MOD(B670,1),Lists!$A$5:$A$9,Lists!$B$5:$B$9))</f>
        <v/>
      </c>
      <c r="P670" s="14" t="str">
        <f aca="false">IF(OR(B670="",C670=""),"",ROUND(MOD(C670-B670,1)*1440,0))</f>
        <v/>
      </c>
      <c r="Q670" s="14" t="str">
        <f aca="false">IF(A670="","",COUNTIF($A$7:A670,A670))</f>
        <v/>
      </c>
      <c r="R670" s="15" t="str">
        <f aca="false">IF(OR(G670="",H670="",J670=""),"",ABS(G670-H670)*J670*IF(K670="",1,K670))</f>
        <v/>
      </c>
      <c r="S670" s="15" t="str">
        <f aca="false">IF(OR(G670="",I670="",J670=""),"",(I670-G670)*J670*IF(K670="",1,K670)*IF(E670="Short",-1,1)-N(L670))</f>
        <v/>
      </c>
      <c r="T670" s="16" t="str">
        <f aca="false">IF(OR(S670="",N(R670)=0),"",S670/R670)</f>
        <v/>
      </c>
      <c r="U670" s="15" t="str">
        <f aca="false">IF(S670="","",SUMIFS($S$7:S670,$A$7:A670,A670))</f>
        <v/>
      </c>
      <c r="V670" s="14" t="str">
        <f aca="false">IF(S670="","",IF(AND($C$4&gt;0,U670-S670&lt;=-$C$4),"After loss limit",IF(AND($C$4&gt;0,U670&lt;=-$C$4),"Hit loss limit",IF(AND($C$5&gt;0,Q670&gt;$C$5),"Over trade cap","OK"))))</f>
        <v/>
      </c>
    </row>
    <row r="671" customFormat="false" ht="15" hidden="false" customHeight="false" outlineLevel="0" collapsed="false">
      <c r="A671" s="9"/>
      <c r="B671" s="10"/>
      <c r="C671" s="10"/>
      <c r="D671" s="11"/>
      <c r="E671" s="33"/>
      <c r="F671" s="33"/>
      <c r="G671" s="12"/>
      <c r="H671" s="12"/>
      <c r="I671" s="12"/>
      <c r="J671" s="11"/>
      <c r="K671" s="11"/>
      <c r="L671" s="13"/>
      <c r="M671" s="33"/>
      <c r="N671" s="11"/>
      <c r="O671" s="14" t="str">
        <f aca="false">IF(OR(A671="",B671=""),"",LOOKUP(MOD(B671,1),Lists!$A$5:$A$9,Lists!$B$5:$B$9))</f>
        <v/>
      </c>
      <c r="P671" s="14" t="str">
        <f aca="false">IF(OR(B671="",C671=""),"",ROUND(MOD(C671-B671,1)*1440,0))</f>
        <v/>
      </c>
      <c r="Q671" s="14" t="str">
        <f aca="false">IF(A671="","",COUNTIF($A$7:A671,A671))</f>
        <v/>
      </c>
      <c r="R671" s="15" t="str">
        <f aca="false">IF(OR(G671="",H671="",J671=""),"",ABS(G671-H671)*J671*IF(K671="",1,K671))</f>
        <v/>
      </c>
      <c r="S671" s="15" t="str">
        <f aca="false">IF(OR(G671="",I671="",J671=""),"",(I671-G671)*J671*IF(K671="",1,K671)*IF(E671="Short",-1,1)-N(L671))</f>
        <v/>
      </c>
      <c r="T671" s="16" t="str">
        <f aca="false">IF(OR(S671="",N(R671)=0),"",S671/R671)</f>
        <v/>
      </c>
      <c r="U671" s="15" t="str">
        <f aca="false">IF(S671="","",SUMIFS($S$7:S671,$A$7:A671,A671))</f>
        <v/>
      </c>
      <c r="V671" s="14" t="str">
        <f aca="false">IF(S671="","",IF(AND($C$4&gt;0,U671-S671&lt;=-$C$4),"After loss limit",IF(AND($C$4&gt;0,U671&lt;=-$C$4),"Hit loss limit",IF(AND($C$5&gt;0,Q671&gt;$C$5),"Over trade cap","OK"))))</f>
        <v/>
      </c>
    </row>
    <row r="672" customFormat="false" ht="15" hidden="false" customHeight="false" outlineLevel="0" collapsed="false">
      <c r="A672" s="9"/>
      <c r="B672" s="10"/>
      <c r="C672" s="10"/>
      <c r="D672" s="11"/>
      <c r="E672" s="33"/>
      <c r="F672" s="33"/>
      <c r="G672" s="12"/>
      <c r="H672" s="12"/>
      <c r="I672" s="12"/>
      <c r="J672" s="11"/>
      <c r="K672" s="11"/>
      <c r="L672" s="13"/>
      <c r="M672" s="33"/>
      <c r="N672" s="11"/>
      <c r="O672" s="14" t="str">
        <f aca="false">IF(OR(A672="",B672=""),"",LOOKUP(MOD(B672,1),Lists!$A$5:$A$9,Lists!$B$5:$B$9))</f>
        <v/>
      </c>
      <c r="P672" s="14" t="str">
        <f aca="false">IF(OR(B672="",C672=""),"",ROUND(MOD(C672-B672,1)*1440,0))</f>
        <v/>
      </c>
      <c r="Q672" s="14" t="str">
        <f aca="false">IF(A672="","",COUNTIF($A$7:A672,A672))</f>
        <v/>
      </c>
      <c r="R672" s="15" t="str">
        <f aca="false">IF(OR(G672="",H672="",J672=""),"",ABS(G672-H672)*J672*IF(K672="",1,K672))</f>
        <v/>
      </c>
      <c r="S672" s="15" t="str">
        <f aca="false">IF(OR(G672="",I672="",J672=""),"",(I672-G672)*J672*IF(K672="",1,K672)*IF(E672="Short",-1,1)-N(L672))</f>
        <v/>
      </c>
      <c r="T672" s="16" t="str">
        <f aca="false">IF(OR(S672="",N(R672)=0),"",S672/R672)</f>
        <v/>
      </c>
      <c r="U672" s="15" t="str">
        <f aca="false">IF(S672="","",SUMIFS($S$7:S672,$A$7:A672,A672))</f>
        <v/>
      </c>
      <c r="V672" s="14" t="str">
        <f aca="false">IF(S672="","",IF(AND($C$4&gt;0,U672-S672&lt;=-$C$4),"After loss limit",IF(AND($C$4&gt;0,U672&lt;=-$C$4),"Hit loss limit",IF(AND($C$5&gt;0,Q672&gt;$C$5),"Over trade cap","OK"))))</f>
        <v/>
      </c>
    </row>
    <row r="673" customFormat="false" ht="15" hidden="false" customHeight="false" outlineLevel="0" collapsed="false">
      <c r="A673" s="9"/>
      <c r="B673" s="10"/>
      <c r="C673" s="10"/>
      <c r="D673" s="11"/>
      <c r="E673" s="33"/>
      <c r="F673" s="33"/>
      <c r="G673" s="12"/>
      <c r="H673" s="12"/>
      <c r="I673" s="12"/>
      <c r="J673" s="11"/>
      <c r="K673" s="11"/>
      <c r="L673" s="13"/>
      <c r="M673" s="33"/>
      <c r="N673" s="11"/>
      <c r="O673" s="14" t="str">
        <f aca="false">IF(OR(A673="",B673=""),"",LOOKUP(MOD(B673,1),Lists!$A$5:$A$9,Lists!$B$5:$B$9))</f>
        <v/>
      </c>
      <c r="P673" s="14" t="str">
        <f aca="false">IF(OR(B673="",C673=""),"",ROUND(MOD(C673-B673,1)*1440,0))</f>
        <v/>
      </c>
      <c r="Q673" s="14" t="str">
        <f aca="false">IF(A673="","",COUNTIF($A$7:A673,A673))</f>
        <v/>
      </c>
      <c r="R673" s="15" t="str">
        <f aca="false">IF(OR(G673="",H673="",J673=""),"",ABS(G673-H673)*J673*IF(K673="",1,K673))</f>
        <v/>
      </c>
      <c r="S673" s="15" t="str">
        <f aca="false">IF(OR(G673="",I673="",J673=""),"",(I673-G673)*J673*IF(K673="",1,K673)*IF(E673="Short",-1,1)-N(L673))</f>
        <v/>
      </c>
      <c r="T673" s="16" t="str">
        <f aca="false">IF(OR(S673="",N(R673)=0),"",S673/R673)</f>
        <v/>
      </c>
      <c r="U673" s="15" t="str">
        <f aca="false">IF(S673="","",SUMIFS($S$7:S673,$A$7:A673,A673))</f>
        <v/>
      </c>
      <c r="V673" s="14" t="str">
        <f aca="false">IF(S673="","",IF(AND($C$4&gt;0,U673-S673&lt;=-$C$4),"After loss limit",IF(AND($C$4&gt;0,U673&lt;=-$C$4),"Hit loss limit",IF(AND($C$5&gt;0,Q673&gt;$C$5),"Over trade cap","OK"))))</f>
        <v/>
      </c>
    </row>
    <row r="674" customFormat="false" ht="15" hidden="false" customHeight="false" outlineLevel="0" collapsed="false">
      <c r="A674" s="9"/>
      <c r="B674" s="10"/>
      <c r="C674" s="10"/>
      <c r="D674" s="11"/>
      <c r="E674" s="33"/>
      <c r="F674" s="33"/>
      <c r="G674" s="12"/>
      <c r="H674" s="12"/>
      <c r="I674" s="12"/>
      <c r="J674" s="11"/>
      <c r="K674" s="11"/>
      <c r="L674" s="13"/>
      <c r="M674" s="33"/>
      <c r="N674" s="11"/>
      <c r="O674" s="14" t="str">
        <f aca="false">IF(OR(A674="",B674=""),"",LOOKUP(MOD(B674,1),Lists!$A$5:$A$9,Lists!$B$5:$B$9))</f>
        <v/>
      </c>
      <c r="P674" s="14" t="str">
        <f aca="false">IF(OR(B674="",C674=""),"",ROUND(MOD(C674-B674,1)*1440,0))</f>
        <v/>
      </c>
      <c r="Q674" s="14" t="str">
        <f aca="false">IF(A674="","",COUNTIF($A$7:A674,A674))</f>
        <v/>
      </c>
      <c r="R674" s="15" t="str">
        <f aca="false">IF(OR(G674="",H674="",J674=""),"",ABS(G674-H674)*J674*IF(K674="",1,K674))</f>
        <v/>
      </c>
      <c r="S674" s="15" t="str">
        <f aca="false">IF(OR(G674="",I674="",J674=""),"",(I674-G674)*J674*IF(K674="",1,K674)*IF(E674="Short",-1,1)-N(L674))</f>
        <v/>
      </c>
      <c r="T674" s="16" t="str">
        <f aca="false">IF(OR(S674="",N(R674)=0),"",S674/R674)</f>
        <v/>
      </c>
      <c r="U674" s="15" t="str">
        <f aca="false">IF(S674="","",SUMIFS($S$7:S674,$A$7:A674,A674))</f>
        <v/>
      </c>
      <c r="V674" s="14" t="str">
        <f aca="false">IF(S674="","",IF(AND($C$4&gt;0,U674-S674&lt;=-$C$4),"After loss limit",IF(AND($C$4&gt;0,U674&lt;=-$C$4),"Hit loss limit",IF(AND($C$5&gt;0,Q674&gt;$C$5),"Over trade cap","OK"))))</f>
        <v/>
      </c>
    </row>
    <row r="675" customFormat="false" ht="15" hidden="false" customHeight="false" outlineLevel="0" collapsed="false">
      <c r="A675" s="9"/>
      <c r="B675" s="10"/>
      <c r="C675" s="10"/>
      <c r="D675" s="11"/>
      <c r="E675" s="33"/>
      <c r="F675" s="33"/>
      <c r="G675" s="12"/>
      <c r="H675" s="12"/>
      <c r="I675" s="12"/>
      <c r="J675" s="11"/>
      <c r="K675" s="11"/>
      <c r="L675" s="13"/>
      <c r="M675" s="33"/>
      <c r="N675" s="11"/>
      <c r="O675" s="14" t="str">
        <f aca="false">IF(OR(A675="",B675=""),"",LOOKUP(MOD(B675,1),Lists!$A$5:$A$9,Lists!$B$5:$B$9))</f>
        <v/>
      </c>
      <c r="P675" s="14" t="str">
        <f aca="false">IF(OR(B675="",C675=""),"",ROUND(MOD(C675-B675,1)*1440,0))</f>
        <v/>
      </c>
      <c r="Q675" s="14" t="str">
        <f aca="false">IF(A675="","",COUNTIF($A$7:A675,A675))</f>
        <v/>
      </c>
      <c r="R675" s="15" t="str">
        <f aca="false">IF(OR(G675="",H675="",J675=""),"",ABS(G675-H675)*J675*IF(K675="",1,K675))</f>
        <v/>
      </c>
      <c r="S675" s="15" t="str">
        <f aca="false">IF(OR(G675="",I675="",J675=""),"",(I675-G675)*J675*IF(K675="",1,K675)*IF(E675="Short",-1,1)-N(L675))</f>
        <v/>
      </c>
      <c r="T675" s="16" t="str">
        <f aca="false">IF(OR(S675="",N(R675)=0),"",S675/R675)</f>
        <v/>
      </c>
      <c r="U675" s="15" t="str">
        <f aca="false">IF(S675="","",SUMIFS($S$7:S675,$A$7:A675,A675))</f>
        <v/>
      </c>
      <c r="V675" s="14" t="str">
        <f aca="false">IF(S675="","",IF(AND($C$4&gt;0,U675-S675&lt;=-$C$4),"After loss limit",IF(AND($C$4&gt;0,U675&lt;=-$C$4),"Hit loss limit",IF(AND($C$5&gt;0,Q675&gt;$C$5),"Over trade cap","OK"))))</f>
        <v/>
      </c>
    </row>
    <row r="676" customFormat="false" ht="15" hidden="false" customHeight="false" outlineLevel="0" collapsed="false">
      <c r="A676" s="9"/>
      <c r="B676" s="10"/>
      <c r="C676" s="10"/>
      <c r="D676" s="11"/>
      <c r="E676" s="33"/>
      <c r="F676" s="33"/>
      <c r="G676" s="12"/>
      <c r="H676" s="12"/>
      <c r="I676" s="12"/>
      <c r="J676" s="11"/>
      <c r="K676" s="11"/>
      <c r="L676" s="13"/>
      <c r="M676" s="33"/>
      <c r="N676" s="11"/>
      <c r="O676" s="14" t="str">
        <f aca="false">IF(OR(A676="",B676=""),"",LOOKUP(MOD(B676,1),Lists!$A$5:$A$9,Lists!$B$5:$B$9))</f>
        <v/>
      </c>
      <c r="P676" s="14" t="str">
        <f aca="false">IF(OR(B676="",C676=""),"",ROUND(MOD(C676-B676,1)*1440,0))</f>
        <v/>
      </c>
      <c r="Q676" s="14" t="str">
        <f aca="false">IF(A676="","",COUNTIF($A$7:A676,A676))</f>
        <v/>
      </c>
      <c r="R676" s="15" t="str">
        <f aca="false">IF(OR(G676="",H676="",J676=""),"",ABS(G676-H676)*J676*IF(K676="",1,K676))</f>
        <v/>
      </c>
      <c r="S676" s="15" t="str">
        <f aca="false">IF(OR(G676="",I676="",J676=""),"",(I676-G676)*J676*IF(K676="",1,K676)*IF(E676="Short",-1,1)-N(L676))</f>
        <v/>
      </c>
      <c r="T676" s="16" t="str">
        <f aca="false">IF(OR(S676="",N(R676)=0),"",S676/R676)</f>
        <v/>
      </c>
      <c r="U676" s="15" t="str">
        <f aca="false">IF(S676="","",SUMIFS($S$7:S676,$A$7:A676,A676))</f>
        <v/>
      </c>
      <c r="V676" s="14" t="str">
        <f aca="false">IF(S676="","",IF(AND($C$4&gt;0,U676-S676&lt;=-$C$4),"After loss limit",IF(AND($C$4&gt;0,U676&lt;=-$C$4),"Hit loss limit",IF(AND($C$5&gt;0,Q676&gt;$C$5),"Over trade cap","OK"))))</f>
        <v/>
      </c>
    </row>
    <row r="677" customFormat="false" ht="15" hidden="false" customHeight="false" outlineLevel="0" collapsed="false">
      <c r="A677" s="9"/>
      <c r="B677" s="10"/>
      <c r="C677" s="10"/>
      <c r="D677" s="11"/>
      <c r="E677" s="33"/>
      <c r="F677" s="33"/>
      <c r="G677" s="12"/>
      <c r="H677" s="12"/>
      <c r="I677" s="12"/>
      <c r="J677" s="11"/>
      <c r="K677" s="11"/>
      <c r="L677" s="13"/>
      <c r="M677" s="33"/>
      <c r="N677" s="11"/>
      <c r="O677" s="14" t="str">
        <f aca="false">IF(OR(A677="",B677=""),"",LOOKUP(MOD(B677,1),Lists!$A$5:$A$9,Lists!$B$5:$B$9))</f>
        <v/>
      </c>
      <c r="P677" s="14" t="str">
        <f aca="false">IF(OR(B677="",C677=""),"",ROUND(MOD(C677-B677,1)*1440,0))</f>
        <v/>
      </c>
      <c r="Q677" s="14" t="str">
        <f aca="false">IF(A677="","",COUNTIF($A$7:A677,A677))</f>
        <v/>
      </c>
      <c r="R677" s="15" t="str">
        <f aca="false">IF(OR(G677="",H677="",J677=""),"",ABS(G677-H677)*J677*IF(K677="",1,K677))</f>
        <v/>
      </c>
      <c r="S677" s="15" t="str">
        <f aca="false">IF(OR(G677="",I677="",J677=""),"",(I677-G677)*J677*IF(K677="",1,K677)*IF(E677="Short",-1,1)-N(L677))</f>
        <v/>
      </c>
      <c r="T677" s="16" t="str">
        <f aca="false">IF(OR(S677="",N(R677)=0),"",S677/R677)</f>
        <v/>
      </c>
      <c r="U677" s="15" t="str">
        <f aca="false">IF(S677="","",SUMIFS($S$7:S677,$A$7:A677,A677))</f>
        <v/>
      </c>
      <c r="V677" s="14" t="str">
        <f aca="false">IF(S677="","",IF(AND($C$4&gt;0,U677-S677&lt;=-$C$4),"After loss limit",IF(AND($C$4&gt;0,U677&lt;=-$C$4),"Hit loss limit",IF(AND($C$5&gt;0,Q677&gt;$C$5),"Over trade cap","OK"))))</f>
        <v/>
      </c>
    </row>
    <row r="678" customFormat="false" ht="15" hidden="false" customHeight="false" outlineLevel="0" collapsed="false">
      <c r="A678" s="9"/>
      <c r="B678" s="10"/>
      <c r="C678" s="10"/>
      <c r="D678" s="11"/>
      <c r="E678" s="33"/>
      <c r="F678" s="33"/>
      <c r="G678" s="12"/>
      <c r="H678" s="12"/>
      <c r="I678" s="12"/>
      <c r="J678" s="11"/>
      <c r="K678" s="11"/>
      <c r="L678" s="13"/>
      <c r="M678" s="33"/>
      <c r="N678" s="11"/>
      <c r="O678" s="14" t="str">
        <f aca="false">IF(OR(A678="",B678=""),"",LOOKUP(MOD(B678,1),Lists!$A$5:$A$9,Lists!$B$5:$B$9))</f>
        <v/>
      </c>
      <c r="P678" s="14" t="str">
        <f aca="false">IF(OR(B678="",C678=""),"",ROUND(MOD(C678-B678,1)*1440,0))</f>
        <v/>
      </c>
      <c r="Q678" s="14" t="str">
        <f aca="false">IF(A678="","",COUNTIF($A$7:A678,A678))</f>
        <v/>
      </c>
      <c r="R678" s="15" t="str">
        <f aca="false">IF(OR(G678="",H678="",J678=""),"",ABS(G678-H678)*J678*IF(K678="",1,K678))</f>
        <v/>
      </c>
      <c r="S678" s="15" t="str">
        <f aca="false">IF(OR(G678="",I678="",J678=""),"",(I678-G678)*J678*IF(K678="",1,K678)*IF(E678="Short",-1,1)-N(L678))</f>
        <v/>
      </c>
      <c r="T678" s="16" t="str">
        <f aca="false">IF(OR(S678="",N(R678)=0),"",S678/R678)</f>
        <v/>
      </c>
      <c r="U678" s="15" t="str">
        <f aca="false">IF(S678="","",SUMIFS($S$7:S678,$A$7:A678,A678))</f>
        <v/>
      </c>
      <c r="V678" s="14" t="str">
        <f aca="false">IF(S678="","",IF(AND($C$4&gt;0,U678-S678&lt;=-$C$4),"After loss limit",IF(AND($C$4&gt;0,U678&lt;=-$C$4),"Hit loss limit",IF(AND($C$5&gt;0,Q678&gt;$C$5),"Over trade cap","OK"))))</f>
        <v/>
      </c>
    </row>
    <row r="679" customFormat="false" ht="15" hidden="false" customHeight="false" outlineLevel="0" collapsed="false">
      <c r="A679" s="9"/>
      <c r="B679" s="10"/>
      <c r="C679" s="10"/>
      <c r="D679" s="11"/>
      <c r="E679" s="33"/>
      <c r="F679" s="33"/>
      <c r="G679" s="12"/>
      <c r="H679" s="12"/>
      <c r="I679" s="12"/>
      <c r="J679" s="11"/>
      <c r="K679" s="11"/>
      <c r="L679" s="13"/>
      <c r="M679" s="33"/>
      <c r="N679" s="11"/>
      <c r="O679" s="14" t="str">
        <f aca="false">IF(OR(A679="",B679=""),"",LOOKUP(MOD(B679,1),Lists!$A$5:$A$9,Lists!$B$5:$B$9))</f>
        <v/>
      </c>
      <c r="P679" s="14" t="str">
        <f aca="false">IF(OR(B679="",C679=""),"",ROUND(MOD(C679-B679,1)*1440,0))</f>
        <v/>
      </c>
      <c r="Q679" s="14" t="str">
        <f aca="false">IF(A679="","",COUNTIF($A$7:A679,A679))</f>
        <v/>
      </c>
      <c r="R679" s="15" t="str">
        <f aca="false">IF(OR(G679="",H679="",J679=""),"",ABS(G679-H679)*J679*IF(K679="",1,K679))</f>
        <v/>
      </c>
      <c r="S679" s="15" t="str">
        <f aca="false">IF(OR(G679="",I679="",J679=""),"",(I679-G679)*J679*IF(K679="",1,K679)*IF(E679="Short",-1,1)-N(L679))</f>
        <v/>
      </c>
      <c r="T679" s="16" t="str">
        <f aca="false">IF(OR(S679="",N(R679)=0),"",S679/R679)</f>
        <v/>
      </c>
      <c r="U679" s="15" t="str">
        <f aca="false">IF(S679="","",SUMIFS($S$7:S679,$A$7:A679,A679))</f>
        <v/>
      </c>
      <c r="V679" s="14" t="str">
        <f aca="false">IF(S679="","",IF(AND($C$4&gt;0,U679-S679&lt;=-$C$4),"After loss limit",IF(AND($C$4&gt;0,U679&lt;=-$C$4),"Hit loss limit",IF(AND($C$5&gt;0,Q679&gt;$C$5),"Over trade cap","OK"))))</f>
        <v/>
      </c>
    </row>
    <row r="680" customFormat="false" ht="15" hidden="false" customHeight="false" outlineLevel="0" collapsed="false">
      <c r="A680" s="9"/>
      <c r="B680" s="10"/>
      <c r="C680" s="10"/>
      <c r="D680" s="11"/>
      <c r="E680" s="33"/>
      <c r="F680" s="33"/>
      <c r="G680" s="12"/>
      <c r="H680" s="12"/>
      <c r="I680" s="12"/>
      <c r="J680" s="11"/>
      <c r="K680" s="11"/>
      <c r="L680" s="13"/>
      <c r="M680" s="33"/>
      <c r="N680" s="11"/>
      <c r="O680" s="14" t="str">
        <f aca="false">IF(OR(A680="",B680=""),"",LOOKUP(MOD(B680,1),Lists!$A$5:$A$9,Lists!$B$5:$B$9))</f>
        <v/>
      </c>
      <c r="P680" s="14" t="str">
        <f aca="false">IF(OR(B680="",C680=""),"",ROUND(MOD(C680-B680,1)*1440,0))</f>
        <v/>
      </c>
      <c r="Q680" s="14" t="str">
        <f aca="false">IF(A680="","",COUNTIF($A$7:A680,A680))</f>
        <v/>
      </c>
      <c r="R680" s="15" t="str">
        <f aca="false">IF(OR(G680="",H680="",J680=""),"",ABS(G680-H680)*J680*IF(K680="",1,K680))</f>
        <v/>
      </c>
      <c r="S680" s="15" t="str">
        <f aca="false">IF(OR(G680="",I680="",J680=""),"",(I680-G680)*J680*IF(K680="",1,K680)*IF(E680="Short",-1,1)-N(L680))</f>
        <v/>
      </c>
      <c r="T680" s="16" t="str">
        <f aca="false">IF(OR(S680="",N(R680)=0),"",S680/R680)</f>
        <v/>
      </c>
      <c r="U680" s="15" t="str">
        <f aca="false">IF(S680="","",SUMIFS($S$7:S680,$A$7:A680,A680))</f>
        <v/>
      </c>
      <c r="V680" s="14" t="str">
        <f aca="false">IF(S680="","",IF(AND($C$4&gt;0,U680-S680&lt;=-$C$4),"After loss limit",IF(AND($C$4&gt;0,U680&lt;=-$C$4),"Hit loss limit",IF(AND($C$5&gt;0,Q680&gt;$C$5),"Over trade cap","OK"))))</f>
        <v/>
      </c>
    </row>
    <row r="681" customFormat="false" ht="15" hidden="false" customHeight="false" outlineLevel="0" collapsed="false">
      <c r="A681" s="9"/>
      <c r="B681" s="10"/>
      <c r="C681" s="10"/>
      <c r="D681" s="11"/>
      <c r="E681" s="33"/>
      <c r="F681" s="33"/>
      <c r="G681" s="12"/>
      <c r="H681" s="12"/>
      <c r="I681" s="12"/>
      <c r="J681" s="11"/>
      <c r="K681" s="11"/>
      <c r="L681" s="13"/>
      <c r="M681" s="33"/>
      <c r="N681" s="11"/>
      <c r="O681" s="14" t="str">
        <f aca="false">IF(OR(A681="",B681=""),"",LOOKUP(MOD(B681,1),Lists!$A$5:$A$9,Lists!$B$5:$B$9))</f>
        <v/>
      </c>
      <c r="P681" s="14" t="str">
        <f aca="false">IF(OR(B681="",C681=""),"",ROUND(MOD(C681-B681,1)*1440,0))</f>
        <v/>
      </c>
      <c r="Q681" s="14" t="str">
        <f aca="false">IF(A681="","",COUNTIF($A$7:A681,A681))</f>
        <v/>
      </c>
      <c r="R681" s="15" t="str">
        <f aca="false">IF(OR(G681="",H681="",J681=""),"",ABS(G681-H681)*J681*IF(K681="",1,K681))</f>
        <v/>
      </c>
      <c r="S681" s="15" t="str">
        <f aca="false">IF(OR(G681="",I681="",J681=""),"",(I681-G681)*J681*IF(K681="",1,K681)*IF(E681="Short",-1,1)-N(L681))</f>
        <v/>
      </c>
      <c r="T681" s="16" t="str">
        <f aca="false">IF(OR(S681="",N(R681)=0),"",S681/R681)</f>
        <v/>
      </c>
      <c r="U681" s="15" t="str">
        <f aca="false">IF(S681="","",SUMIFS($S$7:S681,$A$7:A681,A681))</f>
        <v/>
      </c>
      <c r="V681" s="14" t="str">
        <f aca="false">IF(S681="","",IF(AND($C$4&gt;0,U681-S681&lt;=-$C$4),"After loss limit",IF(AND($C$4&gt;0,U681&lt;=-$C$4),"Hit loss limit",IF(AND($C$5&gt;0,Q681&gt;$C$5),"Over trade cap","OK"))))</f>
        <v/>
      </c>
    </row>
    <row r="682" customFormat="false" ht="15" hidden="false" customHeight="false" outlineLevel="0" collapsed="false">
      <c r="A682" s="9"/>
      <c r="B682" s="10"/>
      <c r="C682" s="10"/>
      <c r="D682" s="11"/>
      <c r="E682" s="33"/>
      <c r="F682" s="33"/>
      <c r="G682" s="12"/>
      <c r="H682" s="12"/>
      <c r="I682" s="12"/>
      <c r="J682" s="11"/>
      <c r="K682" s="11"/>
      <c r="L682" s="13"/>
      <c r="M682" s="33"/>
      <c r="N682" s="11"/>
      <c r="O682" s="14" t="str">
        <f aca="false">IF(OR(A682="",B682=""),"",LOOKUP(MOD(B682,1),Lists!$A$5:$A$9,Lists!$B$5:$B$9))</f>
        <v/>
      </c>
      <c r="P682" s="14" t="str">
        <f aca="false">IF(OR(B682="",C682=""),"",ROUND(MOD(C682-B682,1)*1440,0))</f>
        <v/>
      </c>
      <c r="Q682" s="14" t="str">
        <f aca="false">IF(A682="","",COUNTIF($A$7:A682,A682))</f>
        <v/>
      </c>
      <c r="R682" s="15" t="str">
        <f aca="false">IF(OR(G682="",H682="",J682=""),"",ABS(G682-H682)*J682*IF(K682="",1,K682))</f>
        <v/>
      </c>
      <c r="S682" s="15" t="str">
        <f aca="false">IF(OR(G682="",I682="",J682=""),"",(I682-G682)*J682*IF(K682="",1,K682)*IF(E682="Short",-1,1)-N(L682))</f>
        <v/>
      </c>
      <c r="T682" s="16" t="str">
        <f aca="false">IF(OR(S682="",N(R682)=0),"",S682/R682)</f>
        <v/>
      </c>
      <c r="U682" s="15" t="str">
        <f aca="false">IF(S682="","",SUMIFS($S$7:S682,$A$7:A682,A682))</f>
        <v/>
      </c>
      <c r="V682" s="14" t="str">
        <f aca="false">IF(S682="","",IF(AND($C$4&gt;0,U682-S682&lt;=-$C$4),"After loss limit",IF(AND($C$4&gt;0,U682&lt;=-$C$4),"Hit loss limit",IF(AND($C$5&gt;0,Q682&gt;$C$5),"Over trade cap","OK"))))</f>
        <v/>
      </c>
    </row>
    <row r="683" customFormat="false" ht="15" hidden="false" customHeight="false" outlineLevel="0" collapsed="false">
      <c r="A683" s="9"/>
      <c r="B683" s="10"/>
      <c r="C683" s="10"/>
      <c r="D683" s="11"/>
      <c r="E683" s="33"/>
      <c r="F683" s="33"/>
      <c r="G683" s="12"/>
      <c r="H683" s="12"/>
      <c r="I683" s="12"/>
      <c r="J683" s="11"/>
      <c r="K683" s="11"/>
      <c r="L683" s="13"/>
      <c r="M683" s="33"/>
      <c r="N683" s="11"/>
      <c r="O683" s="14" t="str">
        <f aca="false">IF(OR(A683="",B683=""),"",LOOKUP(MOD(B683,1),Lists!$A$5:$A$9,Lists!$B$5:$B$9))</f>
        <v/>
      </c>
      <c r="P683" s="14" t="str">
        <f aca="false">IF(OR(B683="",C683=""),"",ROUND(MOD(C683-B683,1)*1440,0))</f>
        <v/>
      </c>
      <c r="Q683" s="14" t="str">
        <f aca="false">IF(A683="","",COUNTIF($A$7:A683,A683))</f>
        <v/>
      </c>
      <c r="R683" s="15" t="str">
        <f aca="false">IF(OR(G683="",H683="",J683=""),"",ABS(G683-H683)*J683*IF(K683="",1,K683))</f>
        <v/>
      </c>
      <c r="S683" s="15" t="str">
        <f aca="false">IF(OR(G683="",I683="",J683=""),"",(I683-G683)*J683*IF(K683="",1,K683)*IF(E683="Short",-1,1)-N(L683))</f>
        <v/>
      </c>
      <c r="T683" s="16" t="str">
        <f aca="false">IF(OR(S683="",N(R683)=0),"",S683/R683)</f>
        <v/>
      </c>
      <c r="U683" s="15" t="str">
        <f aca="false">IF(S683="","",SUMIFS($S$7:S683,$A$7:A683,A683))</f>
        <v/>
      </c>
      <c r="V683" s="14" t="str">
        <f aca="false">IF(S683="","",IF(AND($C$4&gt;0,U683-S683&lt;=-$C$4),"After loss limit",IF(AND($C$4&gt;0,U683&lt;=-$C$4),"Hit loss limit",IF(AND($C$5&gt;0,Q683&gt;$C$5),"Over trade cap","OK"))))</f>
        <v/>
      </c>
    </row>
    <row r="684" customFormat="false" ht="15" hidden="false" customHeight="false" outlineLevel="0" collapsed="false">
      <c r="A684" s="9"/>
      <c r="B684" s="10"/>
      <c r="C684" s="10"/>
      <c r="D684" s="11"/>
      <c r="E684" s="33"/>
      <c r="F684" s="33"/>
      <c r="G684" s="12"/>
      <c r="H684" s="12"/>
      <c r="I684" s="12"/>
      <c r="J684" s="11"/>
      <c r="K684" s="11"/>
      <c r="L684" s="13"/>
      <c r="M684" s="33"/>
      <c r="N684" s="11"/>
      <c r="O684" s="14" t="str">
        <f aca="false">IF(OR(A684="",B684=""),"",LOOKUP(MOD(B684,1),Lists!$A$5:$A$9,Lists!$B$5:$B$9))</f>
        <v/>
      </c>
      <c r="P684" s="14" t="str">
        <f aca="false">IF(OR(B684="",C684=""),"",ROUND(MOD(C684-B684,1)*1440,0))</f>
        <v/>
      </c>
      <c r="Q684" s="14" t="str">
        <f aca="false">IF(A684="","",COUNTIF($A$7:A684,A684))</f>
        <v/>
      </c>
      <c r="R684" s="15" t="str">
        <f aca="false">IF(OR(G684="",H684="",J684=""),"",ABS(G684-H684)*J684*IF(K684="",1,K684))</f>
        <v/>
      </c>
      <c r="S684" s="15" t="str">
        <f aca="false">IF(OR(G684="",I684="",J684=""),"",(I684-G684)*J684*IF(K684="",1,K684)*IF(E684="Short",-1,1)-N(L684))</f>
        <v/>
      </c>
      <c r="T684" s="16" t="str">
        <f aca="false">IF(OR(S684="",N(R684)=0),"",S684/R684)</f>
        <v/>
      </c>
      <c r="U684" s="15" t="str">
        <f aca="false">IF(S684="","",SUMIFS($S$7:S684,$A$7:A684,A684))</f>
        <v/>
      </c>
      <c r="V684" s="14" t="str">
        <f aca="false">IF(S684="","",IF(AND($C$4&gt;0,U684-S684&lt;=-$C$4),"After loss limit",IF(AND($C$4&gt;0,U684&lt;=-$C$4),"Hit loss limit",IF(AND($C$5&gt;0,Q684&gt;$C$5),"Over trade cap","OK"))))</f>
        <v/>
      </c>
    </row>
    <row r="685" customFormat="false" ht="15" hidden="false" customHeight="false" outlineLevel="0" collapsed="false">
      <c r="A685" s="9"/>
      <c r="B685" s="10"/>
      <c r="C685" s="10"/>
      <c r="D685" s="11"/>
      <c r="E685" s="33"/>
      <c r="F685" s="33"/>
      <c r="G685" s="12"/>
      <c r="H685" s="12"/>
      <c r="I685" s="12"/>
      <c r="J685" s="11"/>
      <c r="K685" s="11"/>
      <c r="L685" s="13"/>
      <c r="M685" s="33"/>
      <c r="N685" s="11"/>
      <c r="O685" s="14" t="str">
        <f aca="false">IF(OR(A685="",B685=""),"",LOOKUP(MOD(B685,1),Lists!$A$5:$A$9,Lists!$B$5:$B$9))</f>
        <v/>
      </c>
      <c r="P685" s="14" t="str">
        <f aca="false">IF(OR(B685="",C685=""),"",ROUND(MOD(C685-B685,1)*1440,0))</f>
        <v/>
      </c>
      <c r="Q685" s="14" t="str">
        <f aca="false">IF(A685="","",COUNTIF($A$7:A685,A685))</f>
        <v/>
      </c>
      <c r="R685" s="15" t="str">
        <f aca="false">IF(OR(G685="",H685="",J685=""),"",ABS(G685-H685)*J685*IF(K685="",1,K685))</f>
        <v/>
      </c>
      <c r="S685" s="15" t="str">
        <f aca="false">IF(OR(G685="",I685="",J685=""),"",(I685-G685)*J685*IF(K685="",1,K685)*IF(E685="Short",-1,1)-N(L685))</f>
        <v/>
      </c>
      <c r="T685" s="16" t="str">
        <f aca="false">IF(OR(S685="",N(R685)=0),"",S685/R685)</f>
        <v/>
      </c>
      <c r="U685" s="15" t="str">
        <f aca="false">IF(S685="","",SUMIFS($S$7:S685,$A$7:A685,A685))</f>
        <v/>
      </c>
      <c r="V685" s="14" t="str">
        <f aca="false">IF(S685="","",IF(AND($C$4&gt;0,U685-S685&lt;=-$C$4),"After loss limit",IF(AND($C$4&gt;0,U685&lt;=-$C$4),"Hit loss limit",IF(AND($C$5&gt;0,Q685&gt;$C$5),"Over trade cap","OK"))))</f>
        <v/>
      </c>
    </row>
    <row r="686" customFormat="false" ht="15" hidden="false" customHeight="false" outlineLevel="0" collapsed="false">
      <c r="A686" s="9"/>
      <c r="B686" s="10"/>
      <c r="C686" s="10"/>
      <c r="D686" s="11"/>
      <c r="E686" s="33"/>
      <c r="F686" s="33"/>
      <c r="G686" s="12"/>
      <c r="H686" s="12"/>
      <c r="I686" s="12"/>
      <c r="J686" s="11"/>
      <c r="K686" s="11"/>
      <c r="L686" s="13"/>
      <c r="M686" s="33"/>
      <c r="N686" s="11"/>
      <c r="O686" s="14" t="str">
        <f aca="false">IF(OR(A686="",B686=""),"",LOOKUP(MOD(B686,1),Lists!$A$5:$A$9,Lists!$B$5:$B$9))</f>
        <v/>
      </c>
      <c r="P686" s="14" t="str">
        <f aca="false">IF(OR(B686="",C686=""),"",ROUND(MOD(C686-B686,1)*1440,0))</f>
        <v/>
      </c>
      <c r="Q686" s="14" t="str">
        <f aca="false">IF(A686="","",COUNTIF($A$7:A686,A686))</f>
        <v/>
      </c>
      <c r="R686" s="15" t="str">
        <f aca="false">IF(OR(G686="",H686="",J686=""),"",ABS(G686-H686)*J686*IF(K686="",1,K686))</f>
        <v/>
      </c>
      <c r="S686" s="15" t="str">
        <f aca="false">IF(OR(G686="",I686="",J686=""),"",(I686-G686)*J686*IF(K686="",1,K686)*IF(E686="Short",-1,1)-N(L686))</f>
        <v/>
      </c>
      <c r="T686" s="16" t="str">
        <f aca="false">IF(OR(S686="",N(R686)=0),"",S686/R686)</f>
        <v/>
      </c>
      <c r="U686" s="15" t="str">
        <f aca="false">IF(S686="","",SUMIFS($S$7:S686,$A$7:A686,A686))</f>
        <v/>
      </c>
      <c r="V686" s="14" t="str">
        <f aca="false">IF(S686="","",IF(AND($C$4&gt;0,U686-S686&lt;=-$C$4),"After loss limit",IF(AND($C$4&gt;0,U686&lt;=-$C$4),"Hit loss limit",IF(AND($C$5&gt;0,Q686&gt;$C$5),"Over trade cap","OK"))))</f>
        <v/>
      </c>
    </row>
    <row r="687" customFormat="false" ht="15" hidden="false" customHeight="false" outlineLevel="0" collapsed="false">
      <c r="A687" s="9"/>
      <c r="B687" s="10"/>
      <c r="C687" s="10"/>
      <c r="D687" s="11"/>
      <c r="E687" s="33"/>
      <c r="F687" s="33"/>
      <c r="G687" s="12"/>
      <c r="H687" s="12"/>
      <c r="I687" s="12"/>
      <c r="J687" s="11"/>
      <c r="K687" s="11"/>
      <c r="L687" s="13"/>
      <c r="M687" s="33"/>
      <c r="N687" s="11"/>
      <c r="O687" s="14" t="str">
        <f aca="false">IF(OR(A687="",B687=""),"",LOOKUP(MOD(B687,1),Lists!$A$5:$A$9,Lists!$B$5:$B$9))</f>
        <v/>
      </c>
      <c r="P687" s="14" t="str">
        <f aca="false">IF(OR(B687="",C687=""),"",ROUND(MOD(C687-B687,1)*1440,0))</f>
        <v/>
      </c>
      <c r="Q687" s="14" t="str">
        <f aca="false">IF(A687="","",COUNTIF($A$7:A687,A687))</f>
        <v/>
      </c>
      <c r="R687" s="15" t="str">
        <f aca="false">IF(OR(G687="",H687="",J687=""),"",ABS(G687-H687)*J687*IF(K687="",1,K687))</f>
        <v/>
      </c>
      <c r="S687" s="15" t="str">
        <f aca="false">IF(OR(G687="",I687="",J687=""),"",(I687-G687)*J687*IF(K687="",1,K687)*IF(E687="Short",-1,1)-N(L687))</f>
        <v/>
      </c>
      <c r="T687" s="16" t="str">
        <f aca="false">IF(OR(S687="",N(R687)=0),"",S687/R687)</f>
        <v/>
      </c>
      <c r="U687" s="15" t="str">
        <f aca="false">IF(S687="","",SUMIFS($S$7:S687,$A$7:A687,A687))</f>
        <v/>
      </c>
      <c r="V687" s="14" t="str">
        <f aca="false">IF(S687="","",IF(AND($C$4&gt;0,U687-S687&lt;=-$C$4),"After loss limit",IF(AND($C$4&gt;0,U687&lt;=-$C$4),"Hit loss limit",IF(AND($C$5&gt;0,Q687&gt;$C$5),"Over trade cap","OK"))))</f>
        <v/>
      </c>
    </row>
    <row r="688" customFormat="false" ht="15" hidden="false" customHeight="false" outlineLevel="0" collapsed="false">
      <c r="A688" s="9"/>
      <c r="B688" s="10"/>
      <c r="C688" s="10"/>
      <c r="D688" s="11"/>
      <c r="E688" s="33"/>
      <c r="F688" s="33"/>
      <c r="G688" s="12"/>
      <c r="H688" s="12"/>
      <c r="I688" s="12"/>
      <c r="J688" s="11"/>
      <c r="K688" s="11"/>
      <c r="L688" s="13"/>
      <c r="M688" s="33"/>
      <c r="N688" s="11"/>
      <c r="O688" s="14" t="str">
        <f aca="false">IF(OR(A688="",B688=""),"",LOOKUP(MOD(B688,1),Lists!$A$5:$A$9,Lists!$B$5:$B$9))</f>
        <v/>
      </c>
      <c r="P688" s="14" t="str">
        <f aca="false">IF(OR(B688="",C688=""),"",ROUND(MOD(C688-B688,1)*1440,0))</f>
        <v/>
      </c>
      <c r="Q688" s="14" t="str">
        <f aca="false">IF(A688="","",COUNTIF($A$7:A688,A688))</f>
        <v/>
      </c>
      <c r="R688" s="15" t="str">
        <f aca="false">IF(OR(G688="",H688="",J688=""),"",ABS(G688-H688)*J688*IF(K688="",1,K688))</f>
        <v/>
      </c>
      <c r="S688" s="15" t="str">
        <f aca="false">IF(OR(G688="",I688="",J688=""),"",(I688-G688)*J688*IF(K688="",1,K688)*IF(E688="Short",-1,1)-N(L688))</f>
        <v/>
      </c>
      <c r="T688" s="16" t="str">
        <f aca="false">IF(OR(S688="",N(R688)=0),"",S688/R688)</f>
        <v/>
      </c>
      <c r="U688" s="15" t="str">
        <f aca="false">IF(S688="","",SUMIFS($S$7:S688,$A$7:A688,A688))</f>
        <v/>
      </c>
      <c r="V688" s="14" t="str">
        <f aca="false">IF(S688="","",IF(AND($C$4&gt;0,U688-S688&lt;=-$C$4),"After loss limit",IF(AND($C$4&gt;0,U688&lt;=-$C$4),"Hit loss limit",IF(AND($C$5&gt;0,Q688&gt;$C$5),"Over trade cap","OK"))))</f>
        <v/>
      </c>
    </row>
    <row r="689" customFormat="false" ht="15" hidden="false" customHeight="false" outlineLevel="0" collapsed="false">
      <c r="A689" s="9"/>
      <c r="B689" s="10"/>
      <c r="C689" s="10"/>
      <c r="D689" s="11"/>
      <c r="E689" s="33"/>
      <c r="F689" s="33"/>
      <c r="G689" s="12"/>
      <c r="H689" s="12"/>
      <c r="I689" s="12"/>
      <c r="J689" s="11"/>
      <c r="K689" s="11"/>
      <c r="L689" s="13"/>
      <c r="M689" s="33"/>
      <c r="N689" s="11"/>
      <c r="O689" s="14" t="str">
        <f aca="false">IF(OR(A689="",B689=""),"",LOOKUP(MOD(B689,1),Lists!$A$5:$A$9,Lists!$B$5:$B$9))</f>
        <v/>
      </c>
      <c r="P689" s="14" t="str">
        <f aca="false">IF(OR(B689="",C689=""),"",ROUND(MOD(C689-B689,1)*1440,0))</f>
        <v/>
      </c>
      <c r="Q689" s="14" t="str">
        <f aca="false">IF(A689="","",COUNTIF($A$7:A689,A689))</f>
        <v/>
      </c>
      <c r="R689" s="15" t="str">
        <f aca="false">IF(OR(G689="",H689="",J689=""),"",ABS(G689-H689)*J689*IF(K689="",1,K689))</f>
        <v/>
      </c>
      <c r="S689" s="15" t="str">
        <f aca="false">IF(OR(G689="",I689="",J689=""),"",(I689-G689)*J689*IF(K689="",1,K689)*IF(E689="Short",-1,1)-N(L689))</f>
        <v/>
      </c>
      <c r="T689" s="16" t="str">
        <f aca="false">IF(OR(S689="",N(R689)=0),"",S689/R689)</f>
        <v/>
      </c>
      <c r="U689" s="15" t="str">
        <f aca="false">IF(S689="","",SUMIFS($S$7:S689,$A$7:A689,A689))</f>
        <v/>
      </c>
      <c r="V689" s="14" t="str">
        <f aca="false">IF(S689="","",IF(AND($C$4&gt;0,U689-S689&lt;=-$C$4),"After loss limit",IF(AND($C$4&gt;0,U689&lt;=-$C$4),"Hit loss limit",IF(AND($C$5&gt;0,Q689&gt;$C$5),"Over trade cap","OK"))))</f>
        <v/>
      </c>
    </row>
    <row r="690" customFormat="false" ht="15" hidden="false" customHeight="false" outlineLevel="0" collapsed="false">
      <c r="A690" s="9"/>
      <c r="B690" s="10"/>
      <c r="C690" s="10"/>
      <c r="D690" s="11"/>
      <c r="E690" s="33"/>
      <c r="F690" s="33"/>
      <c r="G690" s="12"/>
      <c r="H690" s="12"/>
      <c r="I690" s="12"/>
      <c r="J690" s="11"/>
      <c r="K690" s="11"/>
      <c r="L690" s="13"/>
      <c r="M690" s="33"/>
      <c r="N690" s="11"/>
      <c r="O690" s="14" t="str">
        <f aca="false">IF(OR(A690="",B690=""),"",LOOKUP(MOD(B690,1),Lists!$A$5:$A$9,Lists!$B$5:$B$9))</f>
        <v/>
      </c>
      <c r="P690" s="14" t="str">
        <f aca="false">IF(OR(B690="",C690=""),"",ROUND(MOD(C690-B690,1)*1440,0))</f>
        <v/>
      </c>
      <c r="Q690" s="14" t="str">
        <f aca="false">IF(A690="","",COUNTIF($A$7:A690,A690))</f>
        <v/>
      </c>
      <c r="R690" s="15" t="str">
        <f aca="false">IF(OR(G690="",H690="",J690=""),"",ABS(G690-H690)*J690*IF(K690="",1,K690))</f>
        <v/>
      </c>
      <c r="S690" s="15" t="str">
        <f aca="false">IF(OR(G690="",I690="",J690=""),"",(I690-G690)*J690*IF(K690="",1,K690)*IF(E690="Short",-1,1)-N(L690))</f>
        <v/>
      </c>
      <c r="T690" s="16" t="str">
        <f aca="false">IF(OR(S690="",N(R690)=0),"",S690/R690)</f>
        <v/>
      </c>
      <c r="U690" s="15" t="str">
        <f aca="false">IF(S690="","",SUMIFS($S$7:S690,$A$7:A690,A690))</f>
        <v/>
      </c>
      <c r="V690" s="14" t="str">
        <f aca="false">IF(S690="","",IF(AND($C$4&gt;0,U690-S690&lt;=-$C$4),"After loss limit",IF(AND($C$4&gt;0,U690&lt;=-$C$4),"Hit loss limit",IF(AND($C$5&gt;0,Q690&gt;$C$5),"Over trade cap","OK"))))</f>
        <v/>
      </c>
    </row>
    <row r="691" customFormat="false" ht="15" hidden="false" customHeight="false" outlineLevel="0" collapsed="false">
      <c r="A691" s="9"/>
      <c r="B691" s="10"/>
      <c r="C691" s="10"/>
      <c r="D691" s="11"/>
      <c r="E691" s="33"/>
      <c r="F691" s="33"/>
      <c r="G691" s="12"/>
      <c r="H691" s="12"/>
      <c r="I691" s="12"/>
      <c r="J691" s="11"/>
      <c r="K691" s="11"/>
      <c r="L691" s="13"/>
      <c r="M691" s="33"/>
      <c r="N691" s="11"/>
      <c r="O691" s="14" t="str">
        <f aca="false">IF(OR(A691="",B691=""),"",LOOKUP(MOD(B691,1),Lists!$A$5:$A$9,Lists!$B$5:$B$9))</f>
        <v/>
      </c>
      <c r="P691" s="14" t="str">
        <f aca="false">IF(OR(B691="",C691=""),"",ROUND(MOD(C691-B691,1)*1440,0))</f>
        <v/>
      </c>
      <c r="Q691" s="14" t="str">
        <f aca="false">IF(A691="","",COUNTIF($A$7:A691,A691))</f>
        <v/>
      </c>
      <c r="R691" s="15" t="str">
        <f aca="false">IF(OR(G691="",H691="",J691=""),"",ABS(G691-H691)*J691*IF(K691="",1,K691))</f>
        <v/>
      </c>
      <c r="S691" s="15" t="str">
        <f aca="false">IF(OR(G691="",I691="",J691=""),"",(I691-G691)*J691*IF(K691="",1,K691)*IF(E691="Short",-1,1)-N(L691))</f>
        <v/>
      </c>
      <c r="T691" s="16" t="str">
        <f aca="false">IF(OR(S691="",N(R691)=0),"",S691/R691)</f>
        <v/>
      </c>
      <c r="U691" s="15" t="str">
        <f aca="false">IF(S691="","",SUMIFS($S$7:S691,$A$7:A691,A691))</f>
        <v/>
      </c>
      <c r="V691" s="14" t="str">
        <f aca="false">IF(S691="","",IF(AND($C$4&gt;0,U691-S691&lt;=-$C$4),"After loss limit",IF(AND($C$4&gt;0,U691&lt;=-$C$4),"Hit loss limit",IF(AND($C$5&gt;0,Q691&gt;$C$5),"Over trade cap","OK"))))</f>
        <v/>
      </c>
    </row>
    <row r="692" customFormat="false" ht="15" hidden="false" customHeight="false" outlineLevel="0" collapsed="false">
      <c r="A692" s="9"/>
      <c r="B692" s="10"/>
      <c r="C692" s="10"/>
      <c r="D692" s="11"/>
      <c r="E692" s="33"/>
      <c r="F692" s="33"/>
      <c r="G692" s="12"/>
      <c r="H692" s="12"/>
      <c r="I692" s="12"/>
      <c r="J692" s="11"/>
      <c r="K692" s="11"/>
      <c r="L692" s="13"/>
      <c r="M692" s="33"/>
      <c r="N692" s="11"/>
      <c r="O692" s="14" t="str">
        <f aca="false">IF(OR(A692="",B692=""),"",LOOKUP(MOD(B692,1),Lists!$A$5:$A$9,Lists!$B$5:$B$9))</f>
        <v/>
      </c>
      <c r="P692" s="14" t="str">
        <f aca="false">IF(OR(B692="",C692=""),"",ROUND(MOD(C692-B692,1)*1440,0))</f>
        <v/>
      </c>
      <c r="Q692" s="14" t="str">
        <f aca="false">IF(A692="","",COUNTIF($A$7:A692,A692))</f>
        <v/>
      </c>
      <c r="R692" s="15" t="str">
        <f aca="false">IF(OR(G692="",H692="",J692=""),"",ABS(G692-H692)*J692*IF(K692="",1,K692))</f>
        <v/>
      </c>
      <c r="S692" s="15" t="str">
        <f aca="false">IF(OR(G692="",I692="",J692=""),"",(I692-G692)*J692*IF(K692="",1,K692)*IF(E692="Short",-1,1)-N(L692))</f>
        <v/>
      </c>
      <c r="T692" s="16" t="str">
        <f aca="false">IF(OR(S692="",N(R692)=0),"",S692/R692)</f>
        <v/>
      </c>
      <c r="U692" s="15" t="str">
        <f aca="false">IF(S692="","",SUMIFS($S$7:S692,$A$7:A692,A692))</f>
        <v/>
      </c>
      <c r="V692" s="14" t="str">
        <f aca="false">IF(S692="","",IF(AND($C$4&gt;0,U692-S692&lt;=-$C$4),"After loss limit",IF(AND($C$4&gt;0,U692&lt;=-$C$4),"Hit loss limit",IF(AND($C$5&gt;0,Q692&gt;$C$5),"Over trade cap","OK"))))</f>
        <v/>
      </c>
    </row>
    <row r="693" customFormat="false" ht="15" hidden="false" customHeight="false" outlineLevel="0" collapsed="false">
      <c r="A693" s="9"/>
      <c r="B693" s="10"/>
      <c r="C693" s="10"/>
      <c r="D693" s="11"/>
      <c r="E693" s="33"/>
      <c r="F693" s="33"/>
      <c r="G693" s="12"/>
      <c r="H693" s="12"/>
      <c r="I693" s="12"/>
      <c r="J693" s="11"/>
      <c r="K693" s="11"/>
      <c r="L693" s="13"/>
      <c r="M693" s="33"/>
      <c r="N693" s="11"/>
      <c r="O693" s="14" t="str">
        <f aca="false">IF(OR(A693="",B693=""),"",LOOKUP(MOD(B693,1),Lists!$A$5:$A$9,Lists!$B$5:$B$9))</f>
        <v/>
      </c>
      <c r="P693" s="14" t="str">
        <f aca="false">IF(OR(B693="",C693=""),"",ROUND(MOD(C693-B693,1)*1440,0))</f>
        <v/>
      </c>
      <c r="Q693" s="14" t="str">
        <f aca="false">IF(A693="","",COUNTIF($A$7:A693,A693))</f>
        <v/>
      </c>
      <c r="R693" s="15" t="str">
        <f aca="false">IF(OR(G693="",H693="",J693=""),"",ABS(G693-H693)*J693*IF(K693="",1,K693))</f>
        <v/>
      </c>
      <c r="S693" s="15" t="str">
        <f aca="false">IF(OR(G693="",I693="",J693=""),"",(I693-G693)*J693*IF(K693="",1,K693)*IF(E693="Short",-1,1)-N(L693))</f>
        <v/>
      </c>
      <c r="T693" s="16" t="str">
        <f aca="false">IF(OR(S693="",N(R693)=0),"",S693/R693)</f>
        <v/>
      </c>
      <c r="U693" s="15" t="str">
        <f aca="false">IF(S693="","",SUMIFS($S$7:S693,$A$7:A693,A693))</f>
        <v/>
      </c>
      <c r="V693" s="14" t="str">
        <f aca="false">IF(S693="","",IF(AND($C$4&gt;0,U693-S693&lt;=-$C$4),"After loss limit",IF(AND($C$4&gt;0,U693&lt;=-$C$4),"Hit loss limit",IF(AND($C$5&gt;0,Q693&gt;$C$5),"Over trade cap","OK"))))</f>
        <v/>
      </c>
    </row>
    <row r="694" customFormat="false" ht="15" hidden="false" customHeight="false" outlineLevel="0" collapsed="false">
      <c r="A694" s="9"/>
      <c r="B694" s="10"/>
      <c r="C694" s="10"/>
      <c r="D694" s="11"/>
      <c r="E694" s="33"/>
      <c r="F694" s="33"/>
      <c r="G694" s="12"/>
      <c r="H694" s="12"/>
      <c r="I694" s="12"/>
      <c r="J694" s="11"/>
      <c r="K694" s="11"/>
      <c r="L694" s="13"/>
      <c r="M694" s="33"/>
      <c r="N694" s="11"/>
      <c r="O694" s="14" t="str">
        <f aca="false">IF(OR(A694="",B694=""),"",LOOKUP(MOD(B694,1),Lists!$A$5:$A$9,Lists!$B$5:$B$9))</f>
        <v/>
      </c>
      <c r="P694" s="14" t="str">
        <f aca="false">IF(OR(B694="",C694=""),"",ROUND(MOD(C694-B694,1)*1440,0))</f>
        <v/>
      </c>
      <c r="Q694" s="14" t="str">
        <f aca="false">IF(A694="","",COUNTIF($A$7:A694,A694))</f>
        <v/>
      </c>
      <c r="R694" s="15" t="str">
        <f aca="false">IF(OR(G694="",H694="",J694=""),"",ABS(G694-H694)*J694*IF(K694="",1,K694))</f>
        <v/>
      </c>
      <c r="S694" s="15" t="str">
        <f aca="false">IF(OR(G694="",I694="",J694=""),"",(I694-G694)*J694*IF(K694="",1,K694)*IF(E694="Short",-1,1)-N(L694))</f>
        <v/>
      </c>
      <c r="T694" s="16" t="str">
        <f aca="false">IF(OR(S694="",N(R694)=0),"",S694/R694)</f>
        <v/>
      </c>
      <c r="U694" s="15" t="str">
        <f aca="false">IF(S694="","",SUMIFS($S$7:S694,$A$7:A694,A694))</f>
        <v/>
      </c>
      <c r="V694" s="14" t="str">
        <f aca="false">IF(S694="","",IF(AND($C$4&gt;0,U694-S694&lt;=-$C$4),"After loss limit",IF(AND($C$4&gt;0,U694&lt;=-$C$4),"Hit loss limit",IF(AND($C$5&gt;0,Q694&gt;$C$5),"Over trade cap","OK"))))</f>
        <v/>
      </c>
    </row>
    <row r="695" customFormat="false" ht="15" hidden="false" customHeight="false" outlineLevel="0" collapsed="false">
      <c r="A695" s="9"/>
      <c r="B695" s="10"/>
      <c r="C695" s="10"/>
      <c r="D695" s="11"/>
      <c r="E695" s="33"/>
      <c r="F695" s="33"/>
      <c r="G695" s="12"/>
      <c r="H695" s="12"/>
      <c r="I695" s="12"/>
      <c r="J695" s="11"/>
      <c r="K695" s="11"/>
      <c r="L695" s="13"/>
      <c r="M695" s="33"/>
      <c r="N695" s="11"/>
      <c r="O695" s="14" t="str">
        <f aca="false">IF(OR(A695="",B695=""),"",LOOKUP(MOD(B695,1),Lists!$A$5:$A$9,Lists!$B$5:$B$9))</f>
        <v/>
      </c>
      <c r="P695" s="14" t="str">
        <f aca="false">IF(OR(B695="",C695=""),"",ROUND(MOD(C695-B695,1)*1440,0))</f>
        <v/>
      </c>
      <c r="Q695" s="14" t="str">
        <f aca="false">IF(A695="","",COUNTIF($A$7:A695,A695))</f>
        <v/>
      </c>
      <c r="R695" s="15" t="str">
        <f aca="false">IF(OR(G695="",H695="",J695=""),"",ABS(G695-H695)*J695*IF(K695="",1,K695))</f>
        <v/>
      </c>
      <c r="S695" s="15" t="str">
        <f aca="false">IF(OR(G695="",I695="",J695=""),"",(I695-G695)*J695*IF(K695="",1,K695)*IF(E695="Short",-1,1)-N(L695))</f>
        <v/>
      </c>
      <c r="T695" s="16" t="str">
        <f aca="false">IF(OR(S695="",N(R695)=0),"",S695/R695)</f>
        <v/>
      </c>
      <c r="U695" s="15" t="str">
        <f aca="false">IF(S695="","",SUMIFS($S$7:S695,$A$7:A695,A695))</f>
        <v/>
      </c>
      <c r="V695" s="14" t="str">
        <f aca="false">IF(S695="","",IF(AND($C$4&gt;0,U695-S695&lt;=-$C$4),"After loss limit",IF(AND($C$4&gt;0,U695&lt;=-$C$4),"Hit loss limit",IF(AND($C$5&gt;0,Q695&gt;$C$5),"Over trade cap","OK"))))</f>
        <v/>
      </c>
    </row>
    <row r="696" customFormat="false" ht="15" hidden="false" customHeight="false" outlineLevel="0" collapsed="false">
      <c r="A696" s="9"/>
      <c r="B696" s="10"/>
      <c r="C696" s="10"/>
      <c r="D696" s="11"/>
      <c r="E696" s="33"/>
      <c r="F696" s="33"/>
      <c r="G696" s="12"/>
      <c r="H696" s="12"/>
      <c r="I696" s="12"/>
      <c r="J696" s="11"/>
      <c r="K696" s="11"/>
      <c r="L696" s="13"/>
      <c r="M696" s="33"/>
      <c r="N696" s="11"/>
      <c r="O696" s="14" t="str">
        <f aca="false">IF(OR(A696="",B696=""),"",LOOKUP(MOD(B696,1),Lists!$A$5:$A$9,Lists!$B$5:$B$9))</f>
        <v/>
      </c>
      <c r="P696" s="14" t="str">
        <f aca="false">IF(OR(B696="",C696=""),"",ROUND(MOD(C696-B696,1)*1440,0))</f>
        <v/>
      </c>
      <c r="Q696" s="14" t="str">
        <f aca="false">IF(A696="","",COUNTIF($A$7:A696,A696))</f>
        <v/>
      </c>
      <c r="R696" s="15" t="str">
        <f aca="false">IF(OR(G696="",H696="",J696=""),"",ABS(G696-H696)*J696*IF(K696="",1,K696))</f>
        <v/>
      </c>
      <c r="S696" s="15" t="str">
        <f aca="false">IF(OR(G696="",I696="",J696=""),"",(I696-G696)*J696*IF(K696="",1,K696)*IF(E696="Short",-1,1)-N(L696))</f>
        <v/>
      </c>
      <c r="T696" s="16" t="str">
        <f aca="false">IF(OR(S696="",N(R696)=0),"",S696/R696)</f>
        <v/>
      </c>
      <c r="U696" s="15" t="str">
        <f aca="false">IF(S696="","",SUMIFS($S$7:S696,$A$7:A696,A696))</f>
        <v/>
      </c>
      <c r="V696" s="14" t="str">
        <f aca="false">IF(S696="","",IF(AND($C$4&gt;0,U696-S696&lt;=-$C$4),"After loss limit",IF(AND($C$4&gt;0,U696&lt;=-$C$4),"Hit loss limit",IF(AND($C$5&gt;0,Q696&gt;$C$5),"Over trade cap","OK"))))</f>
        <v/>
      </c>
    </row>
    <row r="697" customFormat="false" ht="15" hidden="false" customHeight="false" outlineLevel="0" collapsed="false">
      <c r="A697" s="9"/>
      <c r="B697" s="10"/>
      <c r="C697" s="10"/>
      <c r="D697" s="11"/>
      <c r="E697" s="33"/>
      <c r="F697" s="33"/>
      <c r="G697" s="12"/>
      <c r="H697" s="12"/>
      <c r="I697" s="12"/>
      <c r="J697" s="11"/>
      <c r="K697" s="11"/>
      <c r="L697" s="13"/>
      <c r="M697" s="33"/>
      <c r="N697" s="11"/>
      <c r="O697" s="14" t="str">
        <f aca="false">IF(OR(A697="",B697=""),"",LOOKUP(MOD(B697,1),Lists!$A$5:$A$9,Lists!$B$5:$B$9))</f>
        <v/>
      </c>
      <c r="P697" s="14" t="str">
        <f aca="false">IF(OR(B697="",C697=""),"",ROUND(MOD(C697-B697,1)*1440,0))</f>
        <v/>
      </c>
      <c r="Q697" s="14" t="str">
        <f aca="false">IF(A697="","",COUNTIF($A$7:A697,A697))</f>
        <v/>
      </c>
      <c r="R697" s="15" t="str">
        <f aca="false">IF(OR(G697="",H697="",J697=""),"",ABS(G697-H697)*J697*IF(K697="",1,K697))</f>
        <v/>
      </c>
      <c r="S697" s="15" t="str">
        <f aca="false">IF(OR(G697="",I697="",J697=""),"",(I697-G697)*J697*IF(K697="",1,K697)*IF(E697="Short",-1,1)-N(L697))</f>
        <v/>
      </c>
      <c r="T697" s="16" t="str">
        <f aca="false">IF(OR(S697="",N(R697)=0),"",S697/R697)</f>
        <v/>
      </c>
      <c r="U697" s="15" t="str">
        <f aca="false">IF(S697="","",SUMIFS($S$7:S697,$A$7:A697,A697))</f>
        <v/>
      </c>
      <c r="V697" s="14" t="str">
        <f aca="false">IF(S697="","",IF(AND($C$4&gt;0,U697-S697&lt;=-$C$4),"After loss limit",IF(AND($C$4&gt;0,U697&lt;=-$C$4),"Hit loss limit",IF(AND($C$5&gt;0,Q697&gt;$C$5),"Over trade cap","OK"))))</f>
        <v/>
      </c>
    </row>
    <row r="698" customFormat="false" ht="15" hidden="false" customHeight="false" outlineLevel="0" collapsed="false">
      <c r="A698" s="9"/>
      <c r="B698" s="10"/>
      <c r="C698" s="10"/>
      <c r="D698" s="11"/>
      <c r="E698" s="33"/>
      <c r="F698" s="33"/>
      <c r="G698" s="12"/>
      <c r="H698" s="12"/>
      <c r="I698" s="12"/>
      <c r="J698" s="11"/>
      <c r="K698" s="11"/>
      <c r="L698" s="13"/>
      <c r="M698" s="33"/>
      <c r="N698" s="11"/>
      <c r="O698" s="14" t="str">
        <f aca="false">IF(OR(A698="",B698=""),"",LOOKUP(MOD(B698,1),Lists!$A$5:$A$9,Lists!$B$5:$B$9))</f>
        <v/>
      </c>
      <c r="P698" s="14" t="str">
        <f aca="false">IF(OR(B698="",C698=""),"",ROUND(MOD(C698-B698,1)*1440,0))</f>
        <v/>
      </c>
      <c r="Q698" s="14" t="str">
        <f aca="false">IF(A698="","",COUNTIF($A$7:A698,A698))</f>
        <v/>
      </c>
      <c r="R698" s="15" t="str">
        <f aca="false">IF(OR(G698="",H698="",J698=""),"",ABS(G698-H698)*J698*IF(K698="",1,K698))</f>
        <v/>
      </c>
      <c r="S698" s="15" t="str">
        <f aca="false">IF(OR(G698="",I698="",J698=""),"",(I698-G698)*J698*IF(K698="",1,K698)*IF(E698="Short",-1,1)-N(L698))</f>
        <v/>
      </c>
      <c r="T698" s="16" t="str">
        <f aca="false">IF(OR(S698="",N(R698)=0),"",S698/R698)</f>
        <v/>
      </c>
      <c r="U698" s="15" t="str">
        <f aca="false">IF(S698="","",SUMIFS($S$7:S698,$A$7:A698,A698))</f>
        <v/>
      </c>
      <c r="V698" s="14" t="str">
        <f aca="false">IF(S698="","",IF(AND($C$4&gt;0,U698-S698&lt;=-$C$4),"After loss limit",IF(AND($C$4&gt;0,U698&lt;=-$C$4),"Hit loss limit",IF(AND($C$5&gt;0,Q698&gt;$C$5),"Over trade cap","OK"))))</f>
        <v/>
      </c>
    </row>
    <row r="699" customFormat="false" ht="15" hidden="false" customHeight="false" outlineLevel="0" collapsed="false">
      <c r="A699" s="9"/>
      <c r="B699" s="10"/>
      <c r="C699" s="10"/>
      <c r="D699" s="11"/>
      <c r="E699" s="33"/>
      <c r="F699" s="33"/>
      <c r="G699" s="12"/>
      <c r="H699" s="12"/>
      <c r="I699" s="12"/>
      <c r="J699" s="11"/>
      <c r="K699" s="11"/>
      <c r="L699" s="13"/>
      <c r="M699" s="33"/>
      <c r="N699" s="11"/>
      <c r="O699" s="14" t="str">
        <f aca="false">IF(OR(A699="",B699=""),"",LOOKUP(MOD(B699,1),Lists!$A$5:$A$9,Lists!$B$5:$B$9))</f>
        <v/>
      </c>
      <c r="P699" s="14" t="str">
        <f aca="false">IF(OR(B699="",C699=""),"",ROUND(MOD(C699-B699,1)*1440,0))</f>
        <v/>
      </c>
      <c r="Q699" s="14" t="str">
        <f aca="false">IF(A699="","",COUNTIF($A$7:A699,A699))</f>
        <v/>
      </c>
      <c r="R699" s="15" t="str">
        <f aca="false">IF(OR(G699="",H699="",J699=""),"",ABS(G699-H699)*J699*IF(K699="",1,K699))</f>
        <v/>
      </c>
      <c r="S699" s="15" t="str">
        <f aca="false">IF(OR(G699="",I699="",J699=""),"",(I699-G699)*J699*IF(K699="",1,K699)*IF(E699="Short",-1,1)-N(L699))</f>
        <v/>
      </c>
      <c r="T699" s="16" t="str">
        <f aca="false">IF(OR(S699="",N(R699)=0),"",S699/R699)</f>
        <v/>
      </c>
      <c r="U699" s="15" t="str">
        <f aca="false">IF(S699="","",SUMIFS($S$7:S699,$A$7:A699,A699))</f>
        <v/>
      </c>
      <c r="V699" s="14" t="str">
        <f aca="false">IF(S699="","",IF(AND($C$4&gt;0,U699-S699&lt;=-$C$4),"After loss limit",IF(AND($C$4&gt;0,U699&lt;=-$C$4),"Hit loss limit",IF(AND($C$5&gt;0,Q699&gt;$C$5),"Over trade cap","OK"))))</f>
        <v/>
      </c>
    </row>
    <row r="700" customFormat="false" ht="15" hidden="false" customHeight="false" outlineLevel="0" collapsed="false">
      <c r="A700" s="9"/>
      <c r="B700" s="10"/>
      <c r="C700" s="10"/>
      <c r="D700" s="11"/>
      <c r="E700" s="33"/>
      <c r="F700" s="33"/>
      <c r="G700" s="12"/>
      <c r="H700" s="12"/>
      <c r="I700" s="12"/>
      <c r="J700" s="11"/>
      <c r="K700" s="11"/>
      <c r="L700" s="13"/>
      <c r="M700" s="33"/>
      <c r="N700" s="11"/>
      <c r="O700" s="14" t="str">
        <f aca="false">IF(OR(A700="",B700=""),"",LOOKUP(MOD(B700,1),Lists!$A$5:$A$9,Lists!$B$5:$B$9))</f>
        <v/>
      </c>
      <c r="P700" s="14" t="str">
        <f aca="false">IF(OR(B700="",C700=""),"",ROUND(MOD(C700-B700,1)*1440,0))</f>
        <v/>
      </c>
      <c r="Q700" s="14" t="str">
        <f aca="false">IF(A700="","",COUNTIF($A$7:A700,A700))</f>
        <v/>
      </c>
      <c r="R700" s="15" t="str">
        <f aca="false">IF(OR(G700="",H700="",J700=""),"",ABS(G700-H700)*J700*IF(K700="",1,K700))</f>
        <v/>
      </c>
      <c r="S700" s="15" t="str">
        <f aca="false">IF(OR(G700="",I700="",J700=""),"",(I700-G700)*J700*IF(K700="",1,K700)*IF(E700="Short",-1,1)-N(L700))</f>
        <v/>
      </c>
      <c r="T700" s="16" t="str">
        <f aca="false">IF(OR(S700="",N(R700)=0),"",S700/R700)</f>
        <v/>
      </c>
      <c r="U700" s="15" t="str">
        <f aca="false">IF(S700="","",SUMIFS($S$7:S700,$A$7:A700,A700))</f>
        <v/>
      </c>
      <c r="V700" s="14" t="str">
        <f aca="false">IF(S700="","",IF(AND($C$4&gt;0,U700-S700&lt;=-$C$4),"After loss limit",IF(AND($C$4&gt;0,U700&lt;=-$C$4),"Hit loss limit",IF(AND($C$5&gt;0,Q700&gt;$C$5),"Over trade cap","OK"))))</f>
        <v/>
      </c>
    </row>
    <row r="701" customFormat="false" ht="15" hidden="false" customHeight="false" outlineLevel="0" collapsed="false">
      <c r="A701" s="9"/>
      <c r="B701" s="10"/>
      <c r="C701" s="10"/>
      <c r="D701" s="11"/>
      <c r="E701" s="33"/>
      <c r="F701" s="33"/>
      <c r="G701" s="12"/>
      <c r="H701" s="12"/>
      <c r="I701" s="12"/>
      <c r="J701" s="11"/>
      <c r="K701" s="11"/>
      <c r="L701" s="13"/>
      <c r="M701" s="33"/>
      <c r="N701" s="11"/>
      <c r="O701" s="14" t="str">
        <f aca="false">IF(OR(A701="",B701=""),"",LOOKUP(MOD(B701,1),Lists!$A$5:$A$9,Lists!$B$5:$B$9))</f>
        <v/>
      </c>
      <c r="P701" s="14" t="str">
        <f aca="false">IF(OR(B701="",C701=""),"",ROUND(MOD(C701-B701,1)*1440,0))</f>
        <v/>
      </c>
      <c r="Q701" s="14" t="str">
        <f aca="false">IF(A701="","",COUNTIF($A$7:A701,A701))</f>
        <v/>
      </c>
      <c r="R701" s="15" t="str">
        <f aca="false">IF(OR(G701="",H701="",J701=""),"",ABS(G701-H701)*J701*IF(K701="",1,K701))</f>
        <v/>
      </c>
      <c r="S701" s="15" t="str">
        <f aca="false">IF(OR(G701="",I701="",J701=""),"",(I701-G701)*J701*IF(K701="",1,K701)*IF(E701="Short",-1,1)-N(L701))</f>
        <v/>
      </c>
      <c r="T701" s="16" t="str">
        <f aca="false">IF(OR(S701="",N(R701)=0),"",S701/R701)</f>
        <v/>
      </c>
      <c r="U701" s="15" t="str">
        <f aca="false">IF(S701="","",SUMIFS($S$7:S701,$A$7:A701,A701))</f>
        <v/>
      </c>
      <c r="V701" s="14" t="str">
        <f aca="false">IF(S701="","",IF(AND($C$4&gt;0,U701-S701&lt;=-$C$4),"After loss limit",IF(AND($C$4&gt;0,U701&lt;=-$C$4),"Hit loss limit",IF(AND($C$5&gt;0,Q701&gt;$C$5),"Over trade cap","OK"))))</f>
        <v/>
      </c>
    </row>
    <row r="702" customFormat="false" ht="15" hidden="false" customHeight="false" outlineLevel="0" collapsed="false">
      <c r="A702" s="9"/>
      <c r="B702" s="10"/>
      <c r="C702" s="10"/>
      <c r="D702" s="11"/>
      <c r="E702" s="33"/>
      <c r="F702" s="33"/>
      <c r="G702" s="12"/>
      <c r="H702" s="12"/>
      <c r="I702" s="12"/>
      <c r="J702" s="11"/>
      <c r="K702" s="11"/>
      <c r="L702" s="13"/>
      <c r="M702" s="33"/>
      <c r="N702" s="11"/>
      <c r="O702" s="14" t="str">
        <f aca="false">IF(OR(A702="",B702=""),"",LOOKUP(MOD(B702,1),Lists!$A$5:$A$9,Lists!$B$5:$B$9))</f>
        <v/>
      </c>
      <c r="P702" s="14" t="str">
        <f aca="false">IF(OR(B702="",C702=""),"",ROUND(MOD(C702-B702,1)*1440,0))</f>
        <v/>
      </c>
      <c r="Q702" s="14" t="str">
        <f aca="false">IF(A702="","",COUNTIF($A$7:A702,A702))</f>
        <v/>
      </c>
      <c r="R702" s="15" t="str">
        <f aca="false">IF(OR(G702="",H702="",J702=""),"",ABS(G702-H702)*J702*IF(K702="",1,K702))</f>
        <v/>
      </c>
      <c r="S702" s="15" t="str">
        <f aca="false">IF(OR(G702="",I702="",J702=""),"",(I702-G702)*J702*IF(K702="",1,K702)*IF(E702="Short",-1,1)-N(L702))</f>
        <v/>
      </c>
      <c r="T702" s="16" t="str">
        <f aca="false">IF(OR(S702="",N(R702)=0),"",S702/R702)</f>
        <v/>
      </c>
      <c r="U702" s="15" t="str">
        <f aca="false">IF(S702="","",SUMIFS($S$7:S702,$A$7:A702,A702))</f>
        <v/>
      </c>
      <c r="V702" s="14" t="str">
        <f aca="false">IF(S702="","",IF(AND($C$4&gt;0,U702-S702&lt;=-$C$4),"After loss limit",IF(AND($C$4&gt;0,U702&lt;=-$C$4),"Hit loss limit",IF(AND($C$5&gt;0,Q702&gt;$C$5),"Over trade cap","OK"))))</f>
        <v/>
      </c>
    </row>
    <row r="703" customFormat="false" ht="15" hidden="false" customHeight="false" outlineLevel="0" collapsed="false">
      <c r="A703" s="9"/>
      <c r="B703" s="10"/>
      <c r="C703" s="10"/>
      <c r="D703" s="11"/>
      <c r="E703" s="33"/>
      <c r="F703" s="33"/>
      <c r="G703" s="12"/>
      <c r="H703" s="12"/>
      <c r="I703" s="12"/>
      <c r="J703" s="11"/>
      <c r="K703" s="11"/>
      <c r="L703" s="13"/>
      <c r="M703" s="33"/>
      <c r="N703" s="11"/>
      <c r="O703" s="14" t="str">
        <f aca="false">IF(OR(A703="",B703=""),"",LOOKUP(MOD(B703,1),Lists!$A$5:$A$9,Lists!$B$5:$B$9))</f>
        <v/>
      </c>
      <c r="P703" s="14" t="str">
        <f aca="false">IF(OR(B703="",C703=""),"",ROUND(MOD(C703-B703,1)*1440,0))</f>
        <v/>
      </c>
      <c r="Q703" s="14" t="str">
        <f aca="false">IF(A703="","",COUNTIF($A$7:A703,A703))</f>
        <v/>
      </c>
      <c r="R703" s="15" t="str">
        <f aca="false">IF(OR(G703="",H703="",J703=""),"",ABS(G703-H703)*J703*IF(K703="",1,K703))</f>
        <v/>
      </c>
      <c r="S703" s="15" t="str">
        <f aca="false">IF(OR(G703="",I703="",J703=""),"",(I703-G703)*J703*IF(K703="",1,K703)*IF(E703="Short",-1,1)-N(L703))</f>
        <v/>
      </c>
      <c r="T703" s="16" t="str">
        <f aca="false">IF(OR(S703="",N(R703)=0),"",S703/R703)</f>
        <v/>
      </c>
      <c r="U703" s="15" t="str">
        <f aca="false">IF(S703="","",SUMIFS($S$7:S703,$A$7:A703,A703))</f>
        <v/>
      </c>
      <c r="V703" s="14" t="str">
        <f aca="false">IF(S703="","",IF(AND($C$4&gt;0,U703-S703&lt;=-$C$4),"After loss limit",IF(AND($C$4&gt;0,U703&lt;=-$C$4),"Hit loss limit",IF(AND($C$5&gt;0,Q703&gt;$C$5),"Over trade cap","OK"))))</f>
        <v/>
      </c>
    </row>
    <row r="704" customFormat="false" ht="15" hidden="false" customHeight="false" outlineLevel="0" collapsed="false">
      <c r="A704" s="9"/>
      <c r="B704" s="10"/>
      <c r="C704" s="10"/>
      <c r="D704" s="11"/>
      <c r="E704" s="33"/>
      <c r="F704" s="33"/>
      <c r="G704" s="12"/>
      <c r="H704" s="12"/>
      <c r="I704" s="12"/>
      <c r="J704" s="11"/>
      <c r="K704" s="11"/>
      <c r="L704" s="13"/>
      <c r="M704" s="33"/>
      <c r="N704" s="11"/>
      <c r="O704" s="14" t="str">
        <f aca="false">IF(OR(A704="",B704=""),"",LOOKUP(MOD(B704,1),Lists!$A$5:$A$9,Lists!$B$5:$B$9))</f>
        <v/>
      </c>
      <c r="P704" s="14" t="str">
        <f aca="false">IF(OR(B704="",C704=""),"",ROUND(MOD(C704-B704,1)*1440,0))</f>
        <v/>
      </c>
      <c r="Q704" s="14" t="str">
        <f aca="false">IF(A704="","",COUNTIF($A$7:A704,A704))</f>
        <v/>
      </c>
      <c r="R704" s="15" t="str">
        <f aca="false">IF(OR(G704="",H704="",J704=""),"",ABS(G704-H704)*J704*IF(K704="",1,K704))</f>
        <v/>
      </c>
      <c r="S704" s="15" t="str">
        <f aca="false">IF(OR(G704="",I704="",J704=""),"",(I704-G704)*J704*IF(K704="",1,K704)*IF(E704="Short",-1,1)-N(L704))</f>
        <v/>
      </c>
      <c r="T704" s="16" t="str">
        <f aca="false">IF(OR(S704="",N(R704)=0),"",S704/R704)</f>
        <v/>
      </c>
      <c r="U704" s="15" t="str">
        <f aca="false">IF(S704="","",SUMIFS($S$7:S704,$A$7:A704,A704))</f>
        <v/>
      </c>
      <c r="V704" s="14" t="str">
        <f aca="false">IF(S704="","",IF(AND($C$4&gt;0,U704-S704&lt;=-$C$4),"After loss limit",IF(AND($C$4&gt;0,U704&lt;=-$C$4),"Hit loss limit",IF(AND($C$5&gt;0,Q704&gt;$C$5),"Over trade cap","OK"))))</f>
        <v/>
      </c>
    </row>
    <row r="705" customFormat="false" ht="15" hidden="false" customHeight="false" outlineLevel="0" collapsed="false">
      <c r="A705" s="9"/>
      <c r="B705" s="10"/>
      <c r="C705" s="10"/>
      <c r="D705" s="11"/>
      <c r="E705" s="33"/>
      <c r="F705" s="33"/>
      <c r="G705" s="12"/>
      <c r="H705" s="12"/>
      <c r="I705" s="12"/>
      <c r="J705" s="11"/>
      <c r="K705" s="11"/>
      <c r="L705" s="13"/>
      <c r="M705" s="33"/>
      <c r="N705" s="11"/>
      <c r="O705" s="14" t="str">
        <f aca="false">IF(OR(A705="",B705=""),"",LOOKUP(MOD(B705,1),Lists!$A$5:$A$9,Lists!$B$5:$B$9))</f>
        <v/>
      </c>
      <c r="P705" s="14" t="str">
        <f aca="false">IF(OR(B705="",C705=""),"",ROUND(MOD(C705-B705,1)*1440,0))</f>
        <v/>
      </c>
      <c r="Q705" s="14" t="str">
        <f aca="false">IF(A705="","",COUNTIF($A$7:A705,A705))</f>
        <v/>
      </c>
      <c r="R705" s="15" t="str">
        <f aca="false">IF(OR(G705="",H705="",J705=""),"",ABS(G705-H705)*J705*IF(K705="",1,K705))</f>
        <v/>
      </c>
      <c r="S705" s="15" t="str">
        <f aca="false">IF(OR(G705="",I705="",J705=""),"",(I705-G705)*J705*IF(K705="",1,K705)*IF(E705="Short",-1,1)-N(L705))</f>
        <v/>
      </c>
      <c r="T705" s="16" t="str">
        <f aca="false">IF(OR(S705="",N(R705)=0),"",S705/R705)</f>
        <v/>
      </c>
      <c r="U705" s="15" t="str">
        <f aca="false">IF(S705="","",SUMIFS($S$7:S705,$A$7:A705,A705))</f>
        <v/>
      </c>
      <c r="V705" s="14" t="str">
        <f aca="false">IF(S705="","",IF(AND($C$4&gt;0,U705-S705&lt;=-$C$4),"After loss limit",IF(AND($C$4&gt;0,U705&lt;=-$C$4),"Hit loss limit",IF(AND($C$5&gt;0,Q705&gt;$C$5),"Over trade cap","OK"))))</f>
        <v/>
      </c>
    </row>
    <row r="706" customFormat="false" ht="15" hidden="false" customHeight="false" outlineLevel="0" collapsed="false">
      <c r="A706" s="9"/>
      <c r="B706" s="10"/>
      <c r="C706" s="10"/>
      <c r="D706" s="11"/>
      <c r="E706" s="33"/>
      <c r="F706" s="33"/>
      <c r="G706" s="12"/>
      <c r="H706" s="12"/>
      <c r="I706" s="12"/>
      <c r="J706" s="11"/>
      <c r="K706" s="11"/>
      <c r="L706" s="13"/>
      <c r="M706" s="33"/>
      <c r="N706" s="11"/>
      <c r="O706" s="14" t="str">
        <f aca="false">IF(OR(A706="",B706=""),"",LOOKUP(MOD(B706,1),Lists!$A$5:$A$9,Lists!$B$5:$B$9))</f>
        <v/>
      </c>
      <c r="P706" s="14" t="str">
        <f aca="false">IF(OR(B706="",C706=""),"",ROUND(MOD(C706-B706,1)*1440,0))</f>
        <v/>
      </c>
      <c r="Q706" s="14" t="str">
        <f aca="false">IF(A706="","",COUNTIF($A$7:A706,A706))</f>
        <v/>
      </c>
      <c r="R706" s="15" t="str">
        <f aca="false">IF(OR(G706="",H706="",J706=""),"",ABS(G706-H706)*J706*IF(K706="",1,K706))</f>
        <v/>
      </c>
      <c r="S706" s="15" t="str">
        <f aca="false">IF(OR(G706="",I706="",J706=""),"",(I706-G706)*J706*IF(K706="",1,K706)*IF(E706="Short",-1,1)-N(L706))</f>
        <v/>
      </c>
      <c r="T706" s="16" t="str">
        <f aca="false">IF(OR(S706="",N(R706)=0),"",S706/R706)</f>
        <v/>
      </c>
      <c r="U706" s="15" t="str">
        <f aca="false">IF(S706="","",SUMIFS($S$7:S706,$A$7:A706,A706))</f>
        <v/>
      </c>
      <c r="V706" s="14" t="str">
        <f aca="false">IF(S706="","",IF(AND($C$4&gt;0,U706-S706&lt;=-$C$4),"After loss limit",IF(AND($C$4&gt;0,U706&lt;=-$C$4),"Hit loss limit",IF(AND($C$5&gt;0,Q706&gt;$C$5),"Over trade cap","OK"))))</f>
        <v/>
      </c>
    </row>
    <row r="707" customFormat="false" ht="15" hidden="false" customHeight="false" outlineLevel="0" collapsed="false">
      <c r="A707" s="9"/>
      <c r="B707" s="10"/>
      <c r="C707" s="10"/>
      <c r="D707" s="11"/>
      <c r="E707" s="33"/>
      <c r="F707" s="33"/>
      <c r="G707" s="12"/>
      <c r="H707" s="12"/>
      <c r="I707" s="12"/>
      <c r="J707" s="11"/>
      <c r="K707" s="11"/>
      <c r="L707" s="13"/>
      <c r="M707" s="33"/>
      <c r="N707" s="11"/>
      <c r="O707" s="14" t="str">
        <f aca="false">IF(OR(A707="",B707=""),"",LOOKUP(MOD(B707,1),Lists!$A$5:$A$9,Lists!$B$5:$B$9))</f>
        <v/>
      </c>
      <c r="P707" s="14" t="str">
        <f aca="false">IF(OR(B707="",C707=""),"",ROUND(MOD(C707-B707,1)*1440,0))</f>
        <v/>
      </c>
      <c r="Q707" s="14" t="str">
        <f aca="false">IF(A707="","",COUNTIF($A$7:A707,A707))</f>
        <v/>
      </c>
      <c r="R707" s="15" t="str">
        <f aca="false">IF(OR(G707="",H707="",J707=""),"",ABS(G707-H707)*J707*IF(K707="",1,K707))</f>
        <v/>
      </c>
      <c r="S707" s="15" t="str">
        <f aca="false">IF(OR(G707="",I707="",J707=""),"",(I707-G707)*J707*IF(K707="",1,K707)*IF(E707="Short",-1,1)-N(L707))</f>
        <v/>
      </c>
      <c r="T707" s="16" t="str">
        <f aca="false">IF(OR(S707="",N(R707)=0),"",S707/R707)</f>
        <v/>
      </c>
      <c r="U707" s="15" t="str">
        <f aca="false">IF(S707="","",SUMIFS($S$7:S707,$A$7:A707,A707))</f>
        <v/>
      </c>
      <c r="V707" s="14" t="str">
        <f aca="false">IF(S707="","",IF(AND($C$4&gt;0,U707-S707&lt;=-$C$4),"After loss limit",IF(AND($C$4&gt;0,U707&lt;=-$C$4),"Hit loss limit",IF(AND($C$5&gt;0,Q707&gt;$C$5),"Over trade cap","OK"))))</f>
        <v/>
      </c>
    </row>
    <row r="708" customFormat="false" ht="15" hidden="false" customHeight="false" outlineLevel="0" collapsed="false">
      <c r="A708" s="9"/>
      <c r="B708" s="10"/>
      <c r="C708" s="10"/>
      <c r="D708" s="11"/>
      <c r="E708" s="33"/>
      <c r="F708" s="33"/>
      <c r="G708" s="12"/>
      <c r="H708" s="12"/>
      <c r="I708" s="12"/>
      <c r="J708" s="11"/>
      <c r="K708" s="11"/>
      <c r="L708" s="13"/>
      <c r="M708" s="33"/>
      <c r="N708" s="11"/>
      <c r="O708" s="14" t="str">
        <f aca="false">IF(OR(A708="",B708=""),"",LOOKUP(MOD(B708,1),Lists!$A$5:$A$9,Lists!$B$5:$B$9))</f>
        <v/>
      </c>
      <c r="P708" s="14" t="str">
        <f aca="false">IF(OR(B708="",C708=""),"",ROUND(MOD(C708-B708,1)*1440,0))</f>
        <v/>
      </c>
      <c r="Q708" s="14" t="str">
        <f aca="false">IF(A708="","",COUNTIF($A$7:A708,A708))</f>
        <v/>
      </c>
      <c r="R708" s="15" t="str">
        <f aca="false">IF(OR(G708="",H708="",J708=""),"",ABS(G708-H708)*J708*IF(K708="",1,K708))</f>
        <v/>
      </c>
      <c r="S708" s="15" t="str">
        <f aca="false">IF(OR(G708="",I708="",J708=""),"",(I708-G708)*J708*IF(K708="",1,K708)*IF(E708="Short",-1,1)-N(L708))</f>
        <v/>
      </c>
      <c r="T708" s="16" t="str">
        <f aca="false">IF(OR(S708="",N(R708)=0),"",S708/R708)</f>
        <v/>
      </c>
      <c r="U708" s="15" t="str">
        <f aca="false">IF(S708="","",SUMIFS($S$7:S708,$A$7:A708,A708))</f>
        <v/>
      </c>
      <c r="V708" s="14" t="str">
        <f aca="false">IF(S708="","",IF(AND($C$4&gt;0,U708-S708&lt;=-$C$4),"After loss limit",IF(AND($C$4&gt;0,U708&lt;=-$C$4),"Hit loss limit",IF(AND($C$5&gt;0,Q708&gt;$C$5),"Over trade cap","OK"))))</f>
        <v/>
      </c>
    </row>
    <row r="709" customFormat="false" ht="15" hidden="false" customHeight="false" outlineLevel="0" collapsed="false">
      <c r="A709" s="9"/>
      <c r="B709" s="10"/>
      <c r="C709" s="10"/>
      <c r="D709" s="11"/>
      <c r="E709" s="33"/>
      <c r="F709" s="33"/>
      <c r="G709" s="12"/>
      <c r="H709" s="12"/>
      <c r="I709" s="12"/>
      <c r="J709" s="11"/>
      <c r="K709" s="11"/>
      <c r="L709" s="13"/>
      <c r="M709" s="33"/>
      <c r="N709" s="11"/>
      <c r="O709" s="14" t="str">
        <f aca="false">IF(OR(A709="",B709=""),"",LOOKUP(MOD(B709,1),Lists!$A$5:$A$9,Lists!$B$5:$B$9))</f>
        <v/>
      </c>
      <c r="P709" s="14" t="str">
        <f aca="false">IF(OR(B709="",C709=""),"",ROUND(MOD(C709-B709,1)*1440,0))</f>
        <v/>
      </c>
      <c r="Q709" s="14" t="str">
        <f aca="false">IF(A709="","",COUNTIF($A$7:A709,A709))</f>
        <v/>
      </c>
      <c r="R709" s="15" t="str">
        <f aca="false">IF(OR(G709="",H709="",J709=""),"",ABS(G709-H709)*J709*IF(K709="",1,K709))</f>
        <v/>
      </c>
      <c r="S709" s="15" t="str">
        <f aca="false">IF(OR(G709="",I709="",J709=""),"",(I709-G709)*J709*IF(K709="",1,K709)*IF(E709="Short",-1,1)-N(L709))</f>
        <v/>
      </c>
      <c r="T709" s="16" t="str">
        <f aca="false">IF(OR(S709="",N(R709)=0),"",S709/R709)</f>
        <v/>
      </c>
      <c r="U709" s="15" t="str">
        <f aca="false">IF(S709="","",SUMIFS($S$7:S709,$A$7:A709,A709))</f>
        <v/>
      </c>
      <c r="V709" s="14" t="str">
        <f aca="false">IF(S709="","",IF(AND($C$4&gt;0,U709-S709&lt;=-$C$4),"After loss limit",IF(AND($C$4&gt;0,U709&lt;=-$C$4),"Hit loss limit",IF(AND($C$5&gt;0,Q709&gt;$C$5),"Over trade cap","OK"))))</f>
        <v/>
      </c>
    </row>
    <row r="710" customFormat="false" ht="15" hidden="false" customHeight="false" outlineLevel="0" collapsed="false">
      <c r="A710" s="9"/>
      <c r="B710" s="10"/>
      <c r="C710" s="10"/>
      <c r="D710" s="11"/>
      <c r="E710" s="33"/>
      <c r="F710" s="33"/>
      <c r="G710" s="12"/>
      <c r="H710" s="12"/>
      <c r="I710" s="12"/>
      <c r="J710" s="11"/>
      <c r="K710" s="11"/>
      <c r="L710" s="13"/>
      <c r="M710" s="33"/>
      <c r="N710" s="11"/>
      <c r="O710" s="14" t="str">
        <f aca="false">IF(OR(A710="",B710=""),"",LOOKUP(MOD(B710,1),Lists!$A$5:$A$9,Lists!$B$5:$B$9))</f>
        <v/>
      </c>
      <c r="P710" s="14" t="str">
        <f aca="false">IF(OR(B710="",C710=""),"",ROUND(MOD(C710-B710,1)*1440,0))</f>
        <v/>
      </c>
      <c r="Q710" s="14" t="str">
        <f aca="false">IF(A710="","",COUNTIF($A$7:A710,A710))</f>
        <v/>
      </c>
      <c r="R710" s="15" t="str">
        <f aca="false">IF(OR(G710="",H710="",J710=""),"",ABS(G710-H710)*J710*IF(K710="",1,K710))</f>
        <v/>
      </c>
      <c r="S710" s="15" t="str">
        <f aca="false">IF(OR(G710="",I710="",J710=""),"",(I710-G710)*J710*IF(K710="",1,K710)*IF(E710="Short",-1,1)-N(L710))</f>
        <v/>
      </c>
      <c r="T710" s="16" t="str">
        <f aca="false">IF(OR(S710="",N(R710)=0),"",S710/R710)</f>
        <v/>
      </c>
      <c r="U710" s="15" t="str">
        <f aca="false">IF(S710="","",SUMIFS($S$7:S710,$A$7:A710,A710))</f>
        <v/>
      </c>
      <c r="V710" s="14" t="str">
        <f aca="false">IF(S710="","",IF(AND($C$4&gt;0,U710-S710&lt;=-$C$4),"After loss limit",IF(AND($C$4&gt;0,U710&lt;=-$C$4),"Hit loss limit",IF(AND($C$5&gt;0,Q710&gt;$C$5),"Over trade cap","OK"))))</f>
        <v/>
      </c>
    </row>
    <row r="711" customFormat="false" ht="15" hidden="false" customHeight="false" outlineLevel="0" collapsed="false">
      <c r="A711" s="9"/>
      <c r="B711" s="10"/>
      <c r="C711" s="10"/>
      <c r="D711" s="11"/>
      <c r="E711" s="33"/>
      <c r="F711" s="33"/>
      <c r="G711" s="12"/>
      <c r="H711" s="12"/>
      <c r="I711" s="12"/>
      <c r="J711" s="11"/>
      <c r="K711" s="11"/>
      <c r="L711" s="13"/>
      <c r="M711" s="33"/>
      <c r="N711" s="11"/>
      <c r="O711" s="14" t="str">
        <f aca="false">IF(OR(A711="",B711=""),"",LOOKUP(MOD(B711,1),Lists!$A$5:$A$9,Lists!$B$5:$B$9))</f>
        <v/>
      </c>
      <c r="P711" s="14" t="str">
        <f aca="false">IF(OR(B711="",C711=""),"",ROUND(MOD(C711-B711,1)*1440,0))</f>
        <v/>
      </c>
      <c r="Q711" s="14" t="str">
        <f aca="false">IF(A711="","",COUNTIF($A$7:A711,A711))</f>
        <v/>
      </c>
      <c r="R711" s="15" t="str">
        <f aca="false">IF(OR(G711="",H711="",J711=""),"",ABS(G711-H711)*J711*IF(K711="",1,K711))</f>
        <v/>
      </c>
      <c r="S711" s="15" t="str">
        <f aca="false">IF(OR(G711="",I711="",J711=""),"",(I711-G711)*J711*IF(K711="",1,K711)*IF(E711="Short",-1,1)-N(L711))</f>
        <v/>
      </c>
      <c r="T711" s="16" t="str">
        <f aca="false">IF(OR(S711="",N(R711)=0),"",S711/R711)</f>
        <v/>
      </c>
      <c r="U711" s="15" t="str">
        <f aca="false">IF(S711="","",SUMIFS($S$7:S711,$A$7:A711,A711))</f>
        <v/>
      </c>
      <c r="V711" s="14" t="str">
        <f aca="false">IF(S711="","",IF(AND($C$4&gt;0,U711-S711&lt;=-$C$4),"After loss limit",IF(AND($C$4&gt;0,U711&lt;=-$C$4),"Hit loss limit",IF(AND($C$5&gt;0,Q711&gt;$C$5),"Over trade cap","OK"))))</f>
        <v/>
      </c>
    </row>
    <row r="712" customFormat="false" ht="15" hidden="false" customHeight="false" outlineLevel="0" collapsed="false">
      <c r="A712" s="9"/>
      <c r="B712" s="10"/>
      <c r="C712" s="10"/>
      <c r="D712" s="11"/>
      <c r="E712" s="33"/>
      <c r="F712" s="33"/>
      <c r="G712" s="12"/>
      <c r="H712" s="12"/>
      <c r="I712" s="12"/>
      <c r="J712" s="11"/>
      <c r="K712" s="11"/>
      <c r="L712" s="13"/>
      <c r="M712" s="33"/>
      <c r="N712" s="11"/>
      <c r="O712" s="14" t="str">
        <f aca="false">IF(OR(A712="",B712=""),"",LOOKUP(MOD(B712,1),Lists!$A$5:$A$9,Lists!$B$5:$B$9))</f>
        <v/>
      </c>
      <c r="P712" s="14" t="str">
        <f aca="false">IF(OR(B712="",C712=""),"",ROUND(MOD(C712-B712,1)*1440,0))</f>
        <v/>
      </c>
      <c r="Q712" s="14" t="str">
        <f aca="false">IF(A712="","",COUNTIF($A$7:A712,A712))</f>
        <v/>
      </c>
      <c r="R712" s="15" t="str">
        <f aca="false">IF(OR(G712="",H712="",J712=""),"",ABS(G712-H712)*J712*IF(K712="",1,K712))</f>
        <v/>
      </c>
      <c r="S712" s="15" t="str">
        <f aca="false">IF(OR(G712="",I712="",J712=""),"",(I712-G712)*J712*IF(K712="",1,K712)*IF(E712="Short",-1,1)-N(L712))</f>
        <v/>
      </c>
      <c r="T712" s="16" t="str">
        <f aca="false">IF(OR(S712="",N(R712)=0),"",S712/R712)</f>
        <v/>
      </c>
      <c r="U712" s="15" t="str">
        <f aca="false">IF(S712="","",SUMIFS($S$7:S712,$A$7:A712,A712))</f>
        <v/>
      </c>
      <c r="V712" s="14" t="str">
        <f aca="false">IF(S712="","",IF(AND($C$4&gt;0,U712-S712&lt;=-$C$4),"After loss limit",IF(AND($C$4&gt;0,U712&lt;=-$C$4),"Hit loss limit",IF(AND($C$5&gt;0,Q712&gt;$C$5),"Over trade cap","OK"))))</f>
        <v/>
      </c>
    </row>
    <row r="713" customFormat="false" ht="15" hidden="false" customHeight="false" outlineLevel="0" collapsed="false">
      <c r="A713" s="9"/>
      <c r="B713" s="10"/>
      <c r="C713" s="10"/>
      <c r="D713" s="11"/>
      <c r="E713" s="33"/>
      <c r="F713" s="33"/>
      <c r="G713" s="12"/>
      <c r="H713" s="12"/>
      <c r="I713" s="12"/>
      <c r="J713" s="11"/>
      <c r="K713" s="11"/>
      <c r="L713" s="13"/>
      <c r="M713" s="33"/>
      <c r="N713" s="11"/>
      <c r="O713" s="14" t="str">
        <f aca="false">IF(OR(A713="",B713=""),"",LOOKUP(MOD(B713,1),Lists!$A$5:$A$9,Lists!$B$5:$B$9))</f>
        <v/>
      </c>
      <c r="P713" s="14" t="str">
        <f aca="false">IF(OR(B713="",C713=""),"",ROUND(MOD(C713-B713,1)*1440,0))</f>
        <v/>
      </c>
      <c r="Q713" s="14" t="str">
        <f aca="false">IF(A713="","",COUNTIF($A$7:A713,A713))</f>
        <v/>
      </c>
      <c r="R713" s="15" t="str">
        <f aca="false">IF(OR(G713="",H713="",J713=""),"",ABS(G713-H713)*J713*IF(K713="",1,K713))</f>
        <v/>
      </c>
      <c r="S713" s="15" t="str">
        <f aca="false">IF(OR(G713="",I713="",J713=""),"",(I713-G713)*J713*IF(K713="",1,K713)*IF(E713="Short",-1,1)-N(L713))</f>
        <v/>
      </c>
      <c r="T713" s="16" t="str">
        <f aca="false">IF(OR(S713="",N(R713)=0),"",S713/R713)</f>
        <v/>
      </c>
      <c r="U713" s="15" t="str">
        <f aca="false">IF(S713="","",SUMIFS($S$7:S713,$A$7:A713,A713))</f>
        <v/>
      </c>
      <c r="V713" s="14" t="str">
        <f aca="false">IF(S713="","",IF(AND($C$4&gt;0,U713-S713&lt;=-$C$4),"After loss limit",IF(AND($C$4&gt;0,U713&lt;=-$C$4),"Hit loss limit",IF(AND($C$5&gt;0,Q713&gt;$C$5),"Over trade cap","OK"))))</f>
        <v/>
      </c>
    </row>
    <row r="714" customFormat="false" ht="15" hidden="false" customHeight="false" outlineLevel="0" collapsed="false">
      <c r="A714" s="9"/>
      <c r="B714" s="10"/>
      <c r="C714" s="10"/>
      <c r="D714" s="11"/>
      <c r="E714" s="33"/>
      <c r="F714" s="33"/>
      <c r="G714" s="12"/>
      <c r="H714" s="12"/>
      <c r="I714" s="12"/>
      <c r="J714" s="11"/>
      <c r="K714" s="11"/>
      <c r="L714" s="13"/>
      <c r="M714" s="33"/>
      <c r="N714" s="11"/>
      <c r="O714" s="14" t="str">
        <f aca="false">IF(OR(A714="",B714=""),"",LOOKUP(MOD(B714,1),Lists!$A$5:$A$9,Lists!$B$5:$B$9))</f>
        <v/>
      </c>
      <c r="P714" s="14" t="str">
        <f aca="false">IF(OR(B714="",C714=""),"",ROUND(MOD(C714-B714,1)*1440,0))</f>
        <v/>
      </c>
      <c r="Q714" s="14" t="str">
        <f aca="false">IF(A714="","",COUNTIF($A$7:A714,A714))</f>
        <v/>
      </c>
      <c r="R714" s="15" t="str">
        <f aca="false">IF(OR(G714="",H714="",J714=""),"",ABS(G714-H714)*J714*IF(K714="",1,K714))</f>
        <v/>
      </c>
      <c r="S714" s="15" t="str">
        <f aca="false">IF(OR(G714="",I714="",J714=""),"",(I714-G714)*J714*IF(K714="",1,K714)*IF(E714="Short",-1,1)-N(L714))</f>
        <v/>
      </c>
      <c r="T714" s="16" t="str">
        <f aca="false">IF(OR(S714="",N(R714)=0),"",S714/R714)</f>
        <v/>
      </c>
      <c r="U714" s="15" t="str">
        <f aca="false">IF(S714="","",SUMIFS($S$7:S714,$A$7:A714,A714))</f>
        <v/>
      </c>
      <c r="V714" s="14" t="str">
        <f aca="false">IF(S714="","",IF(AND($C$4&gt;0,U714-S714&lt;=-$C$4),"After loss limit",IF(AND($C$4&gt;0,U714&lt;=-$C$4),"Hit loss limit",IF(AND($C$5&gt;0,Q714&gt;$C$5),"Over trade cap","OK"))))</f>
        <v/>
      </c>
    </row>
    <row r="715" customFormat="false" ht="15" hidden="false" customHeight="false" outlineLevel="0" collapsed="false">
      <c r="A715" s="9"/>
      <c r="B715" s="10"/>
      <c r="C715" s="10"/>
      <c r="D715" s="11"/>
      <c r="E715" s="33"/>
      <c r="F715" s="33"/>
      <c r="G715" s="12"/>
      <c r="H715" s="12"/>
      <c r="I715" s="12"/>
      <c r="J715" s="11"/>
      <c r="K715" s="11"/>
      <c r="L715" s="13"/>
      <c r="M715" s="33"/>
      <c r="N715" s="11"/>
      <c r="O715" s="14" t="str">
        <f aca="false">IF(OR(A715="",B715=""),"",LOOKUP(MOD(B715,1),Lists!$A$5:$A$9,Lists!$B$5:$B$9))</f>
        <v/>
      </c>
      <c r="P715" s="14" t="str">
        <f aca="false">IF(OR(B715="",C715=""),"",ROUND(MOD(C715-B715,1)*1440,0))</f>
        <v/>
      </c>
      <c r="Q715" s="14" t="str">
        <f aca="false">IF(A715="","",COUNTIF($A$7:A715,A715))</f>
        <v/>
      </c>
      <c r="R715" s="15" t="str">
        <f aca="false">IF(OR(G715="",H715="",J715=""),"",ABS(G715-H715)*J715*IF(K715="",1,K715))</f>
        <v/>
      </c>
      <c r="S715" s="15" t="str">
        <f aca="false">IF(OR(G715="",I715="",J715=""),"",(I715-G715)*J715*IF(K715="",1,K715)*IF(E715="Short",-1,1)-N(L715))</f>
        <v/>
      </c>
      <c r="T715" s="16" t="str">
        <f aca="false">IF(OR(S715="",N(R715)=0),"",S715/R715)</f>
        <v/>
      </c>
      <c r="U715" s="15" t="str">
        <f aca="false">IF(S715="","",SUMIFS($S$7:S715,$A$7:A715,A715))</f>
        <v/>
      </c>
      <c r="V715" s="14" t="str">
        <f aca="false">IF(S715="","",IF(AND($C$4&gt;0,U715-S715&lt;=-$C$4),"After loss limit",IF(AND($C$4&gt;0,U715&lt;=-$C$4),"Hit loss limit",IF(AND($C$5&gt;0,Q715&gt;$C$5),"Over trade cap","OK"))))</f>
        <v/>
      </c>
    </row>
    <row r="716" customFormat="false" ht="15" hidden="false" customHeight="false" outlineLevel="0" collapsed="false">
      <c r="A716" s="9"/>
      <c r="B716" s="10"/>
      <c r="C716" s="10"/>
      <c r="D716" s="11"/>
      <c r="E716" s="33"/>
      <c r="F716" s="33"/>
      <c r="G716" s="12"/>
      <c r="H716" s="12"/>
      <c r="I716" s="12"/>
      <c r="J716" s="11"/>
      <c r="K716" s="11"/>
      <c r="L716" s="13"/>
      <c r="M716" s="33"/>
      <c r="N716" s="11"/>
      <c r="O716" s="14" t="str">
        <f aca="false">IF(OR(A716="",B716=""),"",LOOKUP(MOD(B716,1),Lists!$A$5:$A$9,Lists!$B$5:$B$9))</f>
        <v/>
      </c>
      <c r="P716" s="14" t="str">
        <f aca="false">IF(OR(B716="",C716=""),"",ROUND(MOD(C716-B716,1)*1440,0))</f>
        <v/>
      </c>
      <c r="Q716" s="14" t="str">
        <f aca="false">IF(A716="","",COUNTIF($A$7:A716,A716))</f>
        <v/>
      </c>
      <c r="R716" s="15" t="str">
        <f aca="false">IF(OR(G716="",H716="",J716=""),"",ABS(G716-H716)*J716*IF(K716="",1,K716))</f>
        <v/>
      </c>
      <c r="S716" s="15" t="str">
        <f aca="false">IF(OR(G716="",I716="",J716=""),"",(I716-G716)*J716*IF(K716="",1,K716)*IF(E716="Short",-1,1)-N(L716))</f>
        <v/>
      </c>
      <c r="T716" s="16" t="str">
        <f aca="false">IF(OR(S716="",N(R716)=0),"",S716/R716)</f>
        <v/>
      </c>
      <c r="U716" s="15" t="str">
        <f aca="false">IF(S716="","",SUMIFS($S$7:S716,$A$7:A716,A716))</f>
        <v/>
      </c>
      <c r="V716" s="14" t="str">
        <f aca="false">IF(S716="","",IF(AND($C$4&gt;0,U716-S716&lt;=-$C$4),"After loss limit",IF(AND($C$4&gt;0,U716&lt;=-$C$4),"Hit loss limit",IF(AND($C$5&gt;0,Q716&gt;$C$5),"Over trade cap","OK"))))</f>
        <v/>
      </c>
    </row>
    <row r="717" customFormat="false" ht="15" hidden="false" customHeight="false" outlineLevel="0" collapsed="false">
      <c r="A717" s="9"/>
      <c r="B717" s="10"/>
      <c r="C717" s="10"/>
      <c r="D717" s="11"/>
      <c r="E717" s="33"/>
      <c r="F717" s="33"/>
      <c r="G717" s="12"/>
      <c r="H717" s="12"/>
      <c r="I717" s="12"/>
      <c r="J717" s="11"/>
      <c r="K717" s="11"/>
      <c r="L717" s="13"/>
      <c r="M717" s="33"/>
      <c r="N717" s="11"/>
      <c r="O717" s="14" t="str">
        <f aca="false">IF(OR(A717="",B717=""),"",LOOKUP(MOD(B717,1),Lists!$A$5:$A$9,Lists!$B$5:$B$9))</f>
        <v/>
      </c>
      <c r="P717" s="14" t="str">
        <f aca="false">IF(OR(B717="",C717=""),"",ROUND(MOD(C717-B717,1)*1440,0))</f>
        <v/>
      </c>
      <c r="Q717" s="14" t="str">
        <f aca="false">IF(A717="","",COUNTIF($A$7:A717,A717))</f>
        <v/>
      </c>
      <c r="R717" s="15" t="str">
        <f aca="false">IF(OR(G717="",H717="",J717=""),"",ABS(G717-H717)*J717*IF(K717="",1,K717))</f>
        <v/>
      </c>
      <c r="S717" s="15" t="str">
        <f aca="false">IF(OR(G717="",I717="",J717=""),"",(I717-G717)*J717*IF(K717="",1,K717)*IF(E717="Short",-1,1)-N(L717))</f>
        <v/>
      </c>
      <c r="T717" s="16" t="str">
        <f aca="false">IF(OR(S717="",N(R717)=0),"",S717/R717)</f>
        <v/>
      </c>
      <c r="U717" s="15" t="str">
        <f aca="false">IF(S717="","",SUMIFS($S$7:S717,$A$7:A717,A717))</f>
        <v/>
      </c>
      <c r="V717" s="14" t="str">
        <f aca="false">IF(S717="","",IF(AND($C$4&gt;0,U717-S717&lt;=-$C$4),"After loss limit",IF(AND($C$4&gt;0,U717&lt;=-$C$4),"Hit loss limit",IF(AND($C$5&gt;0,Q717&gt;$C$5),"Over trade cap","OK"))))</f>
        <v/>
      </c>
    </row>
    <row r="718" customFormat="false" ht="15" hidden="false" customHeight="false" outlineLevel="0" collapsed="false">
      <c r="A718" s="9"/>
      <c r="B718" s="10"/>
      <c r="C718" s="10"/>
      <c r="D718" s="11"/>
      <c r="E718" s="33"/>
      <c r="F718" s="33"/>
      <c r="G718" s="12"/>
      <c r="H718" s="12"/>
      <c r="I718" s="12"/>
      <c r="J718" s="11"/>
      <c r="K718" s="11"/>
      <c r="L718" s="13"/>
      <c r="M718" s="33"/>
      <c r="N718" s="11"/>
      <c r="O718" s="14" t="str">
        <f aca="false">IF(OR(A718="",B718=""),"",LOOKUP(MOD(B718,1),Lists!$A$5:$A$9,Lists!$B$5:$B$9))</f>
        <v/>
      </c>
      <c r="P718" s="14" t="str">
        <f aca="false">IF(OR(B718="",C718=""),"",ROUND(MOD(C718-B718,1)*1440,0))</f>
        <v/>
      </c>
      <c r="Q718" s="14" t="str">
        <f aca="false">IF(A718="","",COUNTIF($A$7:A718,A718))</f>
        <v/>
      </c>
      <c r="R718" s="15" t="str">
        <f aca="false">IF(OR(G718="",H718="",J718=""),"",ABS(G718-H718)*J718*IF(K718="",1,K718))</f>
        <v/>
      </c>
      <c r="S718" s="15" t="str">
        <f aca="false">IF(OR(G718="",I718="",J718=""),"",(I718-G718)*J718*IF(K718="",1,K718)*IF(E718="Short",-1,1)-N(L718))</f>
        <v/>
      </c>
      <c r="T718" s="16" t="str">
        <f aca="false">IF(OR(S718="",N(R718)=0),"",S718/R718)</f>
        <v/>
      </c>
      <c r="U718" s="15" t="str">
        <f aca="false">IF(S718="","",SUMIFS($S$7:S718,$A$7:A718,A718))</f>
        <v/>
      </c>
      <c r="V718" s="14" t="str">
        <f aca="false">IF(S718="","",IF(AND($C$4&gt;0,U718-S718&lt;=-$C$4),"After loss limit",IF(AND($C$4&gt;0,U718&lt;=-$C$4),"Hit loss limit",IF(AND($C$5&gt;0,Q718&gt;$C$5),"Over trade cap","OK"))))</f>
        <v/>
      </c>
    </row>
    <row r="719" customFormat="false" ht="15" hidden="false" customHeight="false" outlineLevel="0" collapsed="false">
      <c r="A719" s="9"/>
      <c r="B719" s="10"/>
      <c r="C719" s="10"/>
      <c r="D719" s="11"/>
      <c r="E719" s="33"/>
      <c r="F719" s="33"/>
      <c r="G719" s="12"/>
      <c r="H719" s="12"/>
      <c r="I719" s="12"/>
      <c r="J719" s="11"/>
      <c r="K719" s="11"/>
      <c r="L719" s="13"/>
      <c r="M719" s="33"/>
      <c r="N719" s="11"/>
      <c r="O719" s="14" t="str">
        <f aca="false">IF(OR(A719="",B719=""),"",LOOKUP(MOD(B719,1),Lists!$A$5:$A$9,Lists!$B$5:$B$9))</f>
        <v/>
      </c>
      <c r="P719" s="14" t="str">
        <f aca="false">IF(OR(B719="",C719=""),"",ROUND(MOD(C719-B719,1)*1440,0))</f>
        <v/>
      </c>
      <c r="Q719" s="14" t="str">
        <f aca="false">IF(A719="","",COUNTIF($A$7:A719,A719))</f>
        <v/>
      </c>
      <c r="R719" s="15" t="str">
        <f aca="false">IF(OR(G719="",H719="",J719=""),"",ABS(G719-H719)*J719*IF(K719="",1,K719))</f>
        <v/>
      </c>
      <c r="S719" s="15" t="str">
        <f aca="false">IF(OR(G719="",I719="",J719=""),"",(I719-G719)*J719*IF(K719="",1,K719)*IF(E719="Short",-1,1)-N(L719))</f>
        <v/>
      </c>
      <c r="T719" s="16" t="str">
        <f aca="false">IF(OR(S719="",N(R719)=0),"",S719/R719)</f>
        <v/>
      </c>
      <c r="U719" s="15" t="str">
        <f aca="false">IF(S719="","",SUMIFS($S$7:S719,$A$7:A719,A719))</f>
        <v/>
      </c>
      <c r="V719" s="14" t="str">
        <f aca="false">IF(S719="","",IF(AND($C$4&gt;0,U719-S719&lt;=-$C$4),"After loss limit",IF(AND($C$4&gt;0,U719&lt;=-$C$4),"Hit loss limit",IF(AND($C$5&gt;0,Q719&gt;$C$5),"Over trade cap","OK"))))</f>
        <v/>
      </c>
    </row>
    <row r="720" customFormat="false" ht="15" hidden="false" customHeight="false" outlineLevel="0" collapsed="false">
      <c r="A720" s="9"/>
      <c r="B720" s="10"/>
      <c r="C720" s="10"/>
      <c r="D720" s="11"/>
      <c r="E720" s="33"/>
      <c r="F720" s="33"/>
      <c r="G720" s="12"/>
      <c r="H720" s="12"/>
      <c r="I720" s="12"/>
      <c r="J720" s="11"/>
      <c r="K720" s="11"/>
      <c r="L720" s="13"/>
      <c r="M720" s="33"/>
      <c r="N720" s="11"/>
      <c r="O720" s="14" t="str">
        <f aca="false">IF(OR(A720="",B720=""),"",LOOKUP(MOD(B720,1),Lists!$A$5:$A$9,Lists!$B$5:$B$9))</f>
        <v/>
      </c>
      <c r="P720" s="14" t="str">
        <f aca="false">IF(OR(B720="",C720=""),"",ROUND(MOD(C720-B720,1)*1440,0))</f>
        <v/>
      </c>
      <c r="Q720" s="14" t="str">
        <f aca="false">IF(A720="","",COUNTIF($A$7:A720,A720))</f>
        <v/>
      </c>
      <c r="R720" s="15" t="str">
        <f aca="false">IF(OR(G720="",H720="",J720=""),"",ABS(G720-H720)*J720*IF(K720="",1,K720))</f>
        <v/>
      </c>
      <c r="S720" s="15" t="str">
        <f aca="false">IF(OR(G720="",I720="",J720=""),"",(I720-G720)*J720*IF(K720="",1,K720)*IF(E720="Short",-1,1)-N(L720))</f>
        <v/>
      </c>
      <c r="T720" s="16" t="str">
        <f aca="false">IF(OR(S720="",N(R720)=0),"",S720/R720)</f>
        <v/>
      </c>
      <c r="U720" s="15" t="str">
        <f aca="false">IF(S720="","",SUMIFS($S$7:S720,$A$7:A720,A720))</f>
        <v/>
      </c>
      <c r="V720" s="14" t="str">
        <f aca="false">IF(S720="","",IF(AND($C$4&gt;0,U720-S720&lt;=-$C$4),"After loss limit",IF(AND($C$4&gt;0,U720&lt;=-$C$4),"Hit loss limit",IF(AND($C$5&gt;0,Q720&gt;$C$5),"Over trade cap","OK"))))</f>
        <v/>
      </c>
    </row>
    <row r="721" customFormat="false" ht="15" hidden="false" customHeight="false" outlineLevel="0" collapsed="false">
      <c r="A721" s="9"/>
      <c r="B721" s="10"/>
      <c r="C721" s="10"/>
      <c r="D721" s="11"/>
      <c r="E721" s="33"/>
      <c r="F721" s="33"/>
      <c r="G721" s="12"/>
      <c r="H721" s="12"/>
      <c r="I721" s="12"/>
      <c r="J721" s="11"/>
      <c r="K721" s="11"/>
      <c r="L721" s="13"/>
      <c r="M721" s="33"/>
      <c r="N721" s="11"/>
      <c r="O721" s="14" t="str">
        <f aca="false">IF(OR(A721="",B721=""),"",LOOKUP(MOD(B721,1),Lists!$A$5:$A$9,Lists!$B$5:$B$9))</f>
        <v/>
      </c>
      <c r="P721" s="14" t="str">
        <f aca="false">IF(OR(B721="",C721=""),"",ROUND(MOD(C721-B721,1)*1440,0))</f>
        <v/>
      </c>
      <c r="Q721" s="14" t="str">
        <f aca="false">IF(A721="","",COUNTIF($A$7:A721,A721))</f>
        <v/>
      </c>
      <c r="R721" s="15" t="str">
        <f aca="false">IF(OR(G721="",H721="",J721=""),"",ABS(G721-H721)*J721*IF(K721="",1,K721))</f>
        <v/>
      </c>
      <c r="S721" s="15" t="str">
        <f aca="false">IF(OR(G721="",I721="",J721=""),"",(I721-G721)*J721*IF(K721="",1,K721)*IF(E721="Short",-1,1)-N(L721))</f>
        <v/>
      </c>
      <c r="T721" s="16" t="str">
        <f aca="false">IF(OR(S721="",N(R721)=0),"",S721/R721)</f>
        <v/>
      </c>
      <c r="U721" s="15" t="str">
        <f aca="false">IF(S721="","",SUMIFS($S$7:S721,$A$7:A721,A721))</f>
        <v/>
      </c>
      <c r="V721" s="14" t="str">
        <f aca="false">IF(S721="","",IF(AND($C$4&gt;0,U721-S721&lt;=-$C$4),"After loss limit",IF(AND($C$4&gt;0,U721&lt;=-$C$4),"Hit loss limit",IF(AND($C$5&gt;0,Q721&gt;$C$5),"Over trade cap","OK"))))</f>
        <v/>
      </c>
    </row>
    <row r="722" customFormat="false" ht="15" hidden="false" customHeight="false" outlineLevel="0" collapsed="false">
      <c r="A722" s="9"/>
      <c r="B722" s="10"/>
      <c r="C722" s="10"/>
      <c r="D722" s="11"/>
      <c r="E722" s="33"/>
      <c r="F722" s="33"/>
      <c r="G722" s="12"/>
      <c r="H722" s="12"/>
      <c r="I722" s="12"/>
      <c r="J722" s="11"/>
      <c r="K722" s="11"/>
      <c r="L722" s="13"/>
      <c r="M722" s="33"/>
      <c r="N722" s="11"/>
      <c r="O722" s="14" t="str">
        <f aca="false">IF(OR(A722="",B722=""),"",LOOKUP(MOD(B722,1),Lists!$A$5:$A$9,Lists!$B$5:$B$9))</f>
        <v/>
      </c>
      <c r="P722" s="14" t="str">
        <f aca="false">IF(OR(B722="",C722=""),"",ROUND(MOD(C722-B722,1)*1440,0))</f>
        <v/>
      </c>
      <c r="Q722" s="14" t="str">
        <f aca="false">IF(A722="","",COUNTIF($A$7:A722,A722))</f>
        <v/>
      </c>
      <c r="R722" s="15" t="str">
        <f aca="false">IF(OR(G722="",H722="",J722=""),"",ABS(G722-H722)*J722*IF(K722="",1,K722))</f>
        <v/>
      </c>
      <c r="S722" s="15" t="str">
        <f aca="false">IF(OR(G722="",I722="",J722=""),"",(I722-G722)*J722*IF(K722="",1,K722)*IF(E722="Short",-1,1)-N(L722))</f>
        <v/>
      </c>
      <c r="T722" s="16" t="str">
        <f aca="false">IF(OR(S722="",N(R722)=0),"",S722/R722)</f>
        <v/>
      </c>
      <c r="U722" s="15" t="str">
        <f aca="false">IF(S722="","",SUMIFS($S$7:S722,$A$7:A722,A722))</f>
        <v/>
      </c>
      <c r="V722" s="14" t="str">
        <f aca="false">IF(S722="","",IF(AND($C$4&gt;0,U722-S722&lt;=-$C$4),"After loss limit",IF(AND($C$4&gt;0,U722&lt;=-$C$4),"Hit loss limit",IF(AND($C$5&gt;0,Q722&gt;$C$5),"Over trade cap","OK"))))</f>
        <v/>
      </c>
    </row>
    <row r="723" customFormat="false" ht="15" hidden="false" customHeight="false" outlineLevel="0" collapsed="false">
      <c r="A723" s="9"/>
      <c r="B723" s="10"/>
      <c r="C723" s="10"/>
      <c r="D723" s="11"/>
      <c r="E723" s="33"/>
      <c r="F723" s="33"/>
      <c r="G723" s="12"/>
      <c r="H723" s="12"/>
      <c r="I723" s="12"/>
      <c r="J723" s="11"/>
      <c r="K723" s="11"/>
      <c r="L723" s="13"/>
      <c r="M723" s="33"/>
      <c r="N723" s="11"/>
      <c r="O723" s="14" t="str">
        <f aca="false">IF(OR(A723="",B723=""),"",LOOKUP(MOD(B723,1),Lists!$A$5:$A$9,Lists!$B$5:$B$9))</f>
        <v/>
      </c>
      <c r="P723" s="14" t="str">
        <f aca="false">IF(OR(B723="",C723=""),"",ROUND(MOD(C723-B723,1)*1440,0))</f>
        <v/>
      </c>
      <c r="Q723" s="14" t="str">
        <f aca="false">IF(A723="","",COUNTIF($A$7:A723,A723))</f>
        <v/>
      </c>
      <c r="R723" s="15" t="str">
        <f aca="false">IF(OR(G723="",H723="",J723=""),"",ABS(G723-H723)*J723*IF(K723="",1,K723))</f>
        <v/>
      </c>
      <c r="S723" s="15" t="str">
        <f aca="false">IF(OR(G723="",I723="",J723=""),"",(I723-G723)*J723*IF(K723="",1,K723)*IF(E723="Short",-1,1)-N(L723))</f>
        <v/>
      </c>
      <c r="T723" s="16" t="str">
        <f aca="false">IF(OR(S723="",N(R723)=0),"",S723/R723)</f>
        <v/>
      </c>
      <c r="U723" s="15" t="str">
        <f aca="false">IF(S723="","",SUMIFS($S$7:S723,$A$7:A723,A723))</f>
        <v/>
      </c>
      <c r="V723" s="14" t="str">
        <f aca="false">IF(S723="","",IF(AND($C$4&gt;0,U723-S723&lt;=-$C$4),"After loss limit",IF(AND($C$4&gt;0,U723&lt;=-$C$4),"Hit loss limit",IF(AND($C$5&gt;0,Q723&gt;$C$5),"Over trade cap","OK"))))</f>
        <v/>
      </c>
    </row>
    <row r="724" customFormat="false" ht="15" hidden="false" customHeight="false" outlineLevel="0" collapsed="false">
      <c r="A724" s="9"/>
      <c r="B724" s="10"/>
      <c r="C724" s="10"/>
      <c r="D724" s="11"/>
      <c r="E724" s="33"/>
      <c r="F724" s="33"/>
      <c r="G724" s="12"/>
      <c r="H724" s="12"/>
      <c r="I724" s="12"/>
      <c r="J724" s="11"/>
      <c r="K724" s="11"/>
      <c r="L724" s="13"/>
      <c r="M724" s="33"/>
      <c r="N724" s="11"/>
      <c r="O724" s="14" t="str">
        <f aca="false">IF(OR(A724="",B724=""),"",LOOKUP(MOD(B724,1),Lists!$A$5:$A$9,Lists!$B$5:$B$9))</f>
        <v/>
      </c>
      <c r="P724" s="14" t="str">
        <f aca="false">IF(OR(B724="",C724=""),"",ROUND(MOD(C724-B724,1)*1440,0))</f>
        <v/>
      </c>
      <c r="Q724" s="14" t="str">
        <f aca="false">IF(A724="","",COUNTIF($A$7:A724,A724))</f>
        <v/>
      </c>
      <c r="R724" s="15" t="str">
        <f aca="false">IF(OR(G724="",H724="",J724=""),"",ABS(G724-H724)*J724*IF(K724="",1,K724))</f>
        <v/>
      </c>
      <c r="S724" s="15" t="str">
        <f aca="false">IF(OR(G724="",I724="",J724=""),"",(I724-G724)*J724*IF(K724="",1,K724)*IF(E724="Short",-1,1)-N(L724))</f>
        <v/>
      </c>
      <c r="T724" s="16" t="str">
        <f aca="false">IF(OR(S724="",N(R724)=0),"",S724/R724)</f>
        <v/>
      </c>
      <c r="U724" s="15" t="str">
        <f aca="false">IF(S724="","",SUMIFS($S$7:S724,$A$7:A724,A724))</f>
        <v/>
      </c>
      <c r="V724" s="14" t="str">
        <f aca="false">IF(S724="","",IF(AND($C$4&gt;0,U724-S724&lt;=-$C$4),"After loss limit",IF(AND($C$4&gt;0,U724&lt;=-$C$4),"Hit loss limit",IF(AND($C$5&gt;0,Q724&gt;$C$5),"Over trade cap","OK"))))</f>
        <v/>
      </c>
    </row>
    <row r="725" customFormat="false" ht="15" hidden="false" customHeight="false" outlineLevel="0" collapsed="false">
      <c r="A725" s="9"/>
      <c r="B725" s="10"/>
      <c r="C725" s="10"/>
      <c r="D725" s="11"/>
      <c r="E725" s="33"/>
      <c r="F725" s="33"/>
      <c r="G725" s="12"/>
      <c r="H725" s="12"/>
      <c r="I725" s="12"/>
      <c r="J725" s="11"/>
      <c r="K725" s="11"/>
      <c r="L725" s="13"/>
      <c r="M725" s="33"/>
      <c r="N725" s="11"/>
      <c r="O725" s="14" t="str">
        <f aca="false">IF(OR(A725="",B725=""),"",LOOKUP(MOD(B725,1),Lists!$A$5:$A$9,Lists!$B$5:$B$9))</f>
        <v/>
      </c>
      <c r="P725" s="14" t="str">
        <f aca="false">IF(OR(B725="",C725=""),"",ROUND(MOD(C725-B725,1)*1440,0))</f>
        <v/>
      </c>
      <c r="Q725" s="14" t="str">
        <f aca="false">IF(A725="","",COUNTIF($A$7:A725,A725))</f>
        <v/>
      </c>
      <c r="R725" s="15" t="str">
        <f aca="false">IF(OR(G725="",H725="",J725=""),"",ABS(G725-H725)*J725*IF(K725="",1,K725))</f>
        <v/>
      </c>
      <c r="S725" s="15" t="str">
        <f aca="false">IF(OR(G725="",I725="",J725=""),"",(I725-G725)*J725*IF(K725="",1,K725)*IF(E725="Short",-1,1)-N(L725))</f>
        <v/>
      </c>
      <c r="T725" s="16" t="str">
        <f aca="false">IF(OR(S725="",N(R725)=0),"",S725/R725)</f>
        <v/>
      </c>
      <c r="U725" s="15" t="str">
        <f aca="false">IF(S725="","",SUMIFS($S$7:S725,$A$7:A725,A725))</f>
        <v/>
      </c>
      <c r="V725" s="14" t="str">
        <f aca="false">IF(S725="","",IF(AND($C$4&gt;0,U725-S725&lt;=-$C$4),"After loss limit",IF(AND($C$4&gt;0,U725&lt;=-$C$4),"Hit loss limit",IF(AND($C$5&gt;0,Q725&gt;$C$5),"Over trade cap","OK"))))</f>
        <v/>
      </c>
    </row>
    <row r="726" customFormat="false" ht="15" hidden="false" customHeight="false" outlineLevel="0" collapsed="false">
      <c r="A726" s="9"/>
      <c r="B726" s="10"/>
      <c r="C726" s="10"/>
      <c r="D726" s="11"/>
      <c r="E726" s="33"/>
      <c r="F726" s="33"/>
      <c r="G726" s="12"/>
      <c r="H726" s="12"/>
      <c r="I726" s="12"/>
      <c r="J726" s="11"/>
      <c r="K726" s="11"/>
      <c r="L726" s="13"/>
      <c r="M726" s="33"/>
      <c r="N726" s="11"/>
      <c r="O726" s="14" t="str">
        <f aca="false">IF(OR(A726="",B726=""),"",LOOKUP(MOD(B726,1),Lists!$A$5:$A$9,Lists!$B$5:$B$9))</f>
        <v/>
      </c>
      <c r="P726" s="14" t="str">
        <f aca="false">IF(OR(B726="",C726=""),"",ROUND(MOD(C726-B726,1)*1440,0))</f>
        <v/>
      </c>
      <c r="Q726" s="14" t="str">
        <f aca="false">IF(A726="","",COUNTIF($A$7:A726,A726))</f>
        <v/>
      </c>
      <c r="R726" s="15" t="str">
        <f aca="false">IF(OR(G726="",H726="",J726=""),"",ABS(G726-H726)*J726*IF(K726="",1,K726))</f>
        <v/>
      </c>
      <c r="S726" s="15" t="str">
        <f aca="false">IF(OR(G726="",I726="",J726=""),"",(I726-G726)*J726*IF(K726="",1,K726)*IF(E726="Short",-1,1)-N(L726))</f>
        <v/>
      </c>
      <c r="T726" s="16" t="str">
        <f aca="false">IF(OR(S726="",N(R726)=0),"",S726/R726)</f>
        <v/>
      </c>
      <c r="U726" s="15" t="str">
        <f aca="false">IF(S726="","",SUMIFS($S$7:S726,$A$7:A726,A726))</f>
        <v/>
      </c>
      <c r="V726" s="14" t="str">
        <f aca="false">IF(S726="","",IF(AND($C$4&gt;0,U726-S726&lt;=-$C$4),"After loss limit",IF(AND($C$4&gt;0,U726&lt;=-$C$4),"Hit loss limit",IF(AND($C$5&gt;0,Q726&gt;$C$5),"Over trade cap","OK"))))</f>
        <v/>
      </c>
    </row>
    <row r="727" customFormat="false" ht="15" hidden="false" customHeight="false" outlineLevel="0" collapsed="false">
      <c r="A727" s="9"/>
      <c r="B727" s="10"/>
      <c r="C727" s="10"/>
      <c r="D727" s="11"/>
      <c r="E727" s="33"/>
      <c r="F727" s="33"/>
      <c r="G727" s="12"/>
      <c r="H727" s="12"/>
      <c r="I727" s="12"/>
      <c r="J727" s="11"/>
      <c r="K727" s="11"/>
      <c r="L727" s="13"/>
      <c r="M727" s="33"/>
      <c r="N727" s="11"/>
      <c r="O727" s="14" t="str">
        <f aca="false">IF(OR(A727="",B727=""),"",LOOKUP(MOD(B727,1),Lists!$A$5:$A$9,Lists!$B$5:$B$9))</f>
        <v/>
      </c>
      <c r="P727" s="14" t="str">
        <f aca="false">IF(OR(B727="",C727=""),"",ROUND(MOD(C727-B727,1)*1440,0))</f>
        <v/>
      </c>
      <c r="Q727" s="14" t="str">
        <f aca="false">IF(A727="","",COUNTIF($A$7:A727,A727))</f>
        <v/>
      </c>
      <c r="R727" s="15" t="str">
        <f aca="false">IF(OR(G727="",H727="",J727=""),"",ABS(G727-H727)*J727*IF(K727="",1,K727))</f>
        <v/>
      </c>
      <c r="S727" s="15" t="str">
        <f aca="false">IF(OR(G727="",I727="",J727=""),"",(I727-G727)*J727*IF(K727="",1,K727)*IF(E727="Short",-1,1)-N(L727))</f>
        <v/>
      </c>
      <c r="T727" s="16" t="str">
        <f aca="false">IF(OR(S727="",N(R727)=0),"",S727/R727)</f>
        <v/>
      </c>
      <c r="U727" s="15" t="str">
        <f aca="false">IF(S727="","",SUMIFS($S$7:S727,$A$7:A727,A727))</f>
        <v/>
      </c>
      <c r="V727" s="14" t="str">
        <f aca="false">IF(S727="","",IF(AND($C$4&gt;0,U727-S727&lt;=-$C$4),"After loss limit",IF(AND($C$4&gt;0,U727&lt;=-$C$4),"Hit loss limit",IF(AND($C$5&gt;0,Q727&gt;$C$5),"Over trade cap","OK"))))</f>
        <v/>
      </c>
    </row>
    <row r="728" customFormat="false" ht="15" hidden="false" customHeight="false" outlineLevel="0" collapsed="false">
      <c r="A728" s="9"/>
      <c r="B728" s="10"/>
      <c r="C728" s="10"/>
      <c r="D728" s="11"/>
      <c r="E728" s="33"/>
      <c r="F728" s="33"/>
      <c r="G728" s="12"/>
      <c r="H728" s="12"/>
      <c r="I728" s="12"/>
      <c r="J728" s="11"/>
      <c r="K728" s="11"/>
      <c r="L728" s="13"/>
      <c r="M728" s="33"/>
      <c r="N728" s="11"/>
      <c r="O728" s="14" t="str">
        <f aca="false">IF(OR(A728="",B728=""),"",LOOKUP(MOD(B728,1),Lists!$A$5:$A$9,Lists!$B$5:$B$9))</f>
        <v/>
      </c>
      <c r="P728" s="14" t="str">
        <f aca="false">IF(OR(B728="",C728=""),"",ROUND(MOD(C728-B728,1)*1440,0))</f>
        <v/>
      </c>
      <c r="Q728" s="14" t="str">
        <f aca="false">IF(A728="","",COUNTIF($A$7:A728,A728))</f>
        <v/>
      </c>
      <c r="R728" s="15" t="str">
        <f aca="false">IF(OR(G728="",H728="",J728=""),"",ABS(G728-H728)*J728*IF(K728="",1,K728))</f>
        <v/>
      </c>
      <c r="S728" s="15" t="str">
        <f aca="false">IF(OR(G728="",I728="",J728=""),"",(I728-G728)*J728*IF(K728="",1,K728)*IF(E728="Short",-1,1)-N(L728))</f>
        <v/>
      </c>
      <c r="T728" s="16" t="str">
        <f aca="false">IF(OR(S728="",N(R728)=0),"",S728/R728)</f>
        <v/>
      </c>
      <c r="U728" s="15" t="str">
        <f aca="false">IF(S728="","",SUMIFS($S$7:S728,$A$7:A728,A728))</f>
        <v/>
      </c>
      <c r="V728" s="14" t="str">
        <f aca="false">IF(S728="","",IF(AND($C$4&gt;0,U728-S728&lt;=-$C$4),"After loss limit",IF(AND($C$4&gt;0,U728&lt;=-$C$4),"Hit loss limit",IF(AND($C$5&gt;0,Q728&gt;$C$5),"Over trade cap","OK"))))</f>
        <v/>
      </c>
    </row>
    <row r="729" customFormat="false" ht="15" hidden="false" customHeight="false" outlineLevel="0" collapsed="false">
      <c r="A729" s="9"/>
      <c r="B729" s="10"/>
      <c r="C729" s="10"/>
      <c r="D729" s="11"/>
      <c r="E729" s="33"/>
      <c r="F729" s="33"/>
      <c r="G729" s="12"/>
      <c r="H729" s="12"/>
      <c r="I729" s="12"/>
      <c r="J729" s="11"/>
      <c r="K729" s="11"/>
      <c r="L729" s="13"/>
      <c r="M729" s="33"/>
      <c r="N729" s="11"/>
      <c r="O729" s="14" t="str">
        <f aca="false">IF(OR(A729="",B729=""),"",LOOKUP(MOD(B729,1),Lists!$A$5:$A$9,Lists!$B$5:$B$9))</f>
        <v/>
      </c>
      <c r="P729" s="14" t="str">
        <f aca="false">IF(OR(B729="",C729=""),"",ROUND(MOD(C729-B729,1)*1440,0))</f>
        <v/>
      </c>
      <c r="Q729" s="14" t="str">
        <f aca="false">IF(A729="","",COUNTIF($A$7:A729,A729))</f>
        <v/>
      </c>
      <c r="R729" s="15" t="str">
        <f aca="false">IF(OR(G729="",H729="",J729=""),"",ABS(G729-H729)*J729*IF(K729="",1,K729))</f>
        <v/>
      </c>
      <c r="S729" s="15" t="str">
        <f aca="false">IF(OR(G729="",I729="",J729=""),"",(I729-G729)*J729*IF(K729="",1,K729)*IF(E729="Short",-1,1)-N(L729))</f>
        <v/>
      </c>
      <c r="T729" s="16" t="str">
        <f aca="false">IF(OR(S729="",N(R729)=0),"",S729/R729)</f>
        <v/>
      </c>
      <c r="U729" s="15" t="str">
        <f aca="false">IF(S729="","",SUMIFS($S$7:S729,$A$7:A729,A729))</f>
        <v/>
      </c>
      <c r="V729" s="14" t="str">
        <f aca="false">IF(S729="","",IF(AND($C$4&gt;0,U729-S729&lt;=-$C$4),"After loss limit",IF(AND($C$4&gt;0,U729&lt;=-$C$4),"Hit loss limit",IF(AND($C$5&gt;0,Q729&gt;$C$5),"Over trade cap","OK"))))</f>
        <v/>
      </c>
    </row>
    <row r="730" customFormat="false" ht="15" hidden="false" customHeight="false" outlineLevel="0" collapsed="false">
      <c r="A730" s="9"/>
      <c r="B730" s="10"/>
      <c r="C730" s="10"/>
      <c r="D730" s="11"/>
      <c r="E730" s="33"/>
      <c r="F730" s="33"/>
      <c r="G730" s="12"/>
      <c r="H730" s="12"/>
      <c r="I730" s="12"/>
      <c r="J730" s="11"/>
      <c r="K730" s="11"/>
      <c r="L730" s="13"/>
      <c r="M730" s="33"/>
      <c r="N730" s="11"/>
      <c r="O730" s="14" t="str">
        <f aca="false">IF(OR(A730="",B730=""),"",LOOKUP(MOD(B730,1),Lists!$A$5:$A$9,Lists!$B$5:$B$9))</f>
        <v/>
      </c>
      <c r="P730" s="14" t="str">
        <f aca="false">IF(OR(B730="",C730=""),"",ROUND(MOD(C730-B730,1)*1440,0))</f>
        <v/>
      </c>
      <c r="Q730" s="14" t="str">
        <f aca="false">IF(A730="","",COUNTIF($A$7:A730,A730))</f>
        <v/>
      </c>
      <c r="R730" s="15" t="str">
        <f aca="false">IF(OR(G730="",H730="",J730=""),"",ABS(G730-H730)*J730*IF(K730="",1,K730))</f>
        <v/>
      </c>
      <c r="S730" s="15" t="str">
        <f aca="false">IF(OR(G730="",I730="",J730=""),"",(I730-G730)*J730*IF(K730="",1,K730)*IF(E730="Short",-1,1)-N(L730))</f>
        <v/>
      </c>
      <c r="T730" s="16" t="str">
        <f aca="false">IF(OR(S730="",N(R730)=0),"",S730/R730)</f>
        <v/>
      </c>
      <c r="U730" s="15" t="str">
        <f aca="false">IF(S730="","",SUMIFS($S$7:S730,$A$7:A730,A730))</f>
        <v/>
      </c>
      <c r="V730" s="14" t="str">
        <f aca="false">IF(S730="","",IF(AND($C$4&gt;0,U730-S730&lt;=-$C$4),"After loss limit",IF(AND($C$4&gt;0,U730&lt;=-$C$4),"Hit loss limit",IF(AND($C$5&gt;0,Q730&gt;$C$5),"Over trade cap","OK"))))</f>
        <v/>
      </c>
    </row>
    <row r="731" customFormat="false" ht="15" hidden="false" customHeight="false" outlineLevel="0" collapsed="false">
      <c r="A731" s="9"/>
      <c r="B731" s="10"/>
      <c r="C731" s="10"/>
      <c r="D731" s="11"/>
      <c r="E731" s="33"/>
      <c r="F731" s="33"/>
      <c r="G731" s="12"/>
      <c r="H731" s="12"/>
      <c r="I731" s="12"/>
      <c r="J731" s="11"/>
      <c r="K731" s="11"/>
      <c r="L731" s="13"/>
      <c r="M731" s="33"/>
      <c r="N731" s="11"/>
      <c r="O731" s="14" t="str">
        <f aca="false">IF(OR(A731="",B731=""),"",LOOKUP(MOD(B731,1),Lists!$A$5:$A$9,Lists!$B$5:$B$9))</f>
        <v/>
      </c>
      <c r="P731" s="14" t="str">
        <f aca="false">IF(OR(B731="",C731=""),"",ROUND(MOD(C731-B731,1)*1440,0))</f>
        <v/>
      </c>
      <c r="Q731" s="14" t="str">
        <f aca="false">IF(A731="","",COUNTIF($A$7:A731,A731))</f>
        <v/>
      </c>
      <c r="R731" s="15" t="str">
        <f aca="false">IF(OR(G731="",H731="",J731=""),"",ABS(G731-H731)*J731*IF(K731="",1,K731))</f>
        <v/>
      </c>
      <c r="S731" s="15" t="str">
        <f aca="false">IF(OR(G731="",I731="",J731=""),"",(I731-G731)*J731*IF(K731="",1,K731)*IF(E731="Short",-1,1)-N(L731))</f>
        <v/>
      </c>
      <c r="T731" s="16" t="str">
        <f aca="false">IF(OR(S731="",N(R731)=0),"",S731/R731)</f>
        <v/>
      </c>
      <c r="U731" s="15" t="str">
        <f aca="false">IF(S731="","",SUMIFS($S$7:S731,$A$7:A731,A731))</f>
        <v/>
      </c>
      <c r="V731" s="14" t="str">
        <f aca="false">IF(S731="","",IF(AND($C$4&gt;0,U731-S731&lt;=-$C$4),"After loss limit",IF(AND($C$4&gt;0,U731&lt;=-$C$4),"Hit loss limit",IF(AND($C$5&gt;0,Q731&gt;$C$5),"Over trade cap","OK"))))</f>
        <v/>
      </c>
    </row>
    <row r="732" customFormat="false" ht="15" hidden="false" customHeight="false" outlineLevel="0" collapsed="false">
      <c r="A732" s="9"/>
      <c r="B732" s="10"/>
      <c r="C732" s="10"/>
      <c r="D732" s="11"/>
      <c r="E732" s="33"/>
      <c r="F732" s="33"/>
      <c r="G732" s="12"/>
      <c r="H732" s="12"/>
      <c r="I732" s="12"/>
      <c r="J732" s="11"/>
      <c r="K732" s="11"/>
      <c r="L732" s="13"/>
      <c r="M732" s="33"/>
      <c r="N732" s="11"/>
      <c r="O732" s="14" t="str">
        <f aca="false">IF(OR(A732="",B732=""),"",LOOKUP(MOD(B732,1),Lists!$A$5:$A$9,Lists!$B$5:$B$9))</f>
        <v/>
      </c>
      <c r="P732" s="14" t="str">
        <f aca="false">IF(OR(B732="",C732=""),"",ROUND(MOD(C732-B732,1)*1440,0))</f>
        <v/>
      </c>
      <c r="Q732" s="14" t="str">
        <f aca="false">IF(A732="","",COUNTIF($A$7:A732,A732))</f>
        <v/>
      </c>
      <c r="R732" s="15" t="str">
        <f aca="false">IF(OR(G732="",H732="",J732=""),"",ABS(G732-H732)*J732*IF(K732="",1,K732))</f>
        <v/>
      </c>
      <c r="S732" s="15" t="str">
        <f aca="false">IF(OR(G732="",I732="",J732=""),"",(I732-G732)*J732*IF(K732="",1,K732)*IF(E732="Short",-1,1)-N(L732))</f>
        <v/>
      </c>
      <c r="T732" s="16" t="str">
        <f aca="false">IF(OR(S732="",N(R732)=0),"",S732/R732)</f>
        <v/>
      </c>
      <c r="U732" s="15" t="str">
        <f aca="false">IF(S732="","",SUMIFS($S$7:S732,$A$7:A732,A732))</f>
        <v/>
      </c>
      <c r="V732" s="14" t="str">
        <f aca="false">IF(S732="","",IF(AND($C$4&gt;0,U732-S732&lt;=-$C$4),"After loss limit",IF(AND($C$4&gt;0,U732&lt;=-$C$4),"Hit loss limit",IF(AND($C$5&gt;0,Q732&gt;$C$5),"Over trade cap","OK"))))</f>
        <v/>
      </c>
    </row>
    <row r="733" customFormat="false" ht="15" hidden="false" customHeight="false" outlineLevel="0" collapsed="false">
      <c r="A733" s="9"/>
      <c r="B733" s="10"/>
      <c r="C733" s="10"/>
      <c r="D733" s="11"/>
      <c r="E733" s="33"/>
      <c r="F733" s="33"/>
      <c r="G733" s="12"/>
      <c r="H733" s="12"/>
      <c r="I733" s="12"/>
      <c r="J733" s="11"/>
      <c r="K733" s="11"/>
      <c r="L733" s="13"/>
      <c r="M733" s="33"/>
      <c r="N733" s="11"/>
      <c r="O733" s="14" t="str">
        <f aca="false">IF(OR(A733="",B733=""),"",LOOKUP(MOD(B733,1),Lists!$A$5:$A$9,Lists!$B$5:$B$9))</f>
        <v/>
      </c>
      <c r="P733" s="14" t="str">
        <f aca="false">IF(OR(B733="",C733=""),"",ROUND(MOD(C733-B733,1)*1440,0))</f>
        <v/>
      </c>
      <c r="Q733" s="14" t="str">
        <f aca="false">IF(A733="","",COUNTIF($A$7:A733,A733))</f>
        <v/>
      </c>
      <c r="R733" s="15" t="str">
        <f aca="false">IF(OR(G733="",H733="",J733=""),"",ABS(G733-H733)*J733*IF(K733="",1,K733))</f>
        <v/>
      </c>
      <c r="S733" s="15" t="str">
        <f aca="false">IF(OR(G733="",I733="",J733=""),"",(I733-G733)*J733*IF(K733="",1,K733)*IF(E733="Short",-1,1)-N(L733))</f>
        <v/>
      </c>
      <c r="T733" s="16" t="str">
        <f aca="false">IF(OR(S733="",N(R733)=0),"",S733/R733)</f>
        <v/>
      </c>
      <c r="U733" s="15" t="str">
        <f aca="false">IF(S733="","",SUMIFS($S$7:S733,$A$7:A733,A733))</f>
        <v/>
      </c>
      <c r="V733" s="14" t="str">
        <f aca="false">IF(S733="","",IF(AND($C$4&gt;0,U733-S733&lt;=-$C$4),"After loss limit",IF(AND($C$4&gt;0,U733&lt;=-$C$4),"Hit loss limit",IF(AND($C$5&gt;0,Q733&gt;$C$5),"Over trade cap","OK"))))</f>
        <v/>
      </c>
    </row>
    <row r="734" customFormat="false" ht="15" hidden="false" customHeight="false" outlineLevel="0" collapsed="false">
      <c r="A734" s="9"/>
      <c r="B734" s="10"/>
      <c r="C734" s="10"/>
      <c r="D734" s="11"/>
      <c r="E734" s="33"/>
      <c r="F734" s="33"/>
      <c r="G734" s="12"/>
      <c r="H734" s="12"/>
      <c r="I734" s="12"/>
      <c r="J734" s="11"/>
      <c r="K734" s="11"/>
      <c r="L734" s="13"/>
      <c r="M734" s="33"/>
      <c r="N734" s="11"/>
      <c r="O734" s="14" t="str">
        <f aca="false">IF(OR(A734="",B734=""),"",LOOKUP(MOD(B734,1),Lists!$A$5:$A$9,Lists!$B$5:$B$9))</f>
        <v/>
      </c>
      <c r="P734" s="14" t="str">
        <f aca="false">IF(OR(B734="",C734=""),"",ROUND(MOD(C734-B734,1)*1440,0))</f>
        <v/>
      </c>
      <c r="Q734" s="14" t="str">
        <f aca="false">IF(A734="","",COUNTIF($A$7:A734,A734))</f>
        <v/>
      </c>
      <c r="R734" s="15" t="str">
        <f aca="false">IF(OR(G734="",H734="",J734=""),"",ABS(G734-H734)*J734*IF(K734="",1,K734))</f>
        <v/>
      </c>
      <c r="S734" s="15" t="str">
        <f aca="false">IF(OR(G734="",I734="",J734=""),"",(I734-G734)*J734*IF(K734="",1,K734)*IF(E734="Short",-1,1)-N(L734))</f>
        <v/>
      </c>
      <c r="T734" s="16" t="str">
        <f aca="false">IF(OR(S734="",N(R734)=0),"",S734/R734)</f>
        <v/>
      </c>
      <c r="U734" s="15" t="str">
        <f aca="false">IF(S734="","",SUMIFS($S$7:S734,$A$7:A734,A734))</f>
        <v/>
      </c>
      <c r="V734" s="14" t="str">
        <f aca="false">IF(S734="","",IF(AND($C$4&gt;0,U734-S734&lt;=-$C$4),"After loss limit",IF(AND($C$4&gt;0,U734&lt;=-$C$4),"Hit loss limit",IF(AND($C$5&gt;0,Q734&gt;$C$5),"Over trade cap","OK"))))</f>
        <v/>
      </c>
    </row>
    <row r="735" customFormat="false" ht="15" hidden="false" customHeight="false" outlineLevel="0" collapsed="false">
      <c r="A735" s="9"/>
      <c r="B735" s="10"/>
      <c r="C735" s="10"/>
      <c r="D735" s="11"/>
      <c r="E735" s="33"/>
      <c r="F735" s="33"/>
      <c r="G735" s="12"/>
      <c r="H735" s="12"/>
      <c r="I735" s="12"/>
      <c r="J735" s="11"/>
      <c r="K735" s="11"/>
      <c r="L735" s="13"/>
      <c r="M735" s="33"/>
      <c r="N735" s="11"/>
      <c r="O735" s="14" t="str">
        <f aca="false">IF(OR(A735="",B735=""),"",LOOKUP(MOD(B735,1),Lists!$A$5:$A$9,Lists!$B$5:$B$9))</f>
        <v/>
      </c>
      <c r="P735" s="14" t="str">
        <f aca="false">IF(OR(B735="",C735=""),"",ROUND(MOD(C735-B735,1)*1440,0))</f>
        <v/>
      </c>
      <c r="Q735" s="14" t="str">
        <f aca="false">IF(A735="","",COUNTIF($A$7:A735,A735))</f>
        <v/>
      </c>
      <c r="R735" s="15" t="str">
        <f aca="false">IF(OR(G735="",H735="",J735=""),"",ABS(G735-H735)*J735*IF(K735="",1,K735))</f>
        <v/>
      </c>
      <c r="S735" s="15" t="str">
        <f aca="false">IF(OR(G735="",I735="",J735=""),"",(I735-G735)*J735*IF(K735="",1,K735)*IF(E735="Short",-1,1)-N(L735))</f>
        <v/>
      </c>
      <c r="T735" s="16" t="str">
        <f aca="false">IF(OR(S735="",N(R735)=0),"",S735/R735)</f>
        <v/>
      </c>
      <c r="U735" s="15" t="str">
        <f aca="false">IF(S735="","",SUMIFS($S$7:S735,$A$7:A735,A735))</f>
        <v/>
      </c>
      <c r="V735" s="14" t="str">
        <f aca="false">IF(S735="","",IF(AND($C$4&gt;0,U735-S735&lt;=-$C$4),"After loss limit",IF(AND($C$4&gt;0,U735&lt;=-$C$4),"Hit loss limit",IF(AND($C$5&gt;0,Q735&gt;$C$5),"Over trade cap","OK"))))</f>
        <v/>
      </c>
    </row>
    <row r="736" customFormat="false" ht="15" hidden="false" customHeight="false" outlineLevel="0" collapsed="false">
      <c r="A736" s="9"/>
      <c r="B736" s="10"/>
      <c r="C736" s="10"/>
      <c r="D736" s="11"/>
      <c r="E736" s="33"/>
      <c r="F736" s="33"/>
      <c r="G736" s="12"/>
      <c r="H736" s="12"/>
      <c r="I736" s="12"/>
      <c r="J736" s="11"/>
      <c r="K736" s="11"/>
      <c r="L736" s="13"/>
      <c r="M736" s="33"/>
      <c r="N736" s="11"/>
      <c r="O736" s="14" t="str">
        <f aca="false">IF(OR(A736="",B736=""),"",LOOKUP(MOD(B736,1),Lists!$A$5:$A$9,Lists!$B$5:$B$9))</f>
        <v/>
      </c>
      <c r="P736" s="14" t="str">
        <f aca="false">IF(OR(B736="",C736=""),"",ROUND(MOD(C736-B736,1)*1440,0))</f>
        <v/>
      </c>
      <c r="Q736" s="14" t="str">
        <f aca="false">IF(A736="","",COUNTIF($A$7:A736,A736))</f>
        <v/>
      </c>
      <c r="R736" s="15" t="str">
        <f aca="false">IF(OR(G736="",H736="",J736=""),"",ABS(G736-H736)*J736*IF(K736="",1,K736))</f>
        <v/>
      </c>
      <c r="S736" s="15" t="str">
        <f aca="false">IF(OR(G736="",I736="",J736=""),"",(I736-G736)*J736*IF(K736="",1,K736)*IF(E736="Short",-1,1)-N(L736))</f>
        <v/>
      </c>
      <c r="T736" s="16" t="str">
        <f aca="false">IF(OR(S736="",N(R736)=0),"",S736/R736)</f>
        <v/>
      </c>
      <c r="U736" s="15" t="str">
        <f aca="false">IF(S736="","",SUMIFS($S$7:S736,$A$7:A736,A736))</f>
        <v/>
      </c>
      <c r="V736" s="14" t="str">
        <f aca="false">IF(S736="","",IF(AND($C$4&gt;0,U736-S736&lt;=-$C$4),"After loss limit",IF(AND($C$4&gt;0,U736&lt;=-$C$4),"Hit loss limit",IF(AND($C$5&gt;0,Q736&gt;$C$5),"Over trade cap","OK"))))</f>
        <v/>
      </c>
    </row>
    <row r="737" customFormat="false" ht="15" hidden="false" customHeight="false" outlineLevel="0" collapsed="false">
      <c r="A737" s="9"/>
      <c r="B737" s="10"/>
      <c r="C737" s="10"/>
      <c r="D737" s="11"/>
      <c r="E737" s="33"/>
      <c r="F737" s="33"/>
      <c r="G737" s="12"/>
      <c r="H737" s="12"/>
      <c r="I737" s="12"/>
      <c r="J737" s="11"/>
      <c r="K737" s="11"/>
      <c r="L737" s="13"/>
      <c r="M737" s="33"/>
      <c r="N737" s="11"/>
      <c r="O737" s="14" t="str">
        <f aca="false">IF(OR(A737="",B737=""),"",LOOKUP(MOD(B737,1),Lists!$A$5:$A$9,Lists!$B$5:$B$9))</f>
        <v/>
      </c>
      <c r="P737" s="14" t="str">
        <f aca="false">IF(OR(B737="",C737=""),"",ROUND(MOD(C737-B737,1)*1440,0))</f>
        <v/>
      </c>
      <c r="Q737" s="14" t="str">
        <f aca="false">IF(A737="","",COUNTIF($A$7:A737,A737))</f>
        <v/>
      </c>
      <c r="R737" s="15" t="str">
        <f aca="false">IF(OR(G737="",H737="",J737=""),"",ABS(G737-H737)*J737*IF(K737="",1,K737))</f>
        <v/>
      </c>
      <c r="S737" s="15" t="str">
        <f aca="false">IF(OR(G737="",I737="",J737=""),"",(I737-G737)*J737*IF(K737="",1,K737)*IF(E737="Short",-1,1)-N(L737))</f>
        <v/>
      </c>
      <c r="T737" s="16" t="str">
        <f aca="false">IF(OR(S737="",N(R737)=0),"",S737/R737)</f>
        <v/>
      </c>
      <c r="U737" s="15" t="str">
        <f aca="false">IF(S737="","",SUMIFS($S$7:S737,$A$7:A737,A737))</f>
        <v/>
      </c>
      <c r="V737" s="14" t="str">
        <f aca="false">IF(S737="","",IF(AND($C$4&gt;0,U737-S737&lt;=-$C$4),"After loss limit",IF(AND($C$4&gt;0,U737&lt;=-$C$4),"Hit loss limit",IF(AND($C$5&gt;0,Q737&gt;$C$5),"Over trade cap","OK"))))</f>
        <v/>
      </c>
    </row>
    <row r="738" customFormat="false" ht="15" hidden="false" customHeight="false" outlineLevel="0" collapsed="false">
      <c r="A738" s="9"/>
      <c r="B738" s="10"/>
      <c r="C738" s="10"/>
      <c r="D738" s="11"/>
      <c r="E738" s="33"/>
      <c r="F738" s="33"/>
      <c r="G738" s="12"/>
      <c r="H738" s="12"/>
      <c r="I738" s="12"/>
      <c r="J738" s="11"/>
      <c r="K738" s="11"/>
      <c r="L738" s="13"/>
      <c r="M738" s="33"/>
      <c r="N738" s="11"/>
      <c r="O738" s="14" t="str">
        <f aca="false">IF(OR(A738="",B738=""),"",LOOKUP(MOD(B738,1),Lists!$A$5:$A$9,Lists!$B$5:$B$9))</f>
        <v/>
      </c>
      <c r="P738" s="14" t="str">
        <f aca="false">IF(OR(B738="",C738=""),"",ROUND(MOD(C738-B738,1)*1440,0))</f>
        <v/>
      </c>
      <c r="Q738" s="14" t="str">
        <f aca="false">IF(A738="","",COUNTIF($A$7:A738,A738))</f>
        <v/>
      </c>
      <c r="R738" s="15" t="str">
        <f aca="false">IF(OR(G738="",H738="",J738=""),"",ABS(G738-H738)*J738*IF(K738="",1,K738))</f>
        <v/>
      </c>
      <c r="S738" s="15" t="str">
        <f aca="false">IF(OR(G738="",I738="",J738=""),"",(I738-G738)*J738*IF(K738="",1,K738)*IF(E738="Short",-1,1)-N(L738))</f>
        <v/>
      </c>
      <c r="T738" s="16" t="str">
        <f aca="false">IF(OR(S738="",N(R738)=0),"",S738/R738)</f>
        <v/>
      </c>
      <c r="U738" s="15" t="str">
        <f aca="false">IF(S738="","",SUMIFS($S$7:S738,$A$7:A738,A738))</f>
        <v/>
      </c>
      <c r="V738" s="14" t="str">
        <f aca="false">IF(S738="","",IF(AND($C$4&gt;0,U738-S738&lt;=-$C$4),"After loss limit",IF(AND($C$4&gt;0,U738&lt;=-$C$4),"Hit loss limit",IF(AND($C$5&gt;0,Q738&gt;$C$5),"Over trade cap","OK"))))</f>
        <v/>
      </c>
    </row>
    <row r="739" customFormat="false" ht="15" hidden="false" customHeight="false" outlineLevel="0" collapsed="false">
      <c r="A739" s="9"/>
      <c r="B739" s="10"/>
      <c r="C739" s="10"/>
      <c r="D739" s="11"/>
      <c r="E739" s="33"/>
      <c r="F739" s="33"/>
      <c r="G739" s="12"/>
      <c r="H739" s="12"/>
      <c r="I739" s="12"/>
      <c r="J739" s="11"/>
      <c r="K739" s="11"/>
      <c r="L739" s="13"/>
      <c r="M739" s="33"/>
      <c r="N739" s="11"/>
      <c r="O739" s="14" t="str">
        <f aca="false">IF(OR(A739="",B739=""),"",LOOKUP(MOD(B739,1),Lists!$A$5:$A$9,Lists!$B$5:$B$9))</f>
        <v/>
      </c>
      <c r="P739" s="14" t="str">
        <f aca="false">IF(OR(B739="",C739=""),"",ROUND(MOD(C739-B739,1)*1440,0))</f>
        <v/>
      </c>
      <c r="Q739" s="14" t="str">
        <f aca="false">IF(A739="","",COUNTIF($A$7:A739,A739))</f>
        <v/>
      </c>
      <c r="R739" s="15" t="str">
        <f aca="false">IF(OR(G739="",H739="",J739=""),"",ABS(G739-H739)*J739*IF(K739="",1,K739))</f>
        <v/>
      </c>
      <c r="S739" s="15" t="str">
        <f aca="false">IF(OR(G739="",I739="",J739=""),"",(I739-G739)*J739*IF(K739="",1,K739)*IF(E739="Short",-1,1)-N(L739))</f>
        <v/>
      </c>
      <c r="T739" s="16" t="str">
        <f aca="false">IF(OR(S739="",N(R739)=0),"",S739/R739)</f>
        <v/>
      </c>
      <c r="U739" s="15" t="str">
        <f aca="false">IF(S739="","",SUMIFS($S$7:S739,$A$7:A739,A739))</f>
        <v/>
      </c>
      <c r="V739" s="14" t="str">
        <f aca="false">IF(S739="","",IF(AND($C$4&gt;0,U739-S739&lt;=-$C$4),"After loss limit",IF(AND($C$4&gt;0,U739&lt;=-$C$4),"Hit loss limit",IF(AND($C$5&gt;0,Q739&gt;$C$5),"Over trade cap","OK"))))</f>
        <v/>
      </c>
    </row>
    <row r="740" customFormat="false" ht="15" hidden="false" customHeight="false" outlineLevel="0" collapsed="false">
      <c r="A740" s="9"/>
      <c r="B740" s="10"/>
      <c r="C740" s="10"/>
      <c r="D740" s="11"/>
      <c r="E740" s="33"/>
      <c r="F740" s="33"/>
      <c r="G740" s="12"/>
      <c r="H740" s="12"/>
      <c r="I740" s="12"/>
      <c r="J740" s="11"/>
      <c r="K740" s="11"/>
      <c r="L740" s="13"/>
      <c r="M740" s="33"/>
      <c r="N740" s="11"/>
      <c r="O740" s="14" t="str">
        <f aca="false">IF(OR(A740="",B740=""),"",LOOKUP(MOD(B740,1),Lists!$A$5:$A$9,Lists!$B$5:$B$9))</f>
        <v/>
      </c>
      <c r="P740" s="14" t="str">
        <f aca="false">IF(OR(B740="",C740=""),"",ROUND(MOD(C740-B740,1)*1440,0))</f>
        <v/>
      </c>
      <c r="Q740" s="14" t="str">
        <f aca="false">IF(A740="","",COUNTIF($A$7:A740,A740))</f>
        <v/>
      </c>
      <c r="R740" s="15" t="str">
        <f aca="false">IF(OR(G740="",H740="",J740=""),"",ABS(G740-H740)*J740*IF(K740="",1,K740))</f>
        <v/>
      </c>
      <c r="S740" s="15" t="str">
        <f aca="false">IF(OR(G740="",I740="",J740=""),"",(I740-G740)*J740*IF(K740="",1,K740)*IF(E740="Short",-1,1)-N(L740))</f>
        <v/>
      </c>
      <c r="T740" s="16" t="str">
        <f aca="false">IF(OR(S740="",N(R740)=0),"",S740/R740)</f>
        <v/>
      </c>
      <c r="U740" s="15" t="str">
        <f aca="false">IF(S740="","",SUMIFS($S$7:S740,$A$7:A740,A740))</f>
        <v/>
      </c>
      <c r="V740" s="14" t="str">
        <f aca="false">IF(S740="","",IF(AND($C$4&gt;0,U740-S740&lt;=-$C$4),"After loss limit",IF(AND($C$4&gt;0,U740&lt;=-$C$4),"Hit loss limit",IF(AND($C$5&gt;0,Q740&gt;$C$5),"Over trade cap","OK"))))</f>
        <v/>
      </c>
    </row>
    <row r="741" customFormat="false" ht="15" hidden="false" customHeight="false" outlineLevel="0" collapsed="false">
      <c r="A741" s="9"/>
      <c r="B741" s="10"/>
      <c r="C741" s="10"/>
      <c r="D741" s="11"/>
      <c r="E741" s="33"/>
      <c r="F741" s="33"/>
      <c r="G741" s="12"/>
      <c r="H741" s="12"/>
      <c r="I741" s="12"/>
      <c r="J741" s="11"/>
      <c r="K741" s="11"/>
      <c r="L741" s="13"/>
      <c r="M741" s="33"/>
      <c r="N741" s="11"/>
      <c r="O741" s="14" t="str">
        <f aca="false">IF(OR(A741="",B741=""),"",LOOKUP(MOD(B741,1),Lists!$A$5:$A$9,Lists!$B$5:$B$9))</f>
        <v/>
      </c>
      <c r="P741" s="14" t="str">
        <f aca="false">IF(OR(B741="",C741=""),"",ROUND(MOD(C741-B741,1)*1440,0))</f>
        <v/>
      </c>
      <c r="Q741" s="14" t="str">
        <f aca="false">IF(A741="","",COUNTIF($A$7:A741,A741))</f>
        <v/>
      </c>
      <c r="R741" s="15" t="str">
        <f aca="false">IF(OR(G741="",H741="",J741=""),"",ABS(G741-H741)*J741*IF(K741="",1,K741))</f>
        <v/>
      </c>
      <c r="S741" s="15" t="str">
        <f aca="false">IF(OR(G741="",I741="",J741=""),"",(I741-G741)*J741*IF(K741="",1,K741)*IF(E741="Short",-1,1)-N(L741))</f>
        <v/>
      </c>
      <c r="T741" s="16" t="str">
        <f aca="false">IF(OR(S741="",N(R741)=0),"",S741/R741)</f>
        <v/>
      </c>
      <c r="U741" s="15" t="str">
        <f aca="false">IF(S741="","",SUMIFS($S$7:S741,$A$7:A741,A741))</f>
        <v/>
      </c>
      <c r="V741" s="14" t="str">
        <f aca="false">IF(S741="","",IF(AND($C$4&gt;0,U741-S741&lt;=-$C$4),"After loss limit",IF(AND($C$4&gt;0,U741&lt;=-$C$4),"Hit loss limit",IF(AND($C$5&gt;0,Q741&gt;$C$5),"Over trade cap","OK"))))</f>
        <v/>
      </c>
    </row>
    <row r="742" customFormat="false" ht="15" hidden="false" customHeight="false" outlineLevel="0" collapsed="false">
      <c r="A742" s="9"/>
      <c r="B742" s="10"/>
      <c r="C742" s="10"/>
      <c r="D742" s="11"/>
      <c r="E742" s="33"/>
      <c r="F742" s="33"/>
      <c r="G742" s="12"/>
      <c r="H742" s="12"/>
      <c r="I742" s="12"/>
      <c r="J742" s="11"/>
      <c r="K742" s="11"/>
      <c r="L742" s="13"/>
      <c r="M742" s="33"/>
      <c r="N742" s="11"/>
      <c r="O742" s="14" t="str">
        <f aca="false">IF(OR(A742="",B742=""),"",LOOKUP(MOD(B742,1),Lists!$A$5:$A$9,Lists!$B$5:$B$9))</f>
        <v/>
      </c>
      <c r="P742" s="14" t="str">
        <f aca="false">IF(OR(B742="",C742=""),"",ROUND(MOD(C742-B742,1)*1440,0))</f>
        <v/>
      </c>
      <c r="Q742" s="14" t="str">
        <f aca="false">IF(A742="","",COUNTIF($A$7:A742,A742))</f>
        <v/>
      </c>
      <c r="R742" s="15" t="str">
        <f aca="false">IF(OR(G742="",H742="",J742=""),"",ABS(G742-H742)*J742*IF(K742="",1,K742))</f>
        <v/>
      </c>
      <c r="S742" s="15" t="str">
        <f aca="false">IF(OR(G742="",I742="",J742=""),"",(I742-G742)*J742*IF(K742="",1,K742)*IF(E742="Short",-1,1)-N(L742))</f>
        <v/>
      </c>
      <c r="T742" s="16" t="str">
        <f aca="false">IF(OR(S742="",N(R742)=0),"",S742/R742)</f>
        <v/>
      </c>
      <c r="U742" s="15" t="str">
        <f aca="false">IF(S742="","",SUMIFS($S$7:S742,$A$7:A742,A742))</f>
        <v/>
      </c>
      <c r="V742" s="14" t="str">
        <f aca="false">IF(S742="","",IF(AND($C$4&gt;0,U742-S742&lt;=-$C$4),"After loss limit",IF(AND($C$4&gt;0,U742&lt;=-$C$4),"Hit loss limit",IF(AND($C$5&gt;0,Q742&gt;$C$5),"Over trade cap","OK"))))</f>
        <v/>
      </c>
    </row>
    <row r="743" customFormat="false" ht="15" hidden="false" customHeight="false" outlineLevel="0" collapsed="false">
      <c r="A743" s="9"/>
      <c r="B743" s="10"/>
      <c r="C743" s="10"/>
      <c r="D743" s="11"/>
      <c r="E743" s="33"/>
      <c r="F743" s="33"/>
      <c r="G743" s="12"/>
      <c r="H743" s="12"/>
      <c r="I743" s="12"/>
      <c r="J743" s="11"/>
      <c r="K743" s="11"/>
      <c r="L743" s="13"/>
      <c r="M743" s="33"/>
      <c r="N743" s="11"/>
      <c r="O743" s="14" t="str">
        <f aca="false">IF(OR(A743="",B743=""),"",LOOKUP(MOD(B743,1),Lists!$A$5:$A$9,Lists!$B$5:$B$9))</f>
        <v/>
      </c>
      <c r="P743" s="14" t="str">
        <f aca="false">IF(OR(B743="",C743=""),"",ROUND(MOD(C743-B743,1)*1440,0))</f>
        <v/>
      </c>
      <c r="Q743" s="14" t="str">
        <f aca="false">IF(A743="","",COUNTIF($A$7:A743,A743))</f>
        <v/>
      </c>
      <c r="R743" s="15" t="str">
        <f aca="false">IF(OR(G743="",H743="",J743=""),"",ABS(G743-H743)*J743*IF(K743="",1,K743))</f>
        <v/>
      </c>
      <c r="S743" s="15" t="str">
        <f aca="false">IF(OR(G743="",I743="",J743=""),"",(I743-G743)*J743*IF(K743="",1,K743)*IF(E743="Short",-1,1)-N(L743))</f>
        <v/>
      </c>
      <c r="T743" s="16" t="str">
        <f aca="false">IF(OR(S743="",N(R743)=0),"",S743/R743)</f>
        <v/>
      </c>
      <c r="U743" s="15" t="str">
        <f aca="false">IF(S743="","",SUMIFS($S$7:S743,$A$7:A743,A743))</f>
        <v/>
      </c>
      <c r="V743" s="14" t="str">
        <f aca="false">IF(S743="","",IF(AND($C$4&gt;0,U743-S743&lt;=-$C$4),"After loss limit",IF(AND($C$4&gt;0,U743&lt;=-$C$4),"Hit loss limit",IF(AND($C$5&gt;0,Q743&gt;$C$5),"Over trade cap","OK"))))</f>
        <v/>
      </c>
    </row>
    <row r="744" customFormat="false" ht="15" hidden="false" customHeight="false" outlineLevel="0" collapsed="false">
      <c r="A744" s="9"/>
      <c r="B744" s="10"/>
      <c r="C744" s="10"/>
      <c r="D744" s="11"/>
      <c r="E744" s="33"/>
      <c r="F744" s="33"/>
      <c r="G744" s="12"/>
      <c r="H744" s="12"/>
      <c r="I744" s="12"/>
      <c r="J744" s="11"/>
      <c r="K744" s="11"/>
      <c r="L744" s="13"/>
      <c r="M744" s="33"/>
      <c r="N744" s="11"/>
      <c r="O744" s="14" t="str">
        <f aca="false">IF(OR(A744="",B744=""),"",LOOKUP(MOD(B744,1),Lists!$A$5:$A$9,Lists!$B$5:$B$9))</f>
        <v/>
      </c>
      <c r="P744" s="14" t="str">
        <f aca="false">IF(OR(B744="",C744=""),"",ROUND(MOD(C744-B744,1)*1440,0))</f>
        <v/>
      </c>
      <c r="Q744" s="14" t="str">
        <f aca="false">IF(A744="","",COUNTIF($A$7:A744,A744))</f>
        <v/>
      </c>
      <c r="R744" s="15" t="str">
        <f aca="false">IF(OR(G744="",H744="",J744=""),"",ABS(G744-H744)*J744*IF(K744="",1,K744))</f>
        <v/>
      </c>
      <c r="S744" s="15" t="str">
        <f aca="false">IF(OR(G744="",I744="",J744=""),"",(I744-G744)*J744*IF(K744="",1,K744)*IF(E744="Short",-1,1)-N(L744))</f>
        <v/>
      </c>
      <c r="T744" s="16" t="str">
        <f aca="false">IF(OR(S744="",N(R744)=0),"",S744/R744)</f>
        <v/>
      </c>
      <c r="U744" s="15" t="str">
        <f aca="false">IF(S744="","",SUMIFS($S$7:S744,$A$7:A744,A744))</f>
        <v/>
      </c>
      <c r="V744" s="14" t="str">
        <f aca="false">IF(S744="","",IF(AND($C$4&gt;0,U744-S744&lt;=-$C$4),"After loss limit",IF(AND($C$4&gt;0,U744&lt;=-$C$4),"Hit loss limit",IF(AND($C$5&gt;0,Q744&gt;$C$5),"Over trade cap","OK"))))</f>
        <v/>
      </c>
    </row>
    <row r="745" customFormat="false" ht="15" hidden="false" customHeight="false" outlineLevel="0" collapsed="false">
      <c r="A745" s="9"/>
      <c r="B745" s="10"/>
      <c r="C745" s="10"/>
      <c r="D745" s="11"/>
      <c r="E745" s="33"/>
      <c r="F745" s="33"/>
      <c r="G745" s="12"/>
      <c r="H745" s="12"/>
      <c r="I745" s="12"/>
      <c r="J745" s="11"/>
      <c r="K745" s="11"/>
      <c r="L745" s="13"/>
      <c r="M745" s="33"/>
      <c r="N745" s="11"/>
      <c r="O745" s="14" t="str">
        <f aca="false">IF(OR(A745="",B745=""),"",LOOKUP(MOD(B745,1),Lists!$A$5:$A$9,Lists!$B$5:$B$9))</f>
        <v/>
      </c>
      <c r="P745" s="14" t="str">
        <f aca="false">IF(OR(B745="",C745=""),"",ROUND(MOD(C745-B745,1)*1440,0))</f>
        <v/>
      </c>
      <c r="Q745" s="14" t="str">
        <f aca="false">IF(A745="","",COUNTIF($A$7:A745,A745))</f>
        <v/>
      </c>
      <c r="R745" s="15" t="str">
        <f aca="false">IF(OR(G745="",H745="",J745=""),"",ABS(G745-H745)*J745*IF(K745="",1,K745))</f>
        <v/>
      </c>
      <c r="S745" s="15" t="str">
        <f aca="false">IF(OR(G745="",I745="",J745=""),"",(I745-G745)*J745*IF(K745="",1,K745)*IF(E745="Short",-1,1)-N(L745))</f>
        <v/>
      </c>
      <c r="T745" s="16" t="str">
        <f aca="false">IF(OR(S745="",N(R745)=0),"",S745/R745)</f>
        <v/>
      </c>
      <c r="U745" s="15" t="str">
        <f aca="false">IF(S745="","",SUMIFS($S$7:S745,$A$7:A745,A745))</f>
        <v/>
      </c>
      <c r="V745" s="14" t="str">
        <f aca="false">IF(S745="","",IF(AND($C$4&gt;0,U745-S745&lt;=-$C$4),"After loss limit",IF(AND($C$4&gt;0,U745&lt;=-$C$4),"Hit loss limit",IF(AND($C$5&gt;0,Q745&gt;$C$5),"Over trade cap","OK"))))</f>
        <v/>
      </c>
    </row>
    <row r="746" customFormat="false" ht="15" hidden="false" customHeight="false" outlineLevel="0" collapsed="false">
      <c r="A746" s="9"/>
      <c r="B746" s="10"/>
      <c r="C746" s="10"/>
      <c r="D746" s="11"/>
      <c r="E746" s="33"/>
      <c r="F746" s="33"/>
      <c r="G746" s="12"/>
      <c r="H746" s="12"/>
      <c r="I746" s="12"/>
      <c r="J746" s="11"/>
      <c r="K746" s="11"/>
      <c r="L746" s="13"/>
      <c r="M746" s="33"/>
      <c r="N746" s="11"/>
      <c r="O746" s="14" t="str">
        <f aca="false">IF(OR(A746="",B746=""),"",LOOKUP(MOD(B746,1),Lists!$A$5:$A$9,Lists!$B$5:$B$9))</f>
        <v/>
      </c>
      <c r="P746" s="14" t="str">
        <f aca="false">IF(OR(B746="",C746=""),"",ROUND(MOD(C746-B746,1)*1440,0))</f>
        <v/>
      </c>
      <c r="Q746" s="14" t="str">
        <f aca="false">IF(A746="","",COUNTIF($A$7:A746,A746))</f>
        <v/>
      </c>
      <c r="R746" s="15" t="str">
        <f aca="false">IF(OR(G746="",H746="",J746=""),"",ABS(G746-H746)*J746*IF(K746="",1,K746))</f>
        <v/>
      </c>
      <c r="S746" s="15" t="str">
        <f aca="false">IF(OR(G746="",I746="",J746=""),"",(I746-G746)*J746*IF(K746="",1,K746)*IF(E746="Short",-1,1)-N(L746))</f>
        <v/>
      </c>
      <c r="T746" s="16" t="str">
        <f aca="false">IF(OR(S746="",N(R746)=0),"",S746/R746)</f>
        <v/>
      </c>
      <c r="U746" s="15" t="str">
        <f aca="false">IF(S746="","",SUMIFS($S$7:S746,$A$7:A746,A746))</f>
        <v/>
      </c>
      <c r="V746" s="14" t="str">
        <f aca="false">IF(S746="","",IF(AND($C$4&gt;0,U746-S746&lt;=-$C$4),"After loss limit",IF(AND($C$4&gt;0,U746&lt;=-$C$4),"Hit loss limit",IF(AND($C$5&gt;0,Q746&gt;$C$5),"Over trade cap","OK"))))</f>
        <v/>
      </c>
    </row>
    <row r="747" customFormat="false" ht="15" hidden="false" customHeight="false" outlineLevel="0" collapsed="false">
      <c r="A747" s="9"/>
      <c r="B747" s="10"/>
      <c r="C747" s="10"/>
      <c r="D747" s="11"/>
      <c r="E747" s="33"/>
      <c r="F747" s="33"/>
      <c r="G747" s="12"/>
      <c r="H747" s="12"/>
      <c r="I747" s="12"/>
      <c r="J747" s="11"/>
      <c r="K747" s="11"/>
      <c r="L747" s="13"/>
      <c r="M747" s="33"/>
      <c r="N747" s="11"/>
      <c r="O747" s="14" t="str">
        <f aca="false">IF(OR(A747="",B747=""),"",LOOKUP(MOD(B747,1),Lists!$A$5:$A$9,Lists!$B$5:$B$9))</f>
        <v/>
      </c>
      <c r="P747" s="14" t="str">
        <f aca="false">IF(OR(B747="",C747=""),"",ROUND(MOD(C747-B747,1)*1440,0))</f>
        <v/>
      </c>
      <c r="Q747" s="14" t="str">
        <f aca="false">IF(A747="","",COUNTIF($A$7:A747,A747))</f>
        <v/>
      </c>
      <c r="R747" s="15" t="str">
        <f aca="false">IF(OR(G747="",H747="",J747=""),"",ABS(G747-H747)*J747*IF(K747="",1,K747))</f>
        <v/>
      </c>
      <c r="S747" s="15" t="str">
        <f aca="false">IF(OR(G747="",I747="",J747=""),"",(I747-G747)*J747*IF(K747="",1,K747)*IF(E747="Short",-1,1)-N(L747))</f>
        <v/>
      </c>
      <c r="T747" s="16" t="str">
        <f aca="false">IF(OR(S747="",N(R747)=0),"",S747/R747)</f>
        <v/>
      </c>
      <c r="U747" s="15" t="str">
        <f aca="false">IF(S747="","",SUMIFS($S$7:S747,$A$7:A747,A747))</f>
        <v/>
      </c>
      <c r="V747" s="14" t="str">
        <f aca="false">IF(S747="","",IF(AND($C$4&gt;0,U747-S747&lt;=-$C$4),"After loss limit",IF(AND($C$4&gt;0,U747&lt;=-$C$4),"Hit loss limit",IF(AND($C$5&gt;0,Q747&gt;$C$5),"Over trade cap","OK"))))</f>
        <v/>
      </c>
    </row>
    <row r="748" customFormat="false" ht="15" hidden="false" customHeight="false" outlineLevel="0" collapsed="false">
      <c r="A748" s="9"/>
      <c r="B748" s="10"/>
      <c r="C748" s="10"/>
      <c r="D748" s="11"/>
      <c r="E748" s="33"/>
      <c r="F748" s="33"/>
      <c r="G748" s="12"/>
      <c r="H748" s="12"/>
      <c r="I748" s="12"/>
      <c r="J748" s="11"/>
      <c r="K748" s="11"/>
      <c r="L748" s="13"/>
      <c r="M748" s="33"/>
      <c r="N748" s="11"/>
      <c r="O748" s="14" t="str">
        <f aca="false">IF(OR(A748="",B748=""),"",LOOKUP(MOD(B748,1),Lists!$A$5:$A$9,Lists!$B$5:$B$9))</f>
        <v/>
      </c>
      <c r="P748" s="14" t="str">
        <f aca="false">IF(OR(B748="",C748=""),"",ROUND(MOD(C748-B748,1)*1440,0))</f>
        <v/>
      </c>
      <c r="Q748" s="14" t="str">
        <f aca="false">IF(A748="","",COUNTIF($A$7:A748,A748))</f>
        <v/>
      </c>
      <c r="R748" s="15" t="str">
        <f aca="false">IF(OR(G748="",H748="",J748=""),"",ABS(G748-H748)*J748*IF(K748="",1,K748))</f>
        <v/>
      </c>
      <c r="S748" s="15" t="str">
        <f aca="false">IF(OR(G748="",I748="",J748=""),"",(I748-G748)*J748*IF(K748="",1,K748)*IF(E748="Short",-1,1)-N(L748))</f>
        <v/>
      </c>
      <c r="T748" s="16" t="str">
        <f aca="false">IF(OR(S748="",N(R748)=0),"",S748/R748)</f>
        <v/>
      </c>
      <c r="U748" s="15" t="str">
        <f aca="false">IF(S748="","",SUMIFS($S$7:S748,$A$7:A748,A748))</f>
        <v/>
      </c>
      <c r="V748" s="14" t="str">
        <f aca="false">IF(S748="","",IF(AND($C$4&gt;0,U748-S748&lt;=-$C$4),"After loss limit",IF(AND($C$4&gt;0,U748&lt;=-$C$4),"Hit loss limit",IF(AND($C$5&gt;0,Q748&gt;$C$5),"Over trade cap","OK"))))</f>
        <v/>
      </c>
    </row>
    <row r="749" customFormat="false" ht="15" hidden="false" customHeight="false" outlineLevel="0" collapsed="false">
      <c r="A749" s="9"/>
      <c r="B749" s="10"/>
      <c r="C749" s="10"/>
      <c r="D749" s="11"/>
      <c r="E749" s="33"/>
      <c r="F749" s="33"/>
      <c r="G749" s="12"/>
      <c r="H749" s="12"/>
      <c r="I749" s="12"/>
      <c r="J749" s="11"/>
      <c r="K749" s="11"/>
      <c r="L749" s="13"/>
      <c r="M749" s="33"/>
      <c r="N749" s="11"/>
      <c r="O749" s="14" t="str">
        <f aca="false">IF(OR(A749="",B749=""),"",LOOKUP(MOD(B749,1),Lists!$A$5:$A$9,Lists!$B$5:$B$9))</f>
        <v/>
      </c>
      <c r="P749" s="14" t="str">
        <f aca="false">IF(OR(B749="",C749=""),"",ROUND(MOD(C749-B749,1)*1440,0))</f>
        <v/>
      </c>
      <c r="Q749" s="14" t="str">
        <f aca="false">IF(A749="","",COUNTIF($A$7:A749,A749))</f>
        <v/>
      </c>
      <c r="R749" s="15" t="str">
        <f aca="false">IF(OR(G749="",H749="",J749=""),"",ABS(G749-H749)*J749*IF(K749="",1,K749))</f>
        <v/>
      </c>
      <c r="S749" s="15" t="str">
        <f aca="false">IF(OR(G749="",I749="",J749=""),"",(I749-G749)*J749*IF(K749="",1,K749)*IF(E749="Short",-1,1)-N(L749))</f>
        <v/>
      </c>
      <c r="T749" s="16" t="str">
        <f aca="false">IF(OR(S749="",N(R749)=0),"",S749/R749)</f>
        <v/>
      </c>
      <c r="U749" s="15" t="str">
        <f aca="false">IF(S749="","",SUMIFS($S$7:S749,$A$7:A749,A749))</f>
        <v/>
      </c>
      <c r="V749" s="14" t="str">
        <f aca="false">IF(S749="","",IF(AND($C$4&gt;0,U749-S749&lt;=-$C$4),"After loss limit",IF(AND($C$4&gt;0,U749&lt;=-$C$4),"Hit loss limit",IF(AND($C$5&gt;0,Q749&gt;$C$5),"Over trade cap","OK"))))</f>
        <v/>
      </c>
    </row>
    <row r="750" customFormat="false" ht="15" hidden="false" customHeight="false" outlineLevel="0" collapsed="false">
      <c r="A750" s="9"/>
      <c r="B750" s="10"/>
      <c r="C750" s="10"/>
      <c r="D750" s="11"/>
      <c r="E750" s="33"/>
      <c r="F750" s="33"/>
      <c r="G750" s="12"/>
      <c r="H750" s="12"/>
      <c r="I750" s="12"/>
      <c r="J750" s="11"/>
      <c r="K750" s="11"/>
      <c r="L750" s="13"/>
      <c r="M750" s="33"/>
      <c r="N750" s="11"/>
      <c r="O750" s="14" t="str">
        <f aca="false">IF(OR(A750="",B750=""),"",LOOKUP(MOD(B750,1),Lists!$A$5:$A$9,Lists!$B$5:$B$9))</f>
        <v/>
      </c>
      <c r="P750" s="14" t="str">
        <f aca="false">IF(OR(B750="",C750=""),"",ROUND(MOD(C750-B750,1)*1440,0))</f>
        <v/>
      </c>
      <c r="Q750" s="14" t="str">
        <f aca="false">IF(A750="","",COUNTIF($A$7:A750,A750))</f>
        <v/>
      </c>
      <c r="R750" s="15" t="str">
        <f aca="false">IF(OR(G750="",H750="",J750=""),"",ABS(G750-H750)*J750*IF(K750="",1,K750))</f>
        <v/>
      </c>
      <c r="S750" s="15" t="str">
        <f aca="false">IF(OR(G750="",I750="",J750=""),"",(I750-G750)*J750*IF(K750="",1,K750)*IF(E750="Short",-1,1)-N(L750))</f>
        <v/>
      </c>
      <c r="T750" s="16" t="str">
        <f aca="false">IF(OR(S750="",N(R750)=0),"",S750/R750)</f>
        <v/>
      </c>
      <c r="U750" s="15" t="str">
        <f aca="false">IF(S750="","",SUMIFS($S$7:S750,$A$7:A750,A750))</f>
        <v/>
      </c>
      <c r="V750" s="14" t="str">
        <f aca="false">IF(S750="","",IF(AND($C$4&gt;0,U750-S750&lt;=-$C$4),"After loss limit",IF(AND($C$4&gt;0,U750&lt;=-$C$4),"Hit loss limit",IF(AND($C$5&gt;0,Q750&gt;$C$5),"Over trade cap","OK"))))</f>
        <v/>
      </c>
    </row>
    <row r="751" customFormat="false" ht="15" hidden="false" customHeight="false" outlineLevel="0" collapsed="false">
      <c r="A751" s="9"/>
      <c r="B751" s="10"/>
      <c r="C751" s="10"/>
      <c r="D751" s="11"/>
      <c r="E751" s="33"/>
      <c r="F751" s="33"/>
      <c r="G751" s="12"/>
      <c r="H751" s="12"/>
      <c r="I751" s="12"/>
      <c r="J751" s="11"/>
      <c r="K751" s="11"/>
      <c r="L751" s="13"/>
      <c r="M751" s="33"/>
      <c r="N751" s="11"/>
      <c r="O751" s="14" t="str">
        <f aca="false">IF(OR(A751="",B751=""),"",LOOKUP(MOD(B751,1),Lists!$A$5:$A$9,Lists!$B$5:$B$9))</f>
        <v/>
      </c>
      <c r="P751" s="14" t="str">
        <f aca="false">IF(OR(B751="",C751=""),"",ROUND(MOD(C751-B751,1)*1440,0))</f>
        <v/>
      </c>
      <c r="Q751" s="14" t="str">
        <f aca="false">IF(A751="","",COUNTIF($A$7:A751,A751))</f>
        <v/>
      </c>
      <c r="R751" s="15" t="str">
        <f aca="false">IF(OR(G751="",H751="",J751=""),"",ABS(G751-H751)*J751*IF(K751="",1,K751))</f>
        <v/>
      </c>
      <c r="S751" s="15" t="str">
        <f aca="false">IF(OR(G751="",I751="",J751=""),"",(I751-G751)*J751*IF(K751="",1,K751)*IF(E751="Short",-1,1)-N(L751))</f>
        <v/>
      </c>
      <c r="T751" s="16" t="str">
        <f aca="false">IF(OR(S751="",N(R751)=0),"",S751/R751)</f>
        <v/>
      </c>
      <c r="U751" s="15" t="str">
        <f aca="false">IF(S751="","",SUMIFS($S$7:S751,$A$7:A751,A751))</f>
        <v/>
      </c>
      <c r="V751" s="14" t="str">
        <f aca="false">IF(S751="","",IF(AND($C$4&gt;0,U751-S751&lt;=-$C$4),"After loss limit",IF(AND($C$4&gt;0,U751&lt;=-$C$4),"Hit loss limit",IF(AND($C$5&gt;0,Q751&gt;$C$5),"Over trade cap","OK"))))</f>
        <v/>
      </c>
    </row>
    <row r="752" customFormat="false" ht="15" hidden="false" customHeight="false" outlineLevel="0" collapsed="false">
      <c r="A752" s="9"/>
      <c r="B752" s="10"/>
      <c r="C752" s="10"/>
      <c r="D752" s="11"/>
      <c r="E752" s="33"/>
      <c r="F752" s="33"/>
      <c r="G752" s="12"/>
      <c r="H752" s="12"/>
      <c r="I752" s="12"/>
      <c r="J752" s="11"/>
      <c r="K752" s="11"/>
      <c r="L752" s="13"/>
      <c r="M752" s="33"/>
      <c r="N752" s="11"/>
      <c r="O752" s="14" t="str">
        <f aca="false">IF(OR(A752="",B752=""),"",LOOKUP(MOD(B752,1),Lists!$A$5:$A$9,Lists!$B$5:$B$9))</f>
        <v/>
      </c>
      <c r="P752" s="14" t="str">
        <f aca="false">IF(OR(B752="",C752=""),"",ROUND(MOD(C752-B752,1)*1440,0))</f>
        <v/>
      </c>
      <c r="Q752" s="14" t="str">
        <f aca="false">IF(A752="","",COUNTIF($A$7:A752,A752))</f>
        <v/>
      </c>
      <c r="R752" s="15" t="str">
        <f aca="false">IF(OR(G752="",H752="",J752=""),"",ABS(G752-H752)*J752*IF(K752="",1,K752))</f>
        <v/>
      </c>
      <c r="S752" s="15" t="str">
        <f aca="false">IF(OR(G752="",I752="",J752=""),"",(I752-G752)*J752*IF(K752="",1,K752)*IF(E752="Short",-1,1)-N(L752))</f>
        <v/>
      </c>
      <c r="T752" s="16" t="str">
        <f aca="false">IF(OR(S752="",N(R752)=0),"",S752/R752)</f>
        <v/>
      </c>
      <c r="U752" s="15" t="str">
        <f aca="false">IF(S752="","",SUMIFS($S$7:S752,$A$7:A752,A752))</f>
        <v/>
      </c>
      <c r="V752" s="14" t="str">
        <f aca="false">IF(S752="","",IF(AND($C$4&gt;0,U752-S752&lt;=-$C$4),"After loss limit",IF(AND($C$4&gt;0,U752&lt;=-$C$4),"Hit loss limit",IF(AND($C$5&gt;0,Q752&gt;$C$5),"Over trade cap","OK"))))</f>
        <v/>
      </c>
    </row>
    <row r="753" customFormat="false" ht="15" hidden="false" customHeight="false" outlineLevel="0" collapsed="false">
      <c r="A753" s="9"/>
      <c r="B753" s="10"/>
      <c r="C753" s="10"/>
      <c r="D753" s="11"/>
      <c r="E753" s="33"/>
      <c r="F753" s="33"/>
      <c r="G753" s="12"/>
      <c r="H753" s="12"/>
      <c r="I753" s="12"/>
      <c r="J753" s="11"/>
      <c r="K753" s="11"/>
      <c r="L753" s="13"/>
      <c r="M753" s="33"/>
      <c r="N753" s="11"/>
      <c r="O753" s="14" t="str">
        <f aca="false">IF(OR(A753="",B753=""),"",LOOKUP(MOD(B753,1),Lists!$A$5:$A$9,Lists!$B$5:$B$9))</f>
        <v/>
      </c>
      <c r="P753" s="14" t="str">
        <f aca="false">IF(OR(B753="",C753=""),"",ROUND(MOD(C753-B753,1)*1440,0))</f>
        <v/>
      </c>
      <c r="Q753" s="14" t="str">
        <f aca="false">IF(A753="","",COUNTIF($A$7:A753,A753))</f>
        <v/>
      </c>
      <c r="R753" s="15" t="str">
        <f aca="false">IF(OR(G753="",H753="",J753=""),"",ABS(G753-H753)*J753*IF(K753="",1,K753))</f>
        <v/>
      </c>
      <c r="S753" s="15" t="str">
        <f aca="false">IF(OR(G753="",I753="",J753=""),"",(I753-G753)*J753*IF(K753="",1,K753)*IF(E753="Short",-1,1)-N(L753))</f>
        <v/>
      </c>
      <c r="T753" s="16" t="str">
        <f aca="false">IF(OR(S753="",N(R753)=0),"",S753/R753)</f>
        <v/>
      </c>
      <c r="U753" s="15" t="str">
        <f aca="false">IF(S753="","",SUMIFS($S$7:S753,$A$7:A753,A753))</f>
        <v/>
      </c>
      <c r="V753" s="14" t="str">
        <f aca="false">IF(S753="","",IF(AND($C$4&gt;0,U753-S753&lt;=-$C$4),"After loss limit",IF(AND($C$4&gt;0,U753&lt;=-$C$4),"Hit loss limit",IF(AND($C$5&gt;0,Q753&gt;$C$5),"Over trade cap","OK"))))</f>
        <v/>
      </c>
    </row>
    <row r="754" customFormat="false" ht="15" hidden="false" customHeight="false" outlineLevel="0" collapsed="false">
      <c r="A754" s="9"/>
      <c r="B754" s="10"/>
      <c r="C754" s="10"/>
      <c r="D754" s="11"/>
      <c r="E754" s="33"/>
      <c r="F754" s="33"/>
      <c r="G754" s="12"/>
      <c r="H754" s="12"/>
      <c r="I754" s="12"/>
      <c r="J754" s="11"/>
      <c r="K754" s="11"/>
      <c r="L754" s="13"/>
      <c r="M754" s="33"/>
      <c r="N754" s="11"/>
      <c r="O754" s="14" t="str">
        <f aca="false">IF(OR(A754="",B754=""),"",LOOKUP(MOD(B754,1),Lists!$A$5:$A$9,Lists!$B$5:$B$9))</f>
        <v/>
      </c>
      <c r="P754" s="14" t="str">
        <f aca="false">IF(OR(B754="",C754=""),"",ROUND(MOD(C754-B754,1)*1440,0))</f>
        <v/>
      </c>
      <c r="Q754" s="14" t="str">
        <f aca="false">IF(A754="","",COUNTIF($A$7:A754,A754))</f>
        <v/>
      </c>
      <c r="R754" s="15" t="str">
        <f aca="false">IF(OR(G754="",H754="",J754=""),"",ABS(G754-H754)*J754*IF(K754="",1,K754))</f>
        <v/>
      </c>
      <c r="S754" s="15" t="str">
        <f aca="false">IF(OR(G754="",I754="",J754=""),"",(I754-G754)*J754*IF(K754="",1,K754)*IF(E754="Short",-1,1)-N(L754))</f>
        <v/>
      </c>
      <c r="T754" s="16" t="str">
        <f aca="false">IF(OR(S754="",N(R754)=0),"",S754/R754)</f>
        <v/>
      </c>
      <c r="U754" s="15" t="str">
        <f aca="false">IF(S754="","",SUMIFS($S$7:S754,$A$7:A754,A754))</f>
        <v/>
      </c>
      <c r="V754" s="14" t="str">
        <f aca="false">IF(S754="","",IF(AND($C$4&gt;0,U754-S754&lt;=-$C$4),"After loss limit",IF(AND($C$4&gt;0,U754&lt;=-$C$4),"Hit loss limit",IF(AND($C$5&gt;0,Q754&gt;$C$5),"Over trade cap","OK"))))</f>
        <v/>
      </c>
    </row>
    <row r="755" customFormat="false" ht="15" hidden="false" customHeight="false" outlineLevel="0" collapsed="false">
      <c r="A755" s="9"/>
      <c r="B755" s="10"/>
      <c r="C755" s="10"/>
      <c r="D755" s="11"/>
      <c r="E755" s="33"/>
      <c r="F755" s="33"/>
      <c r="G755" s="12"/>
      <c r="H755" s="12"/>
      <c r="I755" s="12"/>
      <c r="J755" s="11"/>
      <c r="K755" s="11"/>
      <c r="L755" s="13"/>
      <c r="M755" s="33"/>
      <c r="N755" s="11"/>
      <c r="O755" s="14" t="str">
        <f aca="false">IF(OR(A755="",B755=""),"",LOOKUP(MOD(B755,1),Lists!$A$5:$A$9,Lists!$B$5:$B$9))</f>
        <v/>
      </c>
      <c r="P755" s="14" t="str">
        <f aca="false">IF(OR(B755="",C755=""),"",ROUND(MOD(C755-B755,1)*1440,0))</f>
        <v/>
      </c>
      <c r="Q755" s="14" t="str">
        <f aca="false">IF(A755="","",COUNTIF($A$7:A755,A755))</f>
        <v/>
      </c>
      <c r="R755" s="15" t="str">
        <f aca="false">IF(OR(G755="",H755="",J755=""),"",ABS(G755-H755)*J755*IF(K755="",1,K755))</f>
        <v/>
      </c>
      <c r="S755" s="15" t="str">
        <f aca="false">IF(OR(G755="",I755="",J755=""),"",(I755-G755)*J755*IF(K755="",1,K755)*IF(E755="Short",-1,1)-N(L755))</f>
        <v/>
      </c>
      <c r="T755" s="16" t="str">
        <f aca="false">IF(OR(S755="",N(R755)=0),"",S755/R755)</f>
        <v/>
      </c>
      <c r="U755" s="15" t="str">
        <f aca="false">IF(S755="","",SUMIFS($S$7:S755,$A$7:A755,A755))</f>
        <v/>
      </c>
      <c r="V755" s="14" t="str">
        <f aca="false">IF(S755="","",IF(AND($C$4&gt;0,U755-S755&lt;=-$C$4),"After loss limit",IF(AND($C$4&gt;0,U755&lt;=-$C$4),"Hit loss limit",IF(AND($C$5&gt;0,Q755&gt;$C$5),"Over trade cap","OK"))))</f>
        <v/>
      </c>
    </row>
    <row r="756" customFormat="false" ht="15" hidden="false" customHeight="false" outlineLevel="0" collapsed="false">
      <c r="A756" s="9"/>
      <c r="B756" s="10"/>
      <c r="C756" s="10"/>
      <c r="D756" s="11"/>
      <c r="E756" s="33"/>
      <c r="F756" s="33"/>
      <c r="G756" s="12"/>
      <c r="H756" s="12"/>
      <c r="I756" s="12"/>
      <c r="J756" s="11"/>
      <c r="K756" s="11"/>
      <c r="L756" s="13"/>
      <c r="M756" s="33"/>
      <c r="N756" s="11"/>
      <c r="O756" s="14" t="str">
        <f aca="false">IF(OR(A756="",B756=""),"",LOOKUP(MOD(B756,1),Lists!$A$5:$A$9,Lists!$B$5:$B$9))</f>
        <v/>
      </c>
      <c r="P756" s="14" t="str">
        <f aca="false">IF(OR(B756="",C756=""),"",ROUND(MOD(C756-B756,1)*1440,0))</f>
        <v/>
      </c>
      <c r="Q756" s="14" t="str">
        <f aca="false">IF(A756="","",COUNTIF($A$7:A756,A756))</f>
        <v/>
      </c>
      <c r="R756" s="15" t="str">
        <f aca="false">IF(OR(G756="",H756="",J756=""),"",ABS(G756-H756)*J756*IF(K756="",1,K756))</f>
        <v/>
      </c>
      <c r="S756" s="15" t="str">
        <f aca="false">IF(OR(G756="",I756="",J756=""),"",(I756-G756)*J756*IF(K756="",1,K756)*IF(E756="Short",-1,1)-N(L756))</f>
        <v/>
      </c>
      <c r="T756" s="16" t="str">
        <f aca="false">IF(OR(S756="",N(R756)=0),"",S756/R756)</f>
        <v/>
      </c>
      <c r="U756" s="15" t="str">
        <f aca="false">IF(S756="","",SUMIFS($S$7:S756,$A$7:A756,A756))</f>
        <v/>
      </c>
      <c r="V756" s="14" t="str">
        <f aca="false">IF(S756="","",IF(AND($C$4&gt;0,U756-S756&lt;=-$C$4),"After loss limit",IF(AND($C$4&gt;0,U756&lt;=-$C$4),"Hit loss limit",IF(AND($C$5&gt;0,Q756&gt;$C$5),"Over trade cap","OK"))))</f>
        <v/>
      </c>
    </row>
    <row r="757" customFormat="false" ht="15" hidden="false" customHeight="false" outlineLevel="0" collapsed="false">
      <c r="A757" s="9"/>
      <c r="B757" s="10"/>
      <c r="C757" s="10"/>
      <c r="D757" s="11"/>
      <c r="E757" s="33"/>
      <c r="F757" s="33"/>
      <c r="G757" s="12"/>
      <c r="H757" s="12"/>
      <c r="I757" s="12"/>
      <c r="J757" s="11"/>
      <c r="K757" s="11"/>
      <c r="L757" s="13"/>
      <c r="M757" s="33"/>
      <c r="N757" s="11"/>
      <c r="O757" s="14" t="str">
        <f aca="false">IF(OR(A757="",B757=""),"",LOOKUP(MOD(B757,1),Lists!$A$5:$A$9,Lists!$B$5:$B$9))</f>
        <v/>
      </c>
      <c r="P757" s="14" t="str">
        <f aca="false">IF(OR(B757="",C757=""),"",ROUND(MOD(C757-B757,1)*1440,0))</f>
        <v/>
      </c>
      <c r="Q757" s="14" t="str">
        <f aca="false">IF(A757="","",COUNTIF($A$7:A757,A757))</f>
        <v/>
      </c>
      <c r="R757" s="15" t="str">
        <f aca="false">IF(OR(G757="",H757="",J757=""),"",ABS(G757-H757)*J757*IF(K757="",1,K757))</f>
        <v/>
      </c>
      <c r="S757" s="15" t="str">
        <f aca="false">IF(OR(G757="",I757="",J757=""),"",(I757-G757)*J757*IF(K757="",1,K757)*IF(E757="Short",-1,1)-N(L757))</f>
        <v/>
      </c>
      <c r="T757" s="16" t="str">
        <f aca="false">IF(OR(S757="",N(R757)=0),"",S757/R757)</f>
        <v/>
      </c>
      <c r="U757" s="15" t="str">
        <f aca="false">IF(S757="","",SUMIFS($S$7:S757,$A$7:A757,A757))</f>
        <v/>
      </c>
      <c r="V757" s="14" t="str">
        <f aca="false">IF(S757="","",IF(AND($C$4&gt;0,U757-S757&lt;=-$C$4),"After loss limit",IF(AND($C$4&gt;0,U757&lt;=-$C$4),"Hit loss limit",IF(AND($C$5&gt;0,Q757&gt;$C$5),"Over trade cap","OK"))))</f>
        <v/>
      </c>
    </row>
    <row r="758" customFormat="false" ht="15" hidden="false" customHeight="false" outlineLevel="0" collapsed="false">
      <c r="A758" s="9"/>
      <c r="B758" s="10"/>
      <c r="C758" s="10"/>
      <c r="D758" s="11"/>
      <c r="E758" s="33"/>
      <c r="F758" s="33"/>
      <c r="G758" s="12"/>
      <c r="H758" s="12"/>
      <c r="I758" s="12"/>
      <c r="J758" s="11"/>
      <c r="K758" s="11"/>
      <c r="L758" s="13"/>
      <c r="M758" s="33"/>
      <c r="N758" s="11"/>
      <c r="O758" s="14" t="str">
        <f aca="false">IF(OR(A758="",B758=""),"",LOOKUP(MOD(B758,1),Lists!$A$5:$A$9,Lists!$B$5:$B$9))</f>
        <v/>
      </c>
      <c r="P758" s="14" t="str">
        <f aca="false">IF(OR(B758="",C758=""),"",ROUND(MOD(C758-B758,1)*1440,0))</f>
        <v/>
      </c>
      <c r="Q758" s="14" t="str">
        <f aca="false">IF(A758="","",COUNTIF($A$7:A758,A758))</f>
        <v/>
      </c>
      <c r="R758" s="15" t="str">
        <f aca="false">IF(OR(G758="",H758="",J758=""),"",ABS(G758-H758)*J758*IF(K758="",1,K758))</f>
        <v/>
      </c>
      <c r="S758" s="15" t="str">
        <f aca="false">IF(OR(G758="",I758="",J758=""),"",(I758-G758)*J758*IF(K758="",1,K758)*IF(E758="Short",-1,1)-N(L758))</f>
        <v/>
      </c>
      <c r="T758" s="16" t="str">
        <f aca="false">IF(OR(S758="",N(R758)=0),"",S758/R758)</f>
        <v/>
      </c>
      <c r="U758" s="15" t="str">
        <f aca="false">IF(S758="","",SUMIFS($S$7:S758,$A$7:A758,A758))</f>
        <v/>
      </c>
      <c r="V758" s="14" t="str">
        <f aca="false">IF(S758="","",IF(AND($C$4&gt;0,U758-S758&lt;=-$C$4),"After loss limit",IF(AND($C$4&gt;0,U758&lt;=-$C$4),"Hit loss limit",IF(AND($C$5&gt;0,Q758&gt;$C$5),"Over trade cap","OK"))))</f>
        <v/>
      </c>
    </row>
    <row r="759" customFormat="false" ht="15" hidden="false" customHeight="false" outlineLevel="0" collapsed="false">
      <c r="A759" s="9"/>
      <c r="B759" s="10"/>
      <c r="C759" s="10"/>
      <c r="D759" s="11"/>
      <c r="E759" s="33"/>
      <c r="F759" s="33"/>
      <c r="G759" s="12"/>
      <c r="H759" s="12"/>
      <c r="I759" s="12"/>
      <c r="J759" s="11"/>
      <c r="K759" s="11"/>
      <c r="L759" s="13"/>
      <c r="M759" s="33"/>
      <c r="N759" s="11"/>
      <c r="O759" s="14" t="str">
        <f aca="false">IF(OR(A759="",B759=""),"",LOOKUP(MOD(B759,1),Lists!$A$5:$A$9,Lists!$B$5:$B$9))</f>
        <v/>
      </c>
      <c r="P759" s="14" t="str">
        <f aca="false">IF(OR(B759="",C759=""),"",ROUND(MOD(C759-B759,1)*1440,0))</f>
        <v/>
      </c>
      <c r="Q759" s="14" t="str">
        <f aca="false">IF(A759="","",COUNTIF($A$7:A759,A759))</f>
        <v/>
      </c>
      <c r="R759" s="15" t="str">
        <f aca="false">IF(OR(G759="",H759="",J759=""),"",ABS(G759-H759)*J759*IF(K759="",1,K759))</f>
        <v/>
      </c>
      <c r="S759" s="15" t="str">
        <f aca="false">IF(OR(G759="",I759="",J759=""),"",(I759-G759)*J759*IF(K759="",1,K759)*IF(E759="Short",-1,1)-N(L759))</f>
        <v/>
      </c>
      <c r="T759" s="16" t="str">
        <f aca="false">IF(OR(S759="",N(R759)=0),"",S759/R759)</f>
        <v/>
      </c>
      <c r="U759" s="15" t="str">
        <f aca="false">IF(S759="","",SUMIFS($S$7:S759,$A$7:A759,A759))</f>
        <v/>
      </c>
      <c r="V759" s="14" t="str">
        <f aca="false">IF(S759="","",IF(AND($C$4&gt;0,U759-S759&lt;=-$C$4),"After loss limit",IF(AND($C$4&gt;0,U759&lt;=-$C$4),"Hit loss limit",IF(AND($C$5&gt;0,Q759&gt;$C$5),"Over trade cap","OK"))))</f>
        <v/>
      </c>
    </row>
    <row r="760" customFormat="false" ht="15" hidden="false" customHeight="false" outlineLevel="0" collapsed="false">
      <c r="A760" s="9"/>
      <c r="B760" s="10"/>
      <c r="C760" s="10"/>
      <c r="D760" s="11"/>
      <c r="E760" s="33"/>
      <c r="F760" s="33"/>
      <c r="G760" s="12"/>
      <c r="H760" s="12"/>
      <c r="I760" s="12"/>
      <c r="J760" s="11"/>
      <c r="K760" s="11"/>
      <c r="L760" s="13"/>
      <c r="M760" s="33"/>
      <c r="N760" s="11"/>
      <c r="O760" s="14" t="str">
        <f aca="false">IF(OR(A760="",B760=""),"",LOOKUP(MOD(B760,1),Lists!$A$5:$A$9,Lists!$B$5:$B$9))</f>
        <v/>
      </c>
      <c r="P760" s="14" t="str">
        <f aca="false">IF(OR(B760="",C760=""),"",ROUND(MOD(C760-B760,1)*1440,0))</f>
        <v/>
      </c>
      <c r="Q760" s="14" t="str">
        <f aca="false">IF(A760="","",COUNTIF($A$7:A760,A760))</f>
        <v/>
      </c>
      <c r="R760" s="15" t="str">
        <f aca="false">IF(OR(G760="",H760="",J760=""),"",ABS(G760-H760)*J760*IF(K760="",1,K760))</f>
        <v/>
      </c>
      <c r="S760" s="15" t="str">
        <f aca="false">IF(OR(G760="",I760="",J760=""),"",(I760-G760)*J760*IF(K760="",1,K760)*IF(E760="Short",-1,1)-N(L760))</f>
        <v/>
      </c>
      <c r="T760" s="16" t="str">
        <f aca="false">IF(OR(S760="",N(R760)=0),"",S760/R760)</f>
        <v/>
      </c>
      <c r="U760" s="15" t="str">
        <f aca="false">IF(S760="","",SUMIFS($S$7:S760,$A$7:A760,A760))</f>
        <v/>
      </c>
      <c r="V760" s="14" t="str">
        <f aca="false">IF(S760="","",IF(AND($C$4&gt;0,U760-S760&lt;=-$C$4),"After loss limit",IF(AND($C$4&gt;0,U760&lt;=-$C$4),"Hit loss limit",IF(AND($C$5&gt;0,Q760&gt;$C$5),"Over trade cap","OK"))))</f>
        <v/>
      </c>
    </row>
    <row r="761" customFormat="false" ht="15" hidden="false" customHeight="false" outlineLevel="0" collapsed="false">
      <c r="A761" s="9"/>
      <c r="B761" s="10"/>
      <c r="C761" s="10"/>
      <c r="D761" s="11"/>
      <c r="E761" s="33"/>
      <c r="F761" s="33"/>
      <c r="G761" s="12"/>
      <c r="H761" s="12"/>
      <c r="I761" s="12"/>
      <c r="J761" s="11"/>
      <c r="K761" s="11"/>
      <c r="L761" s="13"/>
      <c r="M761" s="33"/>
      <c r="N761" s="11"/>
      <c r="O761" s="14" t="str">
        <f aca="false">IF(OR(A761="",B761=""),"",LOOKUP(MOD(B761,1),Lists!$A$5:$A$9,Lists!$B$5:$B$9))</f>
        <v/>
      </c>
      <c r="P761" s="14" t="str">
        <f aca="false">IF(OR(B761="",C761=""),"",ROUND(MOD(C761-B761,1)*1440,0))</f>
        <v/>
      </c>
      <c r="Q761" s="14" t="str">
        <f aca="false">IF(A761="","",COUNTIF($A$7:A761,A761))</f>
        <v/>
      </c>
      <c r="R761" s="15" t="str">
        <f aca="false">IF(OR(G761="",H761="",J761=""),"",ABS(G761-H761)*J761*IF(K761="",1,K761))</f>
        <v/>
      </c>
      <c r="S761" s="15" t="str">
        <f aca="false">IF(OR(G761="",I761="",J761=""),"",(I761-G761)*J761*IF(K761="",1,K761)*IF(E761="Short",-1,1)-N(L761))</f>
        <v/>
      </c>
      <c r="T761" s="16" t="str">
        <f aca="false">IF(OR(S761="",N(R761)=0),"",S761/R761)</f>
        <v/>
      </c>
      <c r="U761" s="15" t="str">
        <f aca="false">IF(S761="","",SUMIFS($S$7:S761,$A$7:A761,A761))</f>
        <v/>
      </c>
      <c r="V761" s="14" t="str">
        <f aca="false">IF(S761="","",IF(AND($C$4&gt;0,U761-S761&lt;=-$C$4),"After loss limit",IF(AND($C$4&gt;0,U761&lt;=-$C$4),"Hit loss limit",IF(AND($C$5&gt;0,Q761&gt;$C$5),"Over trade cap","OK"))))</f>
        <v/>
      </c>
    </row>
    <row r="762" customFormat="false" ht="15" hidden="false" customHeight="false" outlineLevel="0" collapsed="false">
      <c r="A762" s="9"/>
      <c r="B762" s="10"/>
      <c r="C762" s="10"/>
      <c r="D762" s="11"/>
      <c r="E762" s="33"/>
      <c r="F762" s="33"/>
      <c r="G762" s="12"/>
      <c r="H762" s="12"/>
      <c r="I762" s="12"/>
      <c r="J762" s="11"/>
      <c r="K762" s="11"/>
      <c r="L762" s="13"/>
      <c r="M762" s="33"/>
      <c r="N762" s="11"/>
      <c r="O762" s="14" t="str">
        <f aca="false">IF(OR(A762="",B762=""),"",LOOKUP(MOD(B762,1),Lists!$A$5:$A$9,Lists!$B$5:$B$9))</f>
        <v/>
      </c>
      <c r="P762" s="14" t="str">
        <f aca="false">IF(OR(B762="",C762=""),"",ROUND(MOD(C762-B762,1)*1440,0))</f>
        <v/>
      </c>
      <c r="Q762" s="14" t="str">
        <f aca="false">IF(A762="","",COUNTIF($A$7:A762,A762))</f>
        <v/>
      </c>
      <c r="R762" s="15" t="str">
        <f aca="false">IF(OR(G762="",H762="",J762=""),"",ABS(G762-H762)*J762*IF(K762="",1,K762))</f>
        <v/>
      </c>
      <c r="S762" s="15" t="str">
        <f aca="false">IF(OR(G762="",I762="",J762=""),"",(I762-G762)*J762*IF(K762="",1,K762)*IF(E762="Short",-1,1)-N(L762))</f>
        <v/>
      </c>
      <c r="T762" s="16" t="str">
        <f aca="false">IF(OR(S762="",N(R762)=0),"",S762/R762)</f>
        <v/>
      </c>
      <c r="U762" s="15" t="str">
        <f aca="false">IF(S762="","",SUMIFS($S$7:S762,$A$7:A762,A762))</f>
        <v/>
      </c>
      <c r="V762" s="14" t="str">
        <f aca="false">IF(S762="","",IF(AND($C$4&gt;0,U762-S762&lt;=-$C$4),"After loss limit",IF(AND($C$4&gt;0,U762&lt;=-$C$4),"Hit loss limit",IF(AND($C$5&gt;0,Q762&gt;$C$5),"Over trade cap","OK"))))</f>
        <v/>
      </c>
    </row>
    <row r="763" customFormat="false" ht="15" hidden="false" customHeight="false" outlineLevel="0" collapsed="false">
      <c r="A763" s="9"/>
      <c r="B763" s="10"/>
      <c r="C763" s="10"/>
      <c r="D763" s="11"/>
      <c r="E763" s="33"/>
      <c r="F763" s="33"/>
      <c r="G763" s="12"/>
      <c r="H763" s="12"/>
      <c r="I763" s="12"/>
      <c r="J763" s="11"/>
      <c r="K763" s="11"/>
      <c r="L763" s="13"/>
      <c r="M763" s="33"/>
      <c r="N763" s="11"/>
      <c r="O763" s="14" t="str">
        <f aca="false">IF(OR(A763="",B763=""),"",LOOKUP(MOD(B763,1),Lists!$A$5:$A$9,Lists!$B$5:$B$9))</f>
        <v/>
      </c>
      <c r="P763" s="14" t="str">
        <f aca="false">IF(OR(B763="",C763=""),"",ROUND(MOD(C763-B763,1)*1440,0))</f>
        <v/>
      </c>
      <c r="Q763" s="14" t="str">
        <f aca="false">IF(A763="","",COUNTIF($A$7:A763,A763))</f>
        <v/>
      </c>
      <c r="R763" s="15" t="str">
        <f aca="false">IF(OR(G763="",H763="",J763=""),"",ABS(G763-H763)*J763*IF(K763="",1,K763))</f>
        <v/>
      </c>
      <c r="S763" s="15" t="str">
        <f aca="false">IF(OR(G763="",I763="",J763=""),"",(I763-G763)*J763*IF(K763="",1,K763)*IF(E763="Short",-1,1)-N(L763))</f>
        <v/>
      </c>
      <c r="T763" s="16" t="str">
        <f aca="false">IF(OR(S763="",N(R763)=0),"",S763/R763)</f>
        <v/>
      </c>
      <c r="U763" s="15" t="str">
        <f aca="false">IF(S763="","",SUMIFS($S$7:S763,$A$7:A763,A763))</f>
        <v/>
      </c>
      <c r="V763" s="14" t="str">
        <f aca="false">IF(S763="","",IF(AND($C$4&gt;0,U763-S763&lt;=-$C$4),"After loss limit",IF(AND($C$4&gt;0,U763&lt;=-$C$4),"Hit loss limit",IF(AND($C$5&gt;0,Q763&gt;$C$5),"Over trade cap","OK"))))</f>
        <v/>
      </c>
    </row>
    <row r="764" customFormat="false" ht="15" hidden="false" customHeight="false" outlineLevel="0" collapsed="false">
      <c r="A764" s="9"/>
      <c r="B764" s="10"/>
      <c r="C764" s="10"/>
      <c r="D764" s="11"/>
      <c r="E764" s="33"/>
      <c r="F764" s="33"/>
      <c r="G764" s="12"/>
      <c r="H764" s="12"/>
      <c r="I764" s="12"/>
      <c r="J764" s="11"/>
      <c r="K764" s="11"/>
      <c r="L764" s="13"/>
      <c r="M764" s="33"/>
      <c r="N764" s="11"/>
      <c r="O764" s="14" t="str">
        <f aca="false">IF(OR(A764="",B764=""),"",LOOKUP(MOD(B764,1),Lists!$A$5:$A$9,Lists!$B$5:$B$9))</f>
        <v/>
      </c>
      <c r="P764" s="14" t="str">
        <f aca="false">IF(OR(B764="",C764=""),"",ROUND(MOD(C764-B764,1)*1440,0))</f>
        <v/>
      </c>
      <c r="Q764" s="14" t="str">
        <f aca="false">IF(A764="","",COUNTIF($A$7:A764,A764))</f>
        <v/>
      </c>
      <c r="R764" s="15" t="str">
        <f aca="false">IF(OR(G764="",H764="",J764=""),"",ABS(G764-H764)*J764*IF(K764="",1,K764))</f>
        <v/>
      </c>
      <c r="S764" s="15" t="str">
        <f aca="false">IF(OR(G764="",I764="",J764=""),"",(I764-G764)*J764*IF(K764="",1,K764)*IF(E764="Short",-1,1)-N(L764))</f>
        <v/>
      </c>
      <c r="T764" s="16" t="str">
        <f aca="false">IF(OR(S764="",N(R764)=0),"",S764/R764)</f>
        <v/>
      </c>
      <c r="U764" s="15" t="str">
        <f aca="false">IF(S764="","",SUMIFS($S$7:S764,$A$7:A764,A764))</f>
        <v/>
      </c>
      <c r="V764" s="14" t="str">
        <f aca="false">IF(S764="","",IF(AND($C$4&gt;0,U764-S764&lt;=-$C$4),"After loss limit",IF(AND($C$4&gt;0,U764&lt;=-$C$4),"Hit loss limit",IF(AND($C$5&gt;0,Q764&gt;$C$5),"Over trade cap","OK"))))</f>
        <v/>
      </c>
    </row>
    <row r="765" customFormat="false" ht="15" hidden="false" customHeight="false" outlineLevel="0" collapsed="false">
      <c r="A765" s="9"/>
      <c r="B765" s="10"/>
      <c r="C765" s="10"/>
      <c r="D765" s="11"/>
      <c r="E765" s="33"/>
      <c r="F765" s="33"/>
      <c r="G765" s="12"/>
      <c r="H765" s="12"/>
      <c r="I765" s="12"/>
      <c r="J765" s="11"/>
      <c r="K765" s="11"/>
      <c r="L765" s="13"/>
      <c r="M765" s="33"/>
      <c r="N765" s="11"/>
      <c r="O765" s="14" t="str">
        <f aca="false">IF(OR(A765="",B765=""),"",LOOKUP(MOD(B765,1),Lists!$A$5:$A$9,Lists!$B$5:$B$9))</f>
        <v/>
      </c>
      <c r="P765" s="14" t="str">
        <f aca="false">IF(OR(B765="",C765=""),"",ROUND(MOD(C765-B765,1)*1440,0))</f>
        <v/>
      </c>
      <c r="Q765" s="14" t="str">
        <f aca="false">IF(A765="","",COUNTIF($A$7:A765,A765))</f>
        <v/>
      </c>
      <c r="R765" s="15" t="str">
        <f aca="false">IF(OR(G765="",H765="",J765=""),"",ABS(G765-H765)*J765*IF(K765="",1,K765))</f>
        <v/>
      </c>
      <c r="S765" s="15" t="str">
        <f aca="false">IF(OR(G765="",I765="",J765=""),"",(I765-G765)*J765*IF(K765="",1,K765)*IF(E765="Short",-1,1)-N(L765))</f>
        <v/>
      </c>
      <c r="T765" s="16" t="str">
        <f aca="false">IF(OR(S765="",N(R765)=0),"",S765/R765)</f>
        <v/>
      </c>
      <c r="U765" s="15" t="str">
        <f aca="false">IF(S765="","",SUMIFS($S$7:S765,$A$7:A765,A765))</f>
        <v/>
      </c>
      <c r="V765" s="14" t="str">
        <f aca="false">IF(S765="","",IF(AND($C$4&gt;0,U765-S765&lt;=-$C$4),"After loss limit",IF(AND($C$4&gt;0,U765&lt;=-$C$4),"Hit loss limit",IF(AND($C$5&gt;0,Q765&gt;$C$5),"Over trade cap","OK"))))</f>
        <v/>
      </c>
    </row>
    <row r="766" customFormat="false" ht="15" hidden="false" customHeight="false" outlineLevel="0" collapsed="false">
      <c r="A766" s="9"/>
      <c r="B766" s="10"/>
      <c r="C766" s="10"/>
      <c r="D766" s="11"/>
      <c r="E766" s="33"/>
      <c r="F766" s="33"/>
      <c r="G766" s="12"/>
      <c r="H766" s="12"/>
      <c r="I766" s="12"/>
      <c r="J766" s="11"/>
      <c r="K766" s="11"/>
      <c r="L766" s="13"/>
      <c r="M766" s="33"/>
      <c r="N766" s="11"/>
      <c r="O766" s="14" t="str">
        <f aca="false">IF(OR(A766="",B766=""),"",LOOKUP(MOD(B766,1),Lists!$A$5:$A$9,Lists!$B$5:$B$9))</f>
        <v/>
      </c>
      <c r="P766" s="14" t="str">
        <f aca="false">IF(OR(B766="",C766=""),"",ROUND(MOD(C766-B766,1)*1440,0))</f>
        <v/>
      </c>
      <c r="Q766" s="14" t="str">
        <f aca="false">IF(A766="","",COUNTIF($A$7:A766,A766))</f>
        <v/>
      </c>
      <c r="R766" s="15" t="str">
        <f aca="false">IF(OR(G766="",H766="",J766=""),"",ABS(G766-H766)*J766*IF(K766="",1,K766))</f>
        <v/>
      </c>
      <c r="S766" s="15" t="str">
        <f aca="false">IF(OR(G766="",I766="",J766=""),"",(I766-G766)*J766*IF(K766="",1,K766)*IF(E766="Short",-1,1)-N(L766))</f>
        <v/>
      </c>
      <c r="T766" s="16" t="str">
        <f aca="false">IF(OR(S766="",N(R766)=0),"",S766/R766)</f>
        <v/>
      </c>
      <c r="U766" s="15" t="str">
        <f aca="false">IF(S766="","",SUMIFS($S$7:S766,$A$7:A766,A766))</f>
        <v/>
      </c>
      <c r="V766" s="14" t="str">
        <f aca="false">IF(S766="","",IF(AND($C$4&gt;0,U766-S766&lt;=-$C$4),"After loss limit",IF(AND($C$4&gt;0,U766&lt;=-$C$4),"Hit loss limit",IF(AND($C$5&gt;0,Q766&gt;$C$5),"Over trade cap","OK"))))</f>
        <v/>
      </c>
    </row>
    <row r="767" customFormat="false" ht="15" hidden="false" customHeight="false" outlineLevel="0" collapsed="false">
      <c r="A767" s="9"/>
      <c r="B767" s="10"/>
      <c r="C767" s="10"/>
      <c r="D767" s="11"/>
      <c r="E767" s="33"/>
      <c r="F767" s="33"/>
      <c r="G767" s="12"/>
      <c r="H767" s="12"/>
      <c r="I767" s="12"/>
      <c r="J767" s="11"/>
      <c r="K767" s="11"/>
      <c r="L767" s="13"/>
      <c r="M767" s="33"/>
      <c r="N767" s="11"/>
      <c r="O767" s="14" t="str">
        <f aca="false">IF(OR(A767="",B767=""),"",LOOKUP(MOD(B767,1),Lists!$A$5:$A$9,Lists!$B$5:$B$9))</f>
        <v/>
      </c>
      <c r="P767" s="14" t="str">
        <f aca="false">IF(OR(B767="",C767=""),"",ROUND(MOD(C767-B767,1)*1440,0))</f>
        <v/>
      </c>
      <c r="Q767" s="14" t="str">
        <f aca="false">IF(A767="","",COUNTIF($A$7:A767,A767))</f>
        <v/>
      </c>
      <c r="R767" s="15" t="str">
        <f aca="false">IF(OR(G767="",H767="",J767=""),"",ABS(G767-H767)*J767*IF(K767="",1,K767))</f>
        <v/>
      </c>
      <c r="S767" s="15" t="str">
        <f aca="false">IF(OR(G767="",I767="",J767=""),"",(I767-G767)*J767*IF(K767="",1,K767)*IF(E767="Short",-1,1)-N(L767))</f>
        <v/>
      </c>
      <c r="T767" s="16" t="str">
        <f aca="false">IF(OR(S767="",N(R767)=0),"",S767/R767)</f>
        <v/>
      </c>
      <c r="U767" s="15" t="str">
        <f aca="false">IF(S767="","",SUMIFS($S$7:S767,$A$7:A767,A767))</f>
        <v/>
      </c>
      <c r="V767" s="14" t="str">
        <f aca="false">IF(S767="","",IF(AND($C$4&gt;0,U767-S767&lt;=-$C$4),"After loss limit",IF(AND($C$4&gt;0,U767&lt;=-$C$4),"Hit loss limit",IF(AND($C$5&gt;0,Q767&gt;$C$5),"Over trade cap","OK"))))</f>
        <v/>
      </c>
    </row>
    <row r="768" customFormat="false" ht="15" hidden="false" customHeight="false" outlineLevel="0" collapsed="false">
      <c r="A768" s="9"/>
      <c r="B768" s="10"/>
      <c r="C768" s="10"/>
      <c r="D768" s="11"/>
      <c r="E768" s="33"/>
      <c r="F768" s="33"/>
      <c r="G768" s="12"/>
      <c r="H768" s="12"/>
      <c r="I768" s="12"/>
      <c r="J768" s="11"/>
      <c r="K768" s="11"/>
      <c r="L768" s="13"/>
      <c r="M768" s="33"/>
      <c r="N768" s="11"/>
      <c r="O768" s="14" t="str">
        <f aca="false">IF(OR(A768="",B768=""),"",LOOKUP(MOD(B768,1),Lists!$A$5:$A$9,Lists!$B$5:$B$9))</f>
        <v/>
      </c>
      <c r="P768" s="14" t="str">
        <f aca="false">IF(OR(B768="",C768=""),"",ROUND(MOD(C768-B768,1)*1440,0))</f>
        <v/>
      </c>
      <c r="Q768" s="14" t="str">
        <f aca="false">IF(A768="","",COUNTIF($A$7:A768,A768))</f>
        <v/>
      </c>
      <c r="R768" s="15" t="str">
        <f aca="false">IF(OR(G768="",H768="",J768=""),"",ABS(G768-H768)*J768*IF(K768="",1,K768))</f>
        <v/>
      </c>
      <c r="S768" s="15" t="str">
        <f aca="false">IF(OR(G768="",I768="",J768=""),"",(I768-G768)*J768*IF(K768="",1,K768)*IF(E768="Short",-1,1)-N(L768))</f>
        <v/>
      </c>
      <c r="T768" s="16" t="str">
        <f aca="false">IF(OR(S768="",N(R768)=0),"",S768/R768)</f>
        <v/>
      </c>
      <c r="U768" s="15" t="str">
        <f aca="false">IF(S768="","",SUMIFS($S$7:S768,$A$7:A768,A768))</f>
        <v/>
      </c>
      <c r="V768" s="14" t="str">
        <f aca="false">IF(S768="","",IF(AND($C$4&gt;0,U768-S768&lt;=-$C$4),"After loss limit",IF(AND($C$4&gt;0,U768&lt;=-$C$4),"Hit loss limit",IF(AND($C$5&gt;0,Q768&gt;$C$5),"Over trade cap","OK"))))</f>
        <v/>
      </c>
    </row>
    <row r="769" customFormat="false" ht="15" hidden="false" customHeight="false" outlineLevel="0" collapsed="false">
      <c r="A769" s="9"/>
      <c r="B769" s="10"/>
      <c r="C769" s="10"/>
      <c r="D769" s="11"/>
      <c r="E769" s="33"/>
      <c r="F769" s="33"/>
      <c r="G769" s="12"/>
      <c r="H769" s="12"/>
      <c r="I769" s="12"/>
      <c r="J769" s="11"/>
      <c r="K769" s="11"/>
      <c r="L769" s="13"/>
      <c r="M769" s="33"/>
      <c r="N769" s="11"/>
      <c r="O769" s="14" t="str">
        <f aca="false">IF(OR(A769="",B769=""),"",LOOKUP(MOD(B769,1),Lists!$A$5:$A$9,Lists!$B$5:$B$9))</f>
        <v/>
      </c>
      <c r="P769" s="14" t="str">
        <f aca="false">IF(OR(B769="",C769=""),"",ROUND(MOD(C769-B769,1)*1440,0))</f>
        <v/>
      </c>
      <c r="Q769" s="14" t="str">
        <f aca="false">IF(A769="","",COUNTIF($A$7:A769,A769))</f>
        <v/>
      </c>
      <c r="R769" s="15" t="str">
        <f aca="false">IF(OR(G769="",H769="",J769=""),"",ABS(G769-H769)*J769*IF(K769="",1,K769))</f>
        <v/>
      </c>
      <c r="S769" s="15" t="str">
        <f aca="false">IF(OR(G769="",I769="",J769=""),"",(I769-G769)*J769*IF(K769="",1,K769)*IF(E769="Short",-1,1)-N(L769))</f>
        <v/>
      </c>
      <c r="T769" s="16" t="str">
        <f aca="false">IF(OR(S769="",N(R769)=0),"",S769/R769)</f>
        <v/>
      </c>
      <c r="U769" s="15" t="str">
        <f aca="false">IF(S769="","",SUMIFS($S$7:S769,$A$7:A769,A769))</f>
        <v/>
      </c>
      <c r="V769" s="14" t="str">
        <f aca="false">IF(S769="","",IF(AND($C$4&gt;0,U769-S769&lt;=-$C$4),"After loss limit",IF(AND($C$4&gt;0,U769&lt;=-$C$4),"Hit loss limit",IF(AND($C$5&gt;0,Q769&gt;$C$5),"Over trade cap","OK"))))</f>
        <v/>
      </c>
    </row>
    <row r="770" customFormat="false" ht="15" hidden="false" customHeight="false" outlineLevel="0" collapsed="false">
      <c r="A770" s="9"/>
      <c r="B770" s="10"/>
      <c r="C770" s="10"/>
      <c r="D770" s="11"/>
      <c r="E770" s="33"/>
      <c r="F770" s="33"/>
      <c r="G770" s="12"/>
      <c r="H770" s="12"/>
      <c r="I770" s="12"/>
      <c r="J770" s="11"/>
      <c r="K770" s="11"/>
      <c r="L770" s="13"/>
      <c r="M770" s="33"/>
      <c r="N770" s="11"/>
      <c r="O770" s="14" t="str">
        <f aca="false">IF(OR(A770="",B770=""),"",LOOKUP(MOD(B770,1),Lists!$A$5:$A$9,Lists!$B$5:$B$9))</f>
        <v/>
      </c>
      <c r="P770" s="14" t="str">
        <f aca="false">IF(OR(B770="",C770=""),"",ROUND(MOD(C770-B770,1)*1440,0))</f>
        <v/>
      </c>
      <c r="Q770" s="14" t="str">
        <f aca="false">IF(A770="","",COUNTIF($A$7:A770,A770))</f>
        <v/>
      </c>
      <c r="R770" s="15" t="str">
        <f aca="false">IF(OR(G770="",H770="",J770=""),"",ABS(G770-H770)*J770*IF(K770="",1,K770))</f>
        <v/>
      </c>
      <c r="S770" s="15" t="str">
        <f aca="false">IF(OR(G770="",I770="",J770=""),"",(I770-G770)*J770*IF(K770="",1,K770)*IF(E770="Short",-1,1)-N(L770))</f>
        <v/>
      </c>
      <c r="T770" s="16" t="str">
        <f aca="false">IF(OR(S770="",N(R770)=0),"",S770/R770)</f>
        <v/>
      </c>
      <c r="U770" s="15" t="str">
        <f aca="false">IF(S770="","",SUMIFS($S$7:S770,$A$7:A770,A770))</f>
        <v/>
      </c>
      <c r="V770" s="14" t="str">
        <f aca="false">IF(S770="","",IF(AND($C$4&gt;0,U770-S770&lt;=-$C$4),"After loss limit",IF(AND($C$4&gt;0,U770&lt;=-$C$4),"Hit loss limit",IF(AND($C$5&gt;0,Q770&gt;$C$5),"Over trade cap","OK"))))</f>
        <v/>
      </c>
    </row>
    <row r="771" customFormat="false" ht="15" hidden="false" customHeight="false" outlineLevel="0" collapsed="false">
      <c r="A771" s="9"/>
      <c r="B771" s="10"/>
      <c r="C771" s="10"/>
      <c r="D771" s="11"/>
      <c r="E771" s="33"/>
      <c r="F771" s="33"/>
      <c r="G771" s="12"/>
      <c r="H771" s="12"/>
      <c r="I771" s="12"/>
      <c r="J771" s="11"/>
      <c r="K771" s="11"/>
      <c r="L771" s="13"/>
      <c r="M771" s="33"/>
      <c r="N771" s="11"/>
      <c r="O771" s="14" t="str">
        <f aca="false">IF(OR(A771="",B771=""),"",LOOKUP(MOD(B771,1),Lists!$A$5:$A$9,Lists!$B$5:$B$9))</f>
        <v/>
      </c>
      <c r="P771" s="14" t="str">
        <f aca="false">IF(OR(B771="",C771=""),"",ROUND(MOD(C771-B771,1)*1440,0))</f>
        <v/>
      </c>
      <c r="Q771" s="14" t="str">
        <f aca="false">IF(A771="","",COUNTIF($A$7:A771,A771))</f>
        <v/>
      </c>
      <c r="R771" s="15" t="str">
        <f aca="false">IF(OR(G771="",H771="",J771=""),"",ABS(G771-H771)*J771*IF(K771="",1,K771))</f>
        <v/>
      </c>
      <c r="S771" s="15" t="str">
        <f aca="false">IF(OR(G771="",I771="",J771=""),"",(I771-G771)*J771*IF(K771="",1,K771)*IF(E771="Short",-1,1)-N(L771))</f>
        <v/>
      </c>
      <c r="T771" s="16" t="str">
        <f aca="false">IF(OR(S771="",N(R771)=0),"",S771/R771)</f>
        <v/>
      </c>
      <c r="U771" s="15" t="str">
        <f aca="false">IF(S771="","",SUMIFS($S$7:S771,$A$7:A771,A771))</f>
        <v/>
      </c>
      <c r="V771" s="14" t="str">
        <f aca="false">IF(S771="","",IF(AND($C$4&gt;0,U771-S771&lt;=-$C$4),"After loss limit",IF(AND($C$4&gt;0,U771&lt;=-$C$4),"Hit loss limit",IF(AND($C$5&gt;0,Q771&gt;$C$5),"Over trade cap","OK"))))</f>
        <v/>
      </c>
    </row>
    <row r="772" customFormat="false" ht="15" hidden="false" customHeight="false" outlineLevel="0" collapsed="false">
      <c r="A772" s="9"/>
      <c r="B772" s="10"/>
      <c r="C772" s="10"/>
      <c r="D772" s="11"/>
      <c r="E772" s="33"/>
      <c r="F772" s="33"/>
      <c r="G772" s="12"/>
      <c r="H772" s="12"/>
      <c r="I772" s="12"/>
      <c r="J772" s="11"/>
      <c r="K772" s="11"/>
      <c r="L772" s="13"/>
      <c r="M772" s="33"/>
      <c r="N772" s="11"/>
      <c r="O772" s="14" t="str">
        <f aca="false">IF(OR(A772="",B772=""),"",LOOKUP(MOD(B772,1),Lists!$A$5:$A$9,Lists!$B$5:$B$9))</f>
        <v/>
      </c>
      <c r="P772" s="14" t="str">
        <f aca="false">IF(OR(B772="",C772=""),"",ROUND(MOD(C772-B772,1)*1440,0))</f>
        <v/>
      </c>
      <c r="Q772" s="14" t="str">
        <f aca="false">IF(A772="","",COUNTIF($A$7:A772,A772))</f>
        <v/>
      </c>
      <c r="R772" s="15" t="str">
        <f aca="false">IF(OR(G772="",H772="",J772=""),"",ABS(G772-H772)*J772*IF(K772="",1,K772))</f>
        <v/>
      </c>
      <c r="S772" s="15" t="str">
        <f aca="false">IF(OR(G772="",I772="",J772=""),"",(I772-G772)*J772*IF(K772="",1,K772)*IF(E772="Short",-1,1)-N(L772))</f>
        <v/>
      </c>
      <c r="T772" s="16" t="str">
        <f aca="false">IF(OR(S772="",N(R772)=0),"",S772/R772)</f>
        <v/>
      </c>
      <c r="U772" s="15" t="str">
        <f aca="false">IF(S772="","",SUMIFS($S$7:S772,$A$7:A772,A772))</f>
        <v/>
      </c>
      <c r="V772" s="14" t="str">
        <f aca="false">IF(S772="","",IF(AND($C$4&gt;0,U772-S772&lt;=-$C$4),"After loss limit",IF(AND($C$4&gt;0,U772&lt;=-$C$4),"Hit loss limit",IF(AND($C$5&gt;0,Q772&gt;$C$5),"Over trade cap","OK"))))</f>
        <v/>
      </c>
    </row>
    <row r="773" customFormat="false" ht="15" hidden="false" customHeight="false" outlineLevel="0" collapsed="false">
      <c r="A773" s="9"/>
      <c r="B773" s="10"/>
      <c r="C773" s="10"/>
      <c r="D773" s="11"/>
      <c r="E773" s="33"/>
      <c r="F773" s="33"/>
      <c r="G773" s="12"/>
      <c r="H773" s="12"/>
      <c r="I773" s="12"/>
      <c r="J773" s="11"/>
      <c r="K773" s="11"/>
      <c r="L773" s="13"/>
      <c r="M773" s="33"/>
      <c r="N773" s="11"/>
      <c r="O773" s="14" t="str">
        <f aca="false">IF(OR(A773="",B773=""),"",LOOKUP(MOD(B773,1),Lists!$A$5:$A$9,Lists!$B$5:$B$9))</f>
        <v/>
      </c>
      <c r="P773" s="14" t="str">
        <f aca="false">IF(OR(B773="",C773=""),"",ROUND(MOD(C773-B773,1)*1440,0))</f>
        <v/>
      </c>
      <c r="Q773" s="14" t="str">
        <f aca="false">IF(A773="","",COUNTIF($A$7:A773,A773))</f>
        <v/>
      </c>
      <c r="R773" s="15" t="str">
        <f aca="false">IF(OR(G773="",H773="",J773=""),"",ABS(G773-H773)*J773*IF(K773="",1,K773))</f>
        <v/>
      </c>
      <c r="S773" s="15" t="str">
        <f aca="false">IF(OR(G773="",I773="",J773=""),"",(I773-G773)*J773*IF(K773="",1,K773)*IF(E773="Short",-1,1)-N(L773))</f>
        <v/>
      </c>
      <c r="T773" s="16" t="str">
        <f aca="false">IF(OR(S773="",N(R773)=0),"",S773/R773)</f>
        <v/>
      </c>
      <c r="U773" s="15" t="str">
        <f aca="false">IF(S773="","",SUMIFS($S$7:S773,$A$7:A773,A773))</f>
        <v/>
      </c>
      <c r="V773" s="14" t="str">
        <f aca="false">IF(S773="","",IF(AND($C$4&gt;0,U773-S773&lt;=-$C$4),"After loss limit",IF(AND($C$4&gt;0,U773&lt;=-$C$4),"Hit loss limit",IF(AND($C$5&gt;0,Q773&gt;$C$5),"Over trade cap","OK"))))</f>
        <v/>
      </c>
    </row>
    <row r="774" customFormat="false" ht="15" hidden="false" customHeight="false" outlineLevel="0" collapsed="false">
      <c r="A774" s="9"/>
      <c r="B774" s="10"/>
      <c r="C774" s="10"/>
      <c r="D774" s="11"/>
      <c r="E774" s="33"/>
      <c r="F774" s="33"/>
      <c r="G774" s="12"/>
      <c r="H774" s="12"/>
      <c r="I774" s="12"/>
      <c r="J774" s="11"/>
      <c r="K774" s="11"/>
      <c r="L774" s="13"/>
      <c r="M774" s="33"/>
      <c r="N774" s="11"/>
      <c r="O774" s="14" t="str">
        <f aca="false">IF(OR(A774="",B774=""),"",LOOKUP(MOD(B774,1),Lists!$A$5:$A$9,Lists!$B$5:$B$9))</f>
        <v/>
      </c>
      <c r="P774" s="14" t="str">
        <f aca="false">IF(OR(B774="",C774=""),"",ROUND(MOD(C774-B774,1)*1440,0))</f>
        <v/>
      </c>
      <c r="Q774" s="14" t="str">
        <f aca="false">IF(A774="","",COUNTIF($A$7:A774,A774))</f>
        <v/>
      </c>
      <c r="R774" s="15" t="str">
        <f aca="false">IF(OR(G774="",H774="",J774=""),"",ABS(G774-H774)*J774*IF(K774="",1,K774))</f>
        <v/>
      </c>
      <c r="S774" s="15" t="str">
        <f aca="false">IF(OR(G774="",I774="",J774=""),"",(I774-G774)*J774*IF(K774="",1,K774)*IF(E774="Short",-1,1)-N(L774))</f>
        <v/>
      </c>
      <c r="T774" s="16" t="str">
        <f aca="false">IF(OR(S774="",N(R774)=0),"",S774/R774)</f>
        <v/>
      </c>
      <c r="U774" s="15" t="str">
        <f aca="false">IF(S774="","",SUMIFS($S$7:S774,$A$7:A774,A774))</f>
        <v/>
      </c>
      <c r="V774" s="14" t="str">
        <f aca="false">IF(S774="","",IF(AND($C$4&gt;0,U774-S774&lt;=-$C$4),"After loss limit",IF(AND($C$4&gt;0,U774&lt;=-$C$4),"Hit loss limit",IF(AND($C$5&gt;0,Q774&gt;$C$5),"Over trade cap","OK"))))</f>
        <v/>
      </c>
    </row>
    <row r="775" customFormat="false" ht="15" hidden="false" customHeight="false" outlineLevel="0" collapsed="false">
      <c r="A775" s="9"/>
      <c r="B775" s="10"/>
      <c r="C775" s="10"/>
      <c r="D775" s="11"/>
      <c r="E775" s="33"/>
      <c r="F775" s="33"/>
      <c r="G775" s="12"/>
      <c r="H775" s="12"/>
      <c r="I775" s="12"/>
      <c r="J775" s="11"/>
      <c r="K775" s="11"/>
      <c r="L775" s="13"/>
      <c r="M775" s="33"/>
      <c r="N775" s="11"/>
      <c r="O775" s="14" t="str">
        <f aca="false">IF(OR(A775="",B775=""),"",LOOKUP(MOD(B775,1),Lists!$A$5:$A$9,Lists!$B$5:$B$9))</f>
        <v/>
      </c>
      <c r="P775" s="14" t="str">
        <f aca="false">IF(OR(B775="",C775=""),"",ROUND(MOD(C775-B775,1)*1440,0))</f>
        <v/>
      </c>
      <c r="Q775" s="14" t="str">
        <f aca="false">IF(A775="","",COUNTIF($A$7:A775,A775))</f>
        <v/>
      </c>
      <c r="R775" s="15" t="str">
        <f aca="false">IF(OR(G775="",H775="",J775=""),"",ABS(G775-H775)*J775*IF(K775="",1,K775))</f>
        <v/>
      </c>
      <c r="S775" s="15" t="str">
        <f aca="false">IF(OR(G775="",I775="",J775=""),"",(I775-G775)*J775*IF(K775="",1,K775)*IF(E775="Short",-1,1)-N(L775))</f>
        <v/>
      </c>
      <c r="T775" s="16" t="str">
        <f aca="false">IF(OR(S775="",N(R775)=0),"",S775/R775)</f>
        <v/>
      </c>
      <c r="U775" s="15" t="str">
        <f aca="false">IF(S775="","",SUMIFS($S$7:S775,$A$7:A775,A775))</f>
        <v/>
      </c>
      <c r="V775" s="14" t="str">
        <f aca="false">IF(S775="","",IF(AND($C$4&gt;0,U775-S775&lt;=-$C$4),"After loss limit",IF(AND($C$4&gt;0,U775&lt;=-$C$4),"Hit loss limit",IF(AND($C$5&gt;0,Q775&gt;$C$5),"Over trade cap","OK"))))</f>
        <v/>
      </c>
    </row>
    <row r="776" customFormat="false" ht="15" hidden="false" customHeight="false" outlineLevel="0" collapsed="false">
      <c r="A776" s="9"/>
      <c r="B776" s="10"/>
      <c r="C776" s="10"/>
      <c r="D776" s="11"/>
      <c r="E776" s="33"/>
      <c r="F776" s="33"/>
      <c r="G776" s="12"/>
      <c r="H776" s="12"/>
      <c r="I776" s="12"/>
      <c r="J776" s="11"/>
      <c r="K776" s="11"/>
      <c r="L776" s="13"/>
      <c r="M776" s="33"/>
      <c r="N776" s="11"/>
      <c r="O776" s="14" t="str">
        <f aca="false">IF(OR(A776="",B776=""),"",LOOKUP(MOD(B776,1),Lists!$A$5:$A$9,Lists!$B$5:$B$9))</f>
        <v/>
      </c>
      <c r="P776" s="14" t="str">
        <f aca="false">IF(OR(B776="",C776=""),"",ROUND(MOD(C776-B776,1)*1440,0))</f>
        <v/>
      </c>
      <c r="Q776" s="14" t="str">
        <f aca="false">IF(A776="","",COUNTIF($A$7:A776,A776))</f>
        <v/>
      </c>
      <c r="R776" s="15" t="str">
        <f aca="false">IF(OR(G776="",H776="",J776=""),"",ABS(G776-H776)*J776*IF(K776="",1,K776))</f>
        <v/>
      </c>
      <c r="S776" s="15" t="str">
        <f aca="false">IF(OR(G776="",I776="",J776=""),"",(I776-G776)*J776*IF(K776="",1,K776)*IF(E776="Short",-1,1)-N(L776))</f>
        <v/>
      </c>
      <c r="T776" s="16" t="str">
        <f aca="false">IF(OR(S776="",N(R776)=0),"",S776/R776)</f>
        <v/>
      </c>
      <c r="U776" s="15" t="str">
        <f aca="false">IF(S776="","",SUMIFS($S$7:S776,$A$7:A776,A776))</f>
        <v/>
      </c>
      <c r="V776" s="14" t="str">
        <f aca="false">IF(S776="","",IF(AND($C$4&gt;0,U776-S776&lt;=-$C$4),"After loss limit",IF(AND($C$4&gt;0,U776&lt;=-$C$4),"Hit loss limit",IF(AND($C$5&gt;0,Q776&gt;$C$5),"Over trade cap","OK"))))</f>
        <v/>
      </c>
    </row>
    <row r="777" customFormat="false" ht="15" hidden="false" customHeight="false" outlineLevel="0" collapsed="false">
      <c r="A777" s="9"/>
      <c r="B777" s="10"/>
      <c r="C777" s="10"/>
      <c r="D777" s="11"/>
      <c r="E777" s="33"/>
      <c r="F777" s="33"/>
      <c r="G777" s="12"/>
      <c r="H777" s="12"/>
      <c r="I777" s="12"/>
      <c r="J777" s="11"/>
      <c r="K777" s="11"/>
      <c r="L777" s="13"/>
      <c r="M777" s="33"/>
      <c r="N777" s="11"/>
      <c r="O777" s="14" t="str">
        <f aca="false">IF(OR(A777="",B777=""),"",LOOKUP(MOD(B777,1),Lists!$A$5:$A$9,Lists!$B$5:$B$9))</f>
        <v/>
      </c>
      <c r="P777" s="14" t="str">
        <f aca="false">IF(OR(B777="",C777=""),"",ROUND(MOD(C777-B777,1)*1440,0))</f>
        <v/>
      </c>
      <c r="Q777" s="14" t="str">
        <f aca="false">IF(A777="","",COUNTIF($A$7:A777,A777))</f>
        <v/>
      </c>
      <c r="R777" s="15" t="str">
        <f aca="false">IF(OR(G777="",H777="",J777=""),"",ABS(G777-H777)*J777*IF(K777="",1,K777))</f>
        <v/>
      </c>
      <c r="S777" s="15" t="str">
        <f aca="false">IF(OR(G777="",I777="",J777=""),"",(I777-G777)*J777*IF(K777="",1,K777)*IF(E777="Short",-1,1)-N(L777))</f>
        <v/>
      </c>
      <c r="T777" s="16" t="str">
        <f aca="false">IF(OR(S777="",N(R777)=0),"",S777/R777)</f>
        <v/>
      </c>
      <c r="U777" s="15" t="str">
        <f aca="false">IF(S777="","",SUMIFS($S$7:S777,$A$7:A777,A777))</f>
        <v/>
      </c>
      <c r="V777" s="14" t="str">
        <f aca="false">IF(S777="","",IF(AND($C$4&gt;0,U777-S777&lt;=-$C$4),"After loss limit",IF(AND($C$4&gt;0,U777&lt;=-$C$4),"Hit loss limit",IF(AND($C$5&gt;0,Q777&gt;$C$5),"Over trade cap","OK"))))</f>
        <v/>
      </c>
    </row>
    <row r="778" customFormat="false" ht="15" hidden="false" customHeight="false" outlineLevel="0" collapsed="false">
      <c r="A778" s="9"/>
      <c r="B778" s="10"/>
      <c r="C778" s="10"/>
      <c r="D778" s="11"/>
      <c r="E778" s="33"/>
      <c r="F778" s="33"/>
      <c r="G778" s="12"/>
      <c r="H778" s="12"/>
      <c r="I778" s="12"/>
      <c r="J778" s="11"/>
      <c r="K778" s="11"/>
      <c r="L778" s="13"/>
      <c r="M778" s="33"/>
      <c r="N778" s="11"/>
      <c r="O778" s="14" t="str">
        <f aca="false">IF(OR(A778="",B778=""),"",LOOKUP(MOD(B778,1),Lists!$A$5:$A$9,Lists!$B$5:$B$9))</f>
        <v/>
      </c>
      <c r="P778" s="14" t="str">
        <f aca="false">IF(OR(B778="",C778=""),"",ROUND(MOD(C778-B778,1)*1440,0))</f>
        <v/>
      </c>
      <c r="Q778" s="14" t="str">
        <f aca="false">IF(A778="","",COUNTIF($A$7:A778,A778))</f>
        <v/>
      </c>
      <c r="R778" s="15" t="str">
        <f aca="false">IF(OR(G778="",H778="",J778=""),"",ABS(G778-H778)*J778*IF(K778="",1,K778))</f>
        <v/>
      </c>
      <c r="S778" s="15" t="str">
        <f aca="false">IF(OR(G778="",I778="",J778=""),"",(I778-G778)*J778*IF(K778="",1,K778)*IF(E778="Short",-1,1)-N(L778))</f>
        <v/>
      </c>
      <c r="T778" s="16" t="str">
        <f aca="false">IF(OR(S778="",N(R778)=0),"",S778/R778)</f>
        <v/>
      </c>
      <c r="U778" s="15" t="str">
        <f aca="false">IF(S778="","",SUMIFS($S$7:S778,$A$7:A778,A778))</f>
        <v/>
      </c>
      <c r="V778" s="14" t="str">
        <f aca="false">IF(S778="","",IF(AND($C$4&gt;0,U778-S778&lt;=-$C$4),"After loss limit",IF(AND($C$4&gt;0,U778&lt;=-$C$4),"Hit loss limit",IF(AND($C$5&gt;0,Q778&gt;$C$5),"Over trade cap","OK"))))</f>
        <v/>
      </c>
    </row>
    <row r="779" customFormat="false" ht="15" hidden="false" customHeight="false" outlineLevel="0" collapsed="false">
      <c r="A779" s="9"/>
      <c r="B779" s="10"/>
      <c r="C779" s="10"/>
      <c r="D779" s="11"/>
      <c r="E779" s="33"/>
      <c r="F779" s="33"/>
      <c r="G779" s="12"/>
      <c r="H779" s="12"/>
      <c r="I779" s="12"/>
      <c r="J779" s="11"/>
      <c r="K779" s="11"/>
      <c r="L779" s="13"/>
      <c r="M779" s="33"/>
      <c r="N779" s="11"/>
      <c r="O779" s="14" t="str">
        <f aca="false">IF(OR(A779="",B779=""),"",LOOKUP(MOD(B779,1),Lists!$A$5:$A$9,Lists!$B$5:$B$9))</f>
        <v/>
      </c>
      <c r="P779" s="14" t="str">
        <f aca="false">IF(OR(B779="",C779=""),"",ROUND(MOD(C779-B779,1)*1440,0))</f>
        <v/>
      </c>
      <c r="Q779" s="14" t="str">
        <f aca="false">IF(A779="","",COUNTIF($A$7:A779,A779))</f>
        <v/>
      </c>
      <c r="R779" s="15" t="str">
        <f aca="false">IF(OR(G779="",H779="",J779=""),"",ABS(G779-H779)*J779*IF(K779="",1,K779))</f>
        <v/>
      </c>
      <c r="S779" s="15" t="str">
        <f aca="false">IF(OR(G779="",I779="",J779=""),"",(I779-G779)*J779*IF(K779="",1,K779)*IF(E779="Short",-1,1)-N(L779))</f>
        <v/>
      </c>
      <c r="T779" s="16" t="str">
        <f aca="false">IF(OR(S779="",N(R779)=0),"",S779/R779)</f>
        <v/>
      </c>
      <c r="U779" s="15" t="str">
        <f aca="false">IF(S779="","",SUMIFS($S$7:S779,$A$7:A779,A779))</f>
        <v/>
      </c>
      <c r="V779" s="14" t="str">
        <f aca="false">IF(S779="","",IF(AND($C$4&gt;0,U779-S779&lt;=-$C$4),"After loss limit",IF(AND($C$4&gt;0,U779&lt;=-$C$4),"Hit loss limit",IF(AND($C$5&gt;0,Q779&gt;$C$5),"Over trade cap","OK"))))</f>
        <v/>
      </c>
    </row>
    <row r="780" customFormat="false" ht="15" hidden="false" customHeight="false" outlineLevel="0" collapsed="false">
      <c r="A780" s="9"/>
      <c r="B780" s="10"/>
      <c r="C780" s="10"/>
      <c r="D780" s="11"/>
      <c r="E780" s="33"/>
      <c r="F780" s="33"/>
      <c r="G780" s="12"/>
      <c r="H780" s="12"/>
      <c r="I780" s="12"/>
      <c r="J780" s="11"/>
      <c r="K780" s="11"/>
      <c r="L780" s="13"/>
      <c r="M780" s="33"/>
      <c r="N780" s="11"/>
      <c r="O780" s="14" t="str">
        <f aca="false">IF(OR(A780="",B780=""),"",LOOKUP(MOD(B780,1),Lists!$A$5:$A$9,Lists!$B$5:$B$9))</f>
        <v/>
      </c>
      <c r="P780" s="14" t="str">
        <f aca="false">IF(OR(B780="",C780=""),"",ROUND(MOD(C780-B780,1)*1440,0))</f>
        <v/>
      </c>
      <c r="Q780" s="14" t="str">
        <f aca="false">IF(A780="","",COUNTIF($A$7:A780,A780))</f>
        <v/>
      </c>
      <c r="R780" s="15" t="str">
        <f aca="false">IF(OR(G780="",H780="",J780=""),"",ABS(G780-H780)*J780*IF(K780="",1,K780))</f>
        <v/>
      </c>
      <c r="S780" s="15" t="str">
        <f aca="false">IF(OR(G780="",I780="",J780=""),"",(I780-G780)*J780*IF(K780="",1,K780)*IF(E780="Short",-1,1)-N(L780))</f>
        <v/>
      </c>
      <c r="T780" s="16" t="str">
        <f aca="false">IF(OR(S780="",N(R780)=0),"",S780/R780)</f>
        <v/>
      </c>
      <c r="U780" s="15" t="str">
        <f aca="false">IF(S780="","",SUMIFS($S$7:S780,$A$7:A780,A780))</f>
        <v/>
      </c>
      <c r="V780" s="14" t="str">
        <f aca="false">IF(S780="","",IF(AND($C$4&gt;0,U780-S780&lt;=-$C$4),"After loss limit",IF(AND($C$4&gt;0,U780&lt;=-$C$4),"Hit loss limit",IF(AND($C$5&gt;0,Q780&gt;$C$5),"Over trade cap","OK"))))</f>
        <v/>
      </c>
    </row>
    <row r="781" customFormat="false" ht="15" hidden="false" customHeight="false" outlineLevel="0" collapsed="false">
      <c r="A781" s="9"/>
      <c r="B781" s="10"/>
      <c r="C781" s="10"/>
      <c r="D781" s="11"/>
      <c r="E781" s="33"/>
      <c r="F781" s="33"/>
      <c r="G781" s="12"/>
      <c r="H781" s="12"/>
      <c r="I781" s="12"/>
      <c r="J781" s="11"/>
      <c r="K781" s="11"/>
      <c r="L781" s="13"/>
      <c r="M781" s="33"/>
      <c r="N781" s="11"/>
      <c r="O781" s="14" t="str">
        <f aca="false">IF(OR(A781="",B781=""),"",LOOKUP(MOD(B781,1),Lists!$A$5:$A$9,Lists!$B$5:$B$9))</f>
        <v/>
      </c>
      <c r="P781" s="14" t="str">
        <f aca="false">IF(OR(B781="",C781=""),"",ROUND(MOD(C781-B781,1)*1440,0))</f>
        <v/>
      </c>
      <c r="Q781" s="14" t="str">
        <f aca="false">IF(A781="","",COUNTIF($A$7:A781,A781))</f>
        <v/>
      </c>
      <c r="R781" s="15" t="str">
        <f aca="false">IF(OR(G781="",H781="",J781=""),"",ABS(G781-H781)*J781*IF(K781="",1,K781))</f>
        <v/>
      </c>
      <c r="S781" s="15" t="str">
        <f aca="false">IF(OR(G781="",I781="",J781=""),"",(I781-G781)*J781*IF(K781="",1,K781)*IF(E781="Short",-1,1)-N(L781))</f>
        <v/>
      </c>
      <c r="T781" s="16" t="str">
        <f aca="false">IF(OR(S781="",N(R781)=0),"",S781/R781)</f>
        <v/>
      </c>
      <c r="U781" s="15" t="str">
        <f aca="false">IF(S781="","",SUMIFS($S$7:S781,$A$7:A781,A781))</f>
        <v/>
      </c>
      <c r="V781" s="14" t="str">
        <f aca="false">IF(S781="","",IF(AND($C$4&gt;0,U781-S781&lt;=-$C$4),"After loss limit",IF(AND($C$4&gt;0,U781&lt;=-$C$4),"Hit loss limit",IF(AND($C$5&gt;0,Q781&gt;$C$5),"Over trade cap","OK"))))</f>
        <v/>
      </c>
    </row>
    <row r="782" customFormat="false" ht="15" hidden="false" customHeight="false" outlineLevel="0" collapsed="false">
      <c r="A782" s="9"/>
      <c r="B782" s="10"/>
      <c r="C782" s="10"/>
      <c r="D782" s="11"/>
      <c r="E782" s="33"/>
      <c r="F782" s="33"/>
      <c r="G782" s="12"/>
      <c r="H782" s="12"/>
      <c r="I782" s="12"/>
      <c r="J782" s="11"/>
      <c r="K782" s="11"/>
      <c r="L782" s="13"/>
      <c r="M782" s="33"/>
      <c r="N782" s="11"/>
      <c r="O782" s="14" t="str">
        <f aca="false">IF(OR(A782="",B782=""),"",LOOKUP(MOD(B782,1),Lists!$A$5:$A$9,Lists!$B$5:$B$9))</f>
        <v/>
      </c>
      <c r="P782" s="14" t="str">
        <f aca="false">IF(OR(B782="",C782=""),"",ROUND(MOD(C782-B782,1)*1440,0))</f>
        <v/>
      </c>
      <c r="Q782" s="14" t="str">
        <f aca="false">IF(A782="","",COUNTIF($A$7:A782,A782))</f>
        <v/>
      </c>
      <c r="R782" s="15" t="str">
        <f aca="false">IF(OR(G782="",H782="",J782=""),"",ABS(G782-H782)*J782*IF(K782="",1,K782))</f>
        <v/>
      </c>
      <c r="S782" s="15" t="str">
        <f aca="false">IF(OR(G782="",I782="",J782=""),"",(I782-G782)*J782*IF(K782="",1,K782)*IF(E782="Short",-1,1)-N(L782))</f>
        <v/>
      </c>
      <c r="T782" s="16" t="str">
        <f aca="false">IF(OR(S782="",N(R782)=0),"",S782/R782)</f>
        <v/>
      </c>
      <c r="U782" s="15" t="str">
        <f aca="false">IF(S782="","",SUMIFS($S$7:S782,$A$7:A782,A782))</f>
        <v/>
      </c>
      <c r="V782" s="14" t="str">
        <f aca="false">IF(S782="","",IF(AND($C$4&gt;0,U782-S782&lt;=-$C$4),"After loss limit",IF(AND($C$4&gt;0,U782&lt;=-$C$4),"Hit loss limit",IF(AND($C$5&gt;0,Q782&gt;$C$5),"Over trade cap","OK"))))</f>
        <v/>
      </c>
    </row>
    <row r="783" customFormat="false" ht="15" hidden="false" customHeight="false" outlineLevel="0" collapsed="false">
      <c r="A783" s="9"/>
      <c r="B783" s="10"/>
      <c r="C783" s="10"/>
      <c r="D783" s="11"/>
      <c r="E783" s="33"/>
      <c r="F783" s="33"/>
      <c r="G783" s="12"/>
      <c r="H783" s="12"/>
      <c r="I783" s="12"/>
      <c r="J783" s="11"/>
      <c r="K783" s="11"/>
      <c r="L783" s="13"/>
      <c r="M783" s="33"/>
      <c r="N783" s="11"/>
      <c r="O783" s="14" t="str">
        <f aca="false">IF(OR(A783="",B783=""),"",LOOKUP(MOD(B783,1),Lists!$A$5:$A$9,Lists!$B$5:$B$9))</f>
        <v/>
      </c>
      <c r="P783" s="14" t="str">
        <f aca="false">IF(OR(B783="",C783=""),"",ROUND(MOD(C783-B783,1)*1440,0))</f>
        <v/>
      </c>
      <c r="Q783" s="14" t="str">
        <f aca="false">IF(A783="","",COUNTIF($A$7:A783,A783))</f>
        <v/>
      </c>
      <c r="R783" s="15" t="str">
        <f aca="false">IF(OR(G783="",H783="",J783=""),"",ABS(G783-H783)*J783*IF(K783="",1,K783))</f>
        <v/>
      </c>
      <c r="S783" s="15" t="str">
        <f aca="false">IF(OR(G783="",I783="",J783=""),"",(I783-G783)*J783*IF(K783="",1,K783)*IF(E783="Short",-1,1)-N(L783))</f>
        <v/>
      </c>
      <c r="T783" s="16" t="str">
        <f aca="false">IF(OR(S783="",N(R783)=0),"",S783/R783)</f>
        <v/>
      </c>
      <c r="U783" s="15" t="str">
        <f aca="false">IF(S783="","",SUMIFS($S$7:S783,$A$7:A783,A783))</f>
        <v/>
      </c>
      <c r="V783" s="14" t="str">
        <f aca="false">IF(S783="","",IF(AND($C$4&gt;0,U783-S783&lt;=-$C$4),"After loss limit",IF(AND($C$4&gt;0,U783&lt;=-$C$4),"Hit loss limit",IF(AND($C$5&gt;0,Q783&gt;$C$5),"Over trade cap","OK"))))</f>
        <v/>
      </c>
    </row>
    <row r="784" customFormat="false" ht="15" hidden="false" customHeight="false" outlineLevel="0" collapsed="false">
      <c r="A784" s="9"/>
      <c r="B784" s="10"/>
      <c r="C784" s="10"/>
      <c r="D784" s="11"/>
      <c r="E784" s="33"/>
      <c r="F784" s="33"/>
      <c r="G784" s="12"/>
      <c r="H784" s="12"/>
      <c r="I784" s="12"/>
      <c r="J784" s="11"/>
      <c r="K784" s="11"/>
      <c r="L784" s="13"/>
      <c r="M784" s="33"/>
      <c r="N784" s="11"/>
      <c r="O784" s="14" t="str">
        <f aca="false">IF(OR(A784="",B784=""),"",LOOKUP(MOD(B784,1),Lists!$A$5:$A$9,Lists!$B$5:$B$9))</f>
        <v/>
      </c>
      <c r="P784" s="14" t="str">
        <f aca="false">IF(OR(B784="",C784=""),"",ROUND(MOD(C784-B784,1)*1440,0))</f>
        <v/>
      </c>
      <c r="Q784" s="14" t="str">
        <f aca="false">IF(A784="","",COUNTIF($A$7:A784,A784))</f>
        <v/>
      </c>
      <c r="R784" s="15" t="str">
        <f aca="false">IF(OR(G784="",H784="",J784=""),"",ABS(G784-H784)*J784*IF(K784="",1,K784))</f>
        <v/>
      </c>
      <c r="S784" s="15" t="str">
        <f aca="false">IF(OR(G784="",I784="",J784=""),"",(I784-G784)*J784*IF(K784="",1,K784)*IF(E784="Short",-1,1)-N(L784))</f>
        <v/>
      </c>
      <c r="T784" s="16" t="str">
        <f aca="false">IF(OR(S784="",N(R784)=0),"",S784/R784)</f>
        <v/>
      </c>
      <c r="U784" s="15" t="str">
        <f aca="false">IF(S784="","",SUMIFS($S$7:S784,$A$7:A784,A784))</f>
        <v/>
      </c>
      <c r="V784" s="14" t="str">
        <f aca="false">IF(S784="","",IF(AND($C$4&gt;0,U784-S784&lt;=-$C$4),"After loss limit",IF(AND($C$4&gt;0,U784&lt;=-$C$4),"Hit loss limit",IF(AND($C$5&gt;0,Q784&gt;$C$5),"Over trade cap","OK"))))</f>
        <v/>
      </c>
    </row>
    <row r="785" customFormat="false" ht="15" hidden="false" customHeight="false" outlineLevel="0" collapsed="false">
      <c r="A785" s="9"/>
      <c r="B785" s="10"/>
      <c r="C785" s="10"/>
      <c r="D785" s="11"/>
      <c r="E785" s="33"/>
      <c r="F785" s="33"/>
      <c r="G785" s="12"/>
      <c r="H785" s="12"/>
      <c r="I785" s="12"/>
      <c r="J785" s="11"/>
      <c r="K785" s="11"/>
      <c r="L785" s="13"/>
      <c r="M785" s="33"/>
      <c r="N785" s="11"/>
      <c r="O785" s="14" t="str">
        <f aca="false">IF(OR(A785="",B785=""),"",LOOKUP(MOD(B785,1),Lists!$A$5:$A$9,Lists!$B$5:$B$9))</f>
        <v/>
      </c>
      <c r="P785" s="14" t="str">
        <f aca="false">IF(OR(B785="",C785=""),"",ROUND(MOD(C785-B785,1)*1440,0))</f>
        <v/>
      </c>
      <c r="Q785" s="14" t="str">
        <f aca="false">IF(A785="","",COUNTIF($A$7:A785,A785))</f>
        <v/>
      </c>
      <c r="R785" s="15" t="str">
        <f aca="false">IF(OR(G785="",H785="",J785=""),"",ABS(G785-H785)*J785*IF(K785="",1,K785))</f>
        <v/>
      </c>
      <c r="S785" s="15" t="str">
        <f aca="false">IF(OR(G785="",I785="",J785=""),"",(I785-G785)*J785*IF(K785="",1,K785)*IF(E785="Short",-1,1)-N(L785))</f>
        <v/>
      </c>
      <c r="T785" s="16" t="str">
        <f aca="false">IF(OR(S785="",N(R785)=0),"",S785/R785)</f>
        <v/>
      </c>
      <c r="U785" s="15" t="str">
        <f aca="false">IF(S785="","",SUMIFS($S$7:S785,$A$7:A785,A785))</f>
        <v/>
      </c>
      <c r="V785" s="14" t="str">
        <f aca="false">IF(S785="","",IF(AND($C$4&gt;0,U785-S785&lt;=-$C$4),"After loss limit",IF(AND($C$4&gt;0,U785&lt;=-$C$4),"Hit loss limit",IF(AND($C$5&gt;0,Q785&gt;$C$5),"Over trade cap","OK"))))</f>
        <v/>
      </c>
    </row>
    <row r="786" customFormat="false" ht="15" hidden="false" customHeight="false" outlineLevel="0" collapsed="false">
      <c r="A786" s="9"/>
      <c r="B786" s="10"/>
      <c r="C786" s="10"/>
      <c r="D786" s="11"/>
      <c r="E786" s="33"/>
      <c r="F786" s="33"/>
      <c r="G786" s="12"/>
      <c r="H786" s="12"/>
      <c r="I786" s="12"/>
      <c r="J786" s="11"/>
      <c r="K786" s="11"/>
      <c r="L786" s="13"/>
      <c r="M786" s="33"/>
      <c r="N786" s="11"/>
      <c r="O786" s="14" t="str">
        <f aca="false">IF(OR(A786="",B786=""),"",LOOKUP(MOD(B786,1),Lists!$A$5:$A$9,Lists!$B$5:$B$9))</f>
        <v/>
      </c>
      <c r="P786" s="14" t="str">
        <f aca="false">IF(OR(B786="",C786=""),"",ROUND(MOD(C786-B786,1)*1440,0))</f>
        <v/>
      </c>
      <c r="Q786" s="14" t="str">
        <f aca="false">IF(A786="","",COUNTIF($A$7:A786,A786))</f>
        <v/>
      </c>
      <c r="R786" s="15" t="str">
        <f aca="false">IF(OR(G786="",H786="",J786=""),"",ABS(G786-H786)*J786*IF(K786="",1,K786))</f>
        <v/>
      </c>
      <c r="S786" s="15" t="str">
        <f aca="false">IF(OR(G786="",I786="",J786=""),"",(I786-G786)*J786*IF(K786="",1,K786)*IF(E786="Short",-1,1)-N(L786))</f>
        <v/>
      </c>
      <c r="T786" s="16" t="str">
        <f aca="false">IF(OR(S786="",N(R786)=0),"",S786/R786)</f>
        <v/>
      </c>
      <c r="U786" s="15" t="str">
        <f aca="false">IF(S786="","",SUMIFS($S$7:S786,$A$7:A786,A786))</f>
        <v/>
      </c>
      <c r="V786" s="14" t="str">
        <f aca="false">IF(S786="","",IF(AND($C$4&gt;0,U786-S786&lt;=-$C$4),"After loss limit",IF(AND($C$4&gt;0,U786&lt;=-$C$4),"Hit loss limit",IF(AND($C$5&gt;0,Q786&gt;$C$5),"Over trade cap","OK"))))</f>
        <v/>
      </c>
    </row>
    <row r="787" customFormat="false" ht="15" hidden="false" customHeight="false" outlineLevel="0" collapsed="false">
      <c r="A787" s="9"/>
      <c r="B787" s="10"/>
      <c r="C787" s="10"/>
      <c r="D787" s="11"/>
      <c r="E787" s="33"/>
      <c r="F787" s="33"/>
      <c r="G787" s="12"/>
      <c r="H787" s="12"/>
      <c r="I787" s="12"/>
      <c r="J787" s="11"/>
      <c r="K787" s="11"/>
      <c r="L787" s="13"/>
      <c r="M787" s="33"/>
      <c r="N787" s="11"/>
      <c r="O787" s="14" t="str">
        <f aca="false">IF(OR(A787="",B787=""),"",LOOKUP(MOD(B787,1),Lists!$A$5:$A$9,Lists!$B$5:$B$9))</f>
        <v/>
      </c>
      <c r="P787" s="14" t="str">
        <f aca="false">IF(OR(B787="",C787=""),"",ROUND(MOD(C787-B787,1)*1440,0))</f>
        <v/>
      </c>
      <c r="Q787" s="14" t="str">
        <f aca="false">IF(A787="","",COUNTIF($A$7:A787,A787))</f>
        <v/>
      </c>
      <c r="R787" s="15" t="str">
        <f aca="false">IF(OR(G787="",H787="",J787=""),"",ABS(G787-H787)*J787*IF(K787="",1,K787))</f>
        <v/>
      </c>
      <c r="S787" s="15" t="str">
        <f aca="false">IF(OR(G787="",I787="",J787=""),"",(I787-G787)*J787*IF(K787="",1,K787)*IF(E787="Short",-1,1)-N(L787))</f>
        <v/>
      </c>
      <c r="T787" s="16" t="str">
        <f aca="false">IF(OR(S787="",N(R787)=0),"",S787/R787)</f>
        <v/>
      </c>
      <c r="U787" s="15" t="str">
        <f aca="false">IF(S787="","",SUMIFS($S$7:S787,$A$7:A787,A787))</f>
        <v/>
      </c>
      <c r="V787" s="14" t="str">
        <f aca="false">IF(S787="","",IF(AND($C$4&gt;0,U787-S787&lt;=-$C$4),"After loss limit",IF(AND($C$4&gt;0,U787&lt;=-$C$4),"Hit loss limit",IF(AND($C$5&gt;0,Q787&gt;$C$5),"Over trade cap","OK"))))</f>
        <v/>
      </c>
    </row>
    <row r="788" customFormat="false" ht="15" hidden="false" customHeight="false" outlineLevel="0" collapsed="false">
      <c r="A788" s="9"/>
      <c r="B788" s="10"/>
      <c r="C788" s="10"/>
      <c r="D788" s="11"/>
      <c r="E788" s="33"/>
      <c r="F788" s="33"/>
      <c r="G788" s="12"/>
      <c r="H788" s="12"/>
      <c r="I788" s="12"/>
      <c r="J788" s="11"/>
      <c r="K788" s="11"/>
      <c r="L788" s="13"/>
      <c r="M788" s="33"/>
      <c r="N788" s="11"/>
      <c r="O788" s="14" t="str">
        <f aca="false">IF(OR(A788="",B788=""),"",LOOKUP(MOD(B788,1),Lists!$A$5:$A$9,Lists!$B$5:$B$9))</f>
        <v/>
      </c>
      <c r="P788" s="14" t="str">
        <f aca="false">IF(OR(B788="",C788=""),"",ROUND(MOD(C788-B788,1)*1440,0))</f>
        <v/>
      </c>
      <c r="Q788" s="14" t="str">
        <f aca="false">IF(A788="","",COUNTIF($A$7:A788,A788))</f>
        <v/>
      </c>
      <c r="R788" s="15" t="str">
        <f aca="false">IF(OR(G788="",H788="",J788=""),"",ABS(G788-H788)*J788*IF(K788="",1,K788))</f>
        <v/>
      </c>
      <c r="S788" s="15" t="str">
        <f aca="false">IF(OR(G788="",I788="",J788=""),"",(I788-G788)*J788*IF(K788="",1,K788)*IF(E788="Short",-1,1)-N(L788))</f>
        <v/>
      </c>
      <c r="T788" s="16" t="str">
        <f aca="false">IF(OR(S788="",N(R788)=0),"",S788/R788)</f>
        <v/>
      </c>
      <c r="U788" s="15" t="str">
        <f aca="false">IF(S788="","",SUMIFS($S$7:S788,$A$7:A788,A788))</f>
        <v/>
      </c>
      <c r="V788" s="14" t="str">
        <f aca="false">IF(S788="","",IF(AND($C$4&gt;0,U788-S788&lt;=-$C$4),"After loss limit",IF(AND($C$4&gt;0,U788&lt;=-$C$4),"Hit loss limit",IF(AND($C$5&gt;0,Q788&gt;$C$5),"Over trade cap","OK"))))</f>
        <v/>
      </c>
    </row>
    <row r="789" customFormat="false" ht="15" hidden="false" customHeight="false" outlineLevel="0" collapsed="false">
      <c r="A789" s="9"/>
      <c r="B789" s="10"/>
      <c r="C789" s="10"/>
      <c r="D789" s="11"/>
      <c r="E789" s="33"/>
      <c r="F789" s="33"/>
      <c r="G789" s="12"/>
      <c r="H789" s="12"/>
      <c r="I789" s="12"/>
      <c r="J789" s="11"/>
      <c r="K789" s="11"/>
      <c r="L789" s="13"/>
      <c r="M789" s="33"/>
      <c r="N789" s="11"/>
      <c r="O789" s="14" t="str">
        <f aca="false">IF(OR(A789="",B789=""),"",LOOKUP(MOD(B789,1),Lists!$A$5:$A$9,Lists!$B$5:$B$9))</f>
        <v/>
      </c>
      <c r="P789" s="14" t="str">
        <f aca="false">IF(OR(B789="",C789=""),"",ROUND(MOD(C789-B789,1)*1440,0))</f>
        <v/>
      </c>
      <c r="Q789" s="14" t="str">
        <f aca="false">IF(A789="","",COUNTIF($A$7:A789,A789))</f>
        <v/>
      </c>
      <c r="R789" s="15" t="str">
        <f aca="false">IF(OR(G789="",H789="",J789=""),"",ABS(G789-H789)*J789*IF(K789="",1,K789))</f>
        <v/>
      </c>
      <c r="S789" s="15" t="str">
        <f aca="false">IF(OR(G789="",I789="",J789=""),"",(I789-G789)*J789*IF(K789="",1,K789)*IF(E789="Short",-1,1)-N(L789))</f>
        <v/>
      </c>
      <c r="T789" s="16" t="str">
        <f aca="false">IF(OR(S789="",N(R789)=0),"",S789/R789)</f>
        <v/>
      </c>
      <c r="U789" s="15" t="str">
        <f aca="false">IF(S789="","",SUMIFS($S$7:S789,$A$7:A789,A789))</f>
        <v/>
      </c>
      <c r="V789" s="14" t="str">
        <f aca="false">IF(S789="","",IF(AND($C$4&gt;0,U789-S789&lt;=-$C$4),"After loss limit",IF(AND($C$4&gt;0,U789&lt;=-$C$4),"Hit loss limit",IF(AND($C$5&gt;0,Q789&gt;$C$5),"Over trade cap","OK"))))</f>
        <v/>
      </c>
    </row>
    <row r="790" customFormat="false" ht="15" hidden="false" customHeight="false" outlineLevel="0" collapsed="false">
      <c r="A790" s="9"/>
      <c r="B790" s="10"/>
      <c r="C790" s="10"/>
      <c r="D790" s="11"/>
      <c r="E790" s="33"/>
      <c r="F790" s="33"/>
      <c r="G790" s="12"/>
      <c r="H790" s="12"/>
      <c r="I790" s="12"/>
      <c r="J790" s="11"/>
      <c r="K790" s="11"/>
      <c r="L790" s="13"/>
      <c r="M790" s="33"/>
      <c r="N790" s="11"/>
      <c r="O790" s="14" t="str">
        <f aca="false">IF(OR(A790="",B790=""),"",LOOKUP(MOD(B790,1),Lists!$A$5:$A$9,Lists!$B$5:$B$9))</f>
        <v/>
      </c>
      <c r="P790" s="14" t="str">
        <f aca="false">IF(OR(B790="",C790=""),"",ROUND(MOD(C790-B790,1)*1440,0))</f>
        <v/>
      </c>
      <c r="Q790" s="14" t="str">
        <f aca="false">IF(A790="","",COUNTIF($A$7:A790,A790))</f>
        <v/>
      </c>
      <c r="R790" s="15" t="str">
        <f aca="false">IF(OR(G790="",H790="",J790=""),"",ABS(G790-H790)*J790*IF(K790="",1,K790))</f>
        <v/>
      </c>
      <c r="S790" s="15" t="str">
        <f aca="false">IF(OR(G790="",I790="",J790=""),"",(I790-G790)*J790*IF(K790="",1,K790)*IF(E790="Short",-1,1)-N(L790))</f>
        <v/>
      </c>
      <c r="T790" s="16" t="str">
        <f aca="false">IF(OR(S790="",N(R790)=0),"",S790/R790)</f>
        <v/>
      </c>
      <c r="U790" s="15" t="str">
        <f aca="false">IF(S790="","",SUMIFS($S$7:S790,$A$7:A790,A790))</f>
        <v/>
      </c>
      <c r="V790" s="14" t="str">
        <f aca="false">IF(S790="","",IF(AND($C$4&gt;0,U790-S790&lt;=-$C$4),"After loss limit",IF(AND($C$4&gt;0,U790&lt;=-$C$4),"Hit loss limit",IF(AND($C$5&gt;0,Q790&gt;$C$5),"Over trade cap","OK"))))</f>
        <v/>
      </c>
    </row>
    <row r="791" customFormat="false" ht="15" hidden="false" customHeight="false" outlineLevel="0" collapsed="false">
      <c r="A791" s="9"/>
      <c r="B791" s="10"/>
      <c r="C791" s="10"/>
      <c r="D791" s="11"/>
      <c r="E791" s="33"/>
      <c r="F791" s="33"/>
      <c r="G791" s="12"/>
      <c r="H791" s="12"/>
      <c r="I791" s="12"/>
      <c r="J791" s="11"/>
      <c r="K791" s="11"/>
      <c r="L791" s="13"/>
      <c r="M791" s="33"/>
      <c r="N791" s="11"/>
      <c r="O791" s="14" t="str">
        <f aca="false">IF(OR(A791="",B791=""),"",LOOKUP(MOD(B791,1),Lists!$A$5:$A$9,Lists!$B$5:$B$9))</f>
        <v/>
      </c>
      <c r="P791" s="14" t="str">
        <f aca="false">IF(OR(B791="",C791=""),"",ROUND(MOD(C791-B791,1)*1440,0))</f>
        <v/>
      </c>
      <c r="Q791" s="14" t="str">
        <f aca="false">IF(A791="","",COUNTIF($A$7:A791,A791))</f>
        <v/>
      </c>
      <c r="R791" s="15" t="str">
        <f aca="false">IF(OR(G791="",H791="",J791=""),"",ABS(G791-H791)*J791*IF(K791="",1,K791))</f>
        <v/>
      </c>
      <c r="S791" s="15" t="str">
        <f aca="false">IF(OR(G791="",I791="",J791=""),"",(I791-G791)*J791*IF(K791="",1,K791)*IF(E791="Short",-1,1)-N(L791))</f>
        <v/>
      </c>
      <c r="T791" s="16" t="str">
        <f aca="false">IF(OR(S791="",N(R791)=0),"",S791/R791)</f>
        <v/>
      </c>
      <c r="U791" s="15" t="str">
        <f aca="false">IF(S791="","",SUMIFS($S$7:S791,$A$7:A791,A791))</f>
        <v/>
      </c>
      <c r="V791" s="14" t="str">
        <f aca="false">IF(S791="","",IF(AND($C$4&gt;0,U791-S791&lt;=-$C$4),"After loss limit",IF(AND($C$4&gt;0,U791&lt;=-$C$4),"Hit loss limit",IF(AND($C$5&gt;0,Q791&gt;$C$5),"Over trade cap","OK"))))</f>
        <v/>
      </c>
    </row>
    <row r="792" customFormat="false" ht="15" hidden="false" customHeight="false" outlineLevel="0" collapsed="false">
      <c r="A792" s="9"/>
      <c r="B792" s="10"/>
      <c r="C792" s="10"/>
      <c r="D792" s="11"/>
      <c r="E792" s="33"/>
      <c r="F792" s="33"/>
      <c r="G792" s="12"/>
      <c r="H792" s="12"/>
      <c r="I792" s="12"/>
      <c r="J792" s="11"/>
      <c r="K792" s="11"/>
      <c r="L792" s="13"/>
      <c r="M792" s="33"/>
      <c r="N792" s="11"/>
      <c r="O792" s="14" t="str">
        <f aca="false">IF(OR(A792="",B792=""),"",LOOKUP(MOD(B792,1),Lists!$A$5:$A$9,Lists!$B$5:$B$9))</f>
        <v/>
      </c>
      <c r="P792" s="14" t="str">
        <f aca="false">IF(OR(B792="",C792=""),"",ROUND(MOD(C792-B792,1)*1440,0))</f>
        <v/>
      </c>
      <c r="Q792" s="14" t="str">
        <f aca="false">IF(A792="","",COUNTIF($A$7:A792,A792))</f>
        <v/>
      </c>
      <c r="R792" s="15" t="str">
        <f aca="false">IF(OR(G792="",H792="",J792=""),"",ABS(G792-H792)*J792*IF(K792="",1,K792))</f>
        <v/>
      </c>
      <c r="S792" s="15" t="str">
        <f aca="false">IF(OR(G792="",I792="",J792=""),"",(I792-G792)*J792*IF(K792="",1,K792)*IF(E792="Short",-1,1)-N(L792))</f>
        <v/>
      </c>
      <c r="T792" s="16" t="str">
        <f aca="false">IF(OR(S792="",N(R792)=0),"",S792/R792)</f>
        <v/>
      </c>
      <c r="U792" s="15" t="str">
        <f aca="false">IF(S792="","",SUMIFS($S$7:S792,$A$7:A792,A792))</f>
        <v/>
      </c>
      <c r="V792" s="14" t="str">
        <f aca="false">IF(S792="","",IF(AND($C$4&gt;0,U792-S792&lt;=-$C$4),"After loss limit",IF(AND($C$4&gt;0,U792&lt;=-$C$4),"Hit loss limit",IF(AND($C$5&gt;0,Q792&gt;$C$5),"Over trade cap","OK"))))</f>
        <v/>
      </c>
    </row>
    <row r="793" customFormat="false" ht="15" hidden="false" customHeight="false" outlineLevel="0" collapsed="false">
      <c r="A793" s="9"/>
      <c r="B793" s="10"/>
      <c r="C793" s="10"/>
      <c r="D793" s="11"/>
      <c r="E793" s="33"/>
      <c r="F793" s="33"/>
      <c r="G793" s="12"/>
      <c r="H793" s="12"/>
      <c r="I793" s="12"/>
      <c r="J793" s="11"/>
      <c r="K793" s="11"/>
      <c r="L793" s="13"/>
      <c r="M793" s="33"/>
      <c r="N793" s="11"/>
      <c r="O793" s="14" t="str">
        <f aca="false">IF(OR(A793="",B793=""),"",LOOKUP(MOD(B793,1),Lists!$A$5:$A$9,Lists!$B$5:$B$9))</f>
        <v/>
      </c>
      <c r="P793" s="14" t="str">
        <f aca="false">IF(OR(B793="",C793=""),"",ROUND(MOD(C793-B793,1)*1440,0))</f>
        <v/>
      </c>
      <c r="Q793" s="14" t="str">
        <f aca="false">IF(A793="","",COUNTIF($A$7:A793,A793))</f>
        <v/>
      </c>
      <c r="R793" s="15" t="str">
        <f aca="false">IF(OR(G793="",H793="",J793=""),"",ABS(G793-H793)*J793*IF(K793="",1,K793))</f>
        <v/>
      </c>
      <c r="S793" s="15" t="str">
        <f aca="false">IF(OR(G793="",I793="",J793=""),"",(I793-G793)*J793*IF(K793="",1,K793)*IF(E793="Short",-1,1)-N(L793))</f>
        <v/>
      </c>
      <c r="T793" s="16" t="str">
        <f aca="false">IF(OR(S793="",N(R793)=0),"",S793/R793)</f>
        <v/>
      </c>
      <c r="U793" s="15" t="str">
        <f aca="false">IF(S793="","",SUMIFS($S$7:S793,$A$7:A793,A793))</f>
        <v/>
      </c>
      <c r="V793" s="14" t="str">
        <f aca="false">IF(S793="","",IF(AND($C$4&gt;0,U793-S793&lt;=-$C$4),"After loss limit",IF(AND($C$4&gt;0,U793&lt;=-$C$4),"Hit loss limit",IF(AND($C$5&gt;0,Q793&gt;$C$5),"Over trade cap","OK"))))</f>
        <v/>
      </c>
    </row>
    <row r="794" customFormat="false" ht="15" hidden="false" customHeight="false" outlineLevel="0" collapsed="false">
      <c r="A794" s="9"/>
      <c r="B794" s="10"/>
      <c r="C794" s="10"/>
      <c r="D794" s="11"/>
      <c r="E794" s="33"/>
      <c r="F794" s="33"/>
      <c r="G794" s="12"/>
      <c r="H794" s="12"/>
      <c r="I794" s="12"/>
      <c r="J794" s="11"/>
      <c r="K794" s="11"/>
      <c r="L794" s="13"/>
      <c r="M794" s="33"/>
      <c r="N794" s="11"/>
      <c r="O794" s="14" t="str">
        <f aca="false">IF(OR(A794="",B794=""),"",LOOKUP(MOD(B794,1),Lists!$A$5:$A$9,Lists!$B$5:$B$9))</f>
        <v/>
      </c>
      <c r="P794" s="14" t="str">
        <f aca="false">IF(OR(B794="",C794=""),"",ROUND(MOD(C794-B794,1)*1440,0))</f>
        <v/>
      </c>
      <c r="Q794" s="14" t="str">
        <f aca="false">IF(A794="","",COUNTIF($A$7:A794,A794))</f>
        <v/>
      </c>
      <c r="R794" s="15" t="str">
        <f aca="false">IF(OR(G794="",H794="",J794=""),"",ABS(G794-H794)*J794*IF(K794="",1,K794))</f>
        <v/>
      </c>
      <c r="S794" s="15" t="str">
        <f aca="false">IF(OR(G794="",I794="",J794=""),"",(I794-G794)*J794*IF(K794="",1,K794)*IF(E794="Short",-1,1)-N(L794))</f>
        <v/>
      </c>
      <c r="T794" s="16" t="str">
        <f aca="false">IF(OR(S794="",N(R794)=0),"",S794/R794)</f>
        <v/>
      </c>
      <c r="U794" s="15" t="str">
        <f aca="false">IF(S794="","",SUMIFS($S$7:S794,$A$7:A794,A794))</f>
        <v/>
      </c>
      <c r="V794" s="14" t="str">
        <f aca="false">IF(S794="","",IF(AND($C$4&gt;0,U794-S794&lt;=-$C$4),"After loss limit",IF(AND($C$4&gt;0,U794&lt;=-$C$4),"Hit loss limit",IF(AND($C$5&gt;0,Q794&gt;$C$5),"Over trade cap","OK"))))</f>
        <v/>
      </c>
    </row>
    <row r="795" customFormat="false" ht="15" hidden="false" customHeight="false" outlineLevel="0" collapsed="false">
      <c r="A795" s="9"/>
      <c r="B795" s="10"/>
      <c r="C795" s="10"/>
      <c r="D795" s="11"/>
      <c r="E795" s="33"/>
      <c r="F795" s="33"/>
      <c r="G795" s="12"/>
      <c r="H795" s="12"/>
      <c r="I795" s="12"/>
      <c r="J795" s="11"/>
      <c r="K795" s="11"/>
      <c r="L795" s="13"/>
      <c r="M795" s="33"/>
      <c r="N795" s="11"/>
      <c r="O795" s="14" t="str">
        <f aca="false">IF(OR(A795="",B795=""),"",LOOKUP(MOD(B795,1),Lists!$A$5:$A$9,Lists!$B$5:$B$9))</f>
        <v/>
      </c>
      <c r="P795" s="14" t="str">
        <f aca="false">IF(OR(B795="",C795=""),"",ROUND(MOD(C795-B795,1)*1440,0))</f>
        <v/>
      </c>
      <c r="Q795" s="14" t="str">
        <f aca="false">IF(A795="","",COUNTIF($A$7:A795,A795))</f>
        <v/>
      </c>
      <c r="R795" s="15" t="str">
        <f aca="false">IF(OR(G795="",H795="",J795=""),"",ABS(G795-H795)*J795*IF(K795="",1,K795))</f>
        <v/>
      </c>
      <c r="S795" s="15" t="str">
        <f aca="false">IF(OR(G795="",I795="",J795=""),"",(I795-G795)*J795*IF(K795="",1,K795)*IF(E795="Short",-1,1)-N(L795))</f>
        <v/>
      </c>
      <c r="T795" s="16" t="str">
        <f aca="false">IF(OR(S795="",N(R795)=0),"",S795/R795)</f>
        <v/>
      </c>
      <c r="U795" s="15" t="str">
        <f aca="false">IF(S795="","",SUMIFS($S$7:S795,$A$7:A795,A795))</f>
        <v/>
      </c>
      <c r="V795" s="14" t="str">
        <f aca="false">IF(S795="","",IF(AND($C$4&gt;0,U795-S795&lt;=-$C$4),"After loss limit",IF(AND($C$4&gt;0,U795&lt;=-$C$4),"Hit loss limit",IF(AND($C$5&gt;0,Q795&gt;$C$5),"Over trade cap","OK"))))</f>
        <v/>
      </c>
    </row>
    <row r="796" customFormat="false" ht="15" hidden="false" customHeight="false" outlineLevel="0" collapsed="false">
      <c r="A796" s="9"/>
      <c r="B796" s="10"/>
      <c r="C796" s="10"/>
      <c r="D796" s="11"/>
      <c r="E796" s="33"/>
      <c r="F796" s="33"/>
      <c r="G796" s="12"/>
      <c r="H796" s="12"/>
      <c r="I796" s="12"/>
      <c r="J796" s="11"/>
      <c r="K796" s="11"/>
      <c r="L796" s="13"/>
      <c r="M796" s="33"/>
      <c r="N796" s="11"/>
      <c r="O796" s="14" t="str">
        <f aca="false">IF(OR(A796="",B796=""),"",LOOKUP(MOD(B796,1),Lists!$A$5:$A$9,Lists!$B$5:$B$9))</f>
        <v/>
      </c>
      <c r="P796" s="14" t="str">
        <f aca="false">IF(OR(B796="",C796=""),"",ROUND(MOD(C796-B796,1)*1440,0))</f>
        <v/>
      </c>
      <c r="Q796" s="14" t="str">
        <f aca="false">IF(A796="","",COUNTIF($A$7:A796,A796))</f>
        <v/>
      </c>
      <c r="R796" s="15" t="str">
        <f aca="false">IF(OR(G796="",H796="",J796=""),"",ABS(G796-H796)*J796*IF(K796="",1,K796))</f>
        <v/>
      </c>
      <c r="S796" s="15" t="str">
        <f aca="false">IF(OR(G796="",I796="",J796=""),"",(I796-G796)*J796*IF(K796="",1,K796)*IF(E796="Short",-1,1)-N(L796))</f>
        <v/>
      </c>
      <c r="T796" s="16" t="str">
        <f aca="false">IF(OR(S796="",N(R796)=0),"",S796/R796)</f>
        <v/>
      </c>
      <c r="U796" s="15" t="str">
        <f aca="false">IF(S796="","",SUMIFS($S$7:S796,$A$7:A796,A796))</f>
        <v/>
      </c>
      <c r="V796" s="14" t="str">
        <f aca="false">IF(S796="","",IF(AND($C$4&gt;0,U796-S796&lt;=-$C$4),"After loss limit",IF(AND($C$4&gt;0,U796&lt;=-$C$4),"Hit loss limit",IF(AND($C$5&gt;0,Q796&gt;$C$5),"Over trade cap","OK"))))</f>
        <v/>
      </c>
    </row>
    <row r="797" customFormat="false" ht="15" hidden="false" customHeight="false" outlineLevel="0" collapsed="false">
      <c r="A797" s="9"/>
      <c r="B797" s="10"/>
      <c r="C797" s="10"/>
      <c r="D797" s="11"/>
      <c r="E797" s="33"/>
      <c r="F797" s="33"/>
      <c r="G797" s="12"/>
      <c r="H797" s="12"/>
      <c r="I797" s="12"/>
      <c r="J797" s="11"/>
      <c r="K797" s="11"/>
      <c r="L797" s="13"/>
      <c r="M797" s="33"/>
      <c r="N797" s="11"/>
      <c r="O797" s="14" t="str">
        <f aca="false">IF(OR(A797="",B797=""),"",LOOKUP(MOD(B797,1),Lists!$A$5:$A$9,Lists!$B$5:$B$9))</f>
        <v/>
      </c>
      <c r="P797" s="14" t="str">
        <f aca="false">IF(OR(B797="",C797=""),"",ROUND(MOD(C797-B797,1)*1440,0))</f>
        <v/>
      </c>
      <c r="Q797" s="14" t="str">
        <f aca="false">IF(A797="","",COUNTIF($A$7:A797,A797))</f>
        <v/>
      </c>
      <c r="R797" s="15" t="str">
        <f aca="false">IF(OR(G797="",H797="",J797=""),"",ABS(G797-H797)*J797*IF(K797="",1,K797))</f>
        <v/>
      </c>
      <c r="S797" s="15" t="str">
        <f aca="false">IF(OR(G797="",I797="",J797=""),"",(I797-G797)*J797*IF(K797="",1,K797)*IF(E797="Short",-1,1)-N(L797))</f>
        <v/>
      </c>
      <c r="T797" s="16" t="str">
        <f aca="false">IF(OR(S797="",N(R797)=0),"",S797/R797)</f>
        <v/>
      </c>
      <c r="U797" s="15" t="str">
        <f aca="false">IF(S797="","",SUMIFS($S$7:S797,$A$7:A797,A797))</f>
        <v/>
      </c>
      <c r="V797" s="14" t="str">
        <f aca="false">IF(S797="","",IF(AND($C$4&gt;0,U797-S797&lt;=-$C$4),"After loss limit",IF(AND($C$4&gt;0,U797&lt;=-$C$4),"Hit loss limit",IF(AND($C$5&gt;0,Q797&gt;$C$5),"Over trade cap","OK"))))</f>
        <v/>
      </c>
    </row>
    <row r="798" customFormat="false" ht="15" hidden="false" customHeight="false" outlineLevel="0" collapsed="false">
      <c r="A798" s="9"/>
      <c r="B798" s="10"/>
      <c r="C798" s="10"/>
      <c r="D798" s="11"/>
      <c r="E798" s="33"/>
      <c r="F798" s="33"/>
      <c r="G798" s="12"/>
      <c r="H798" s="12"/>
      <c r="I798" s="12"/>
      <c r="J798" s="11"/>
      <c r="K798" s="11"/>
      <c r="L798" s="13"/>
      <c r="M798" s="33"/>
      <c r="N798" s="11"/>
      <c r="O798" s="14" t="str">
        <f aca="false">IF(OR(A798="",B798=""),"",LOOKUP(MOD(B798,1),Lists!$A$5:$A$9,Lists!$B$5:$B$9))</f>
        <v/>
      </c>
      <c r="P798" s="14" t="str">
        <f aca="false">IF(OR(B798="",C798=""),"",ROUND(MOD(C798-B798,1)*1440,0))</f>
        <v/>
      </c>
      <c r="Q798" s="14" t="str">
        <f aca="false">IF(A798="","",COUNTIF($A$7:A798,A798))</f>
        <v/>
      </c>
      <c r="R798" s="15" t="str">
        <f aca="false">IF(OR(G798="",H798="",J798=""),"",ABS(G798-H798)*J798*IF(K798="",1,K798))</f>
        <v/>
      </c>
      <c r="S798" s="15" t="str">
        <f aca="false">IF(OR(G798="",I798="",J798=""),"",(I798-G798)*J798*IF(K798="",1,K798)*IF(E798="Short",-1,1)-N(L798))</f>
        <v/>
      </c>
      <c r="T798" s="16" t="str">
        <f aca="false">IF(OR(S798="",N(R798)=0),"",S798/R798)</f>
        <v/>
      </c>
      <c r="U798" s="15" t="str">
        <f aca="false">IF(S798="","",SUMIFS($S$7:S798,$A$7:A798,A798))</f>
        <v/>
      </c>
      <c r="V798" s="14" t="str">
        <f aca="false">IF(S798="","",IF(AND($C$4&gt;0,U798-S798&lt;=-$C$4),"After loss limit",IF(AND($C$4&gt;0,U798&lt;=-$C$4),"Hit loss limit",IF(AND($C$5&gt;0,Q798&gt;$C$5),"Over trade cap","OK"))))</f>
        <v/>
      </c>
    </row>
    <row r="799" customFormat="false" ht="15" hidden="false" customHeight="false" outlineLevel="0" collapsed="false">
      <c r="A799" s="9"/>
      <c r="B799" s="10"/>
      <c r="C799" s="10"/>
      <c r="D799" s="11"/>
      <c r="E799" s="33"/>
      <c r="F799" s="33"/>
      <c r="G799" s="12"/>
      <c r="H799" s="12"/>
      <c r="I799" s="12"/>
      <c r="J799" s="11"/>
      <c r="K799" s="11"/>
      <c r="L799" s="13"/>
      <c r="M799" s="33"/>
      <c r="N799" s="11"/>
      <c r="O799" s="14" t="str">
        <f aca="false">IF(OR(A799="",B799=""),"",LOOKUP(MOD(B799,1),Lists!$A$5:$A$9,Lists!$B$5:$B$9))</f>
        <v/>
      </c>
      <c r="P799" s="14" t="str">
        <f aca="false">IF(OR(B799="",C799=""),"",ROUND(MOD(C799-B799,1)*1440,0))</f>
        <v/>
      </c>
      <c r="Q799" s="14" t="str">
        <f aca="false">IF(A799="","",COUNTIF($A$7:A799,A799))</f>
        <v/>
      </c>
      <c r="R799" s="15" t="str">
        <f aca="false">IF(OR(G799="",H799="",J799=""),"",ABS(G799-H799)*J799*IF(K799="",1,K799))</f>
        <v/>
      </c>
      <c r="S799" s="15" t="str">
        <f aca="false">IF(OR(G799="",I799="",J799=""),"",(I799-G799)*J799*IF(K799="",1,K799)*IF(E799="Short",-1,1)-N(L799))</f>
        <v/>
      </c>
      <c r="T799" s="16" t="str">
        <f aca="false">IF(OR(S799="",N(R799)=0),"",S799/R799)</f>
        <v/>
      </c>
      <c r="U799" s="15" t="str">
        <f aca="false">IF(S799="","",SUMIFS($S$7:S799,$A$7:A799,A799))</f>
        <v/>
      </c>
      <c r="V799" s="14" t="str">
        <f aca="false">IF(S799="","",IF(AND($C$4&gt;0,U799-S799&lt;=-$C$4),"After loss limit",IF(AND($C$4&gt;0,U799&lt;=-$C$4),"Hit loss limit",IF(AND($C$5&gt;0,Q799&gt;$C$5),"Over trade cap","OK"))))</f>
        <v/>
      </c>
    </row>
    <row r="800" customFormat="false" ht="15" hidden="false" customHeight="false" outlineLevel="0" collapsed="false">
      <c r="A800" s="9"/>
      <c r="B800" s="10"/>
      <c r="C800" s="10"/>
      <c r="D800" s="11"/>
      <c r="E800" s="33"/>
      <c r="F800" s="33"/>
      <c r="G800" s="12"/>
      <c r="H800" s="12"/>
      <c r="I800" s="12"/>
      <c r="J800" s="11"/>
      <c r="K800" s="11"/>
      <c r="L800" s="13"/>
      <c r="M800" s="33"/>
      <c r="N800" s="11"/>
      <c r="O800" s="14" t="str">
        <f aca="false">IF(OR(A800="",B800=""),"",LOOKUP(MOD(B800,1),Lists!$A$5:$A$9,Lists!$B$5:$B$9))</f>
        <v/>
      </c>
      <c r="P800" s="14" t="str">
        <f aca="false">IF(OR(B800="",C800=""),"",ROUND(MOD(C800-B800,1)*1440,0))</f>
        <v/>
      </c>
      <c r="Q800" s="14" t="str">
        <f aca="false">IF(A800="","",COUNTIF($A$7:A800,A800))</f>
        <v/>
      </c>
      <c r="R800" s="15" t="str">
        <f aca="false">IF(OR(G800="",H800="",J800=""),"",ABS(G800-H800)*J800*IF(K800="",1,K800))</f>
        <v/>
      </c>
      <c r="S800" s="15" t="str">
        <f aca="false">IF(OR(G800="",I800="",J800=""),"",(I800-G800)*J800*IF(K800="",1,K800)*IF(E800="Short",-1,1)-N(L800))</f>
        <v/>
      </c>
      <c r="T800" s="16" t="str">
        <f aca="false">IF(OR(S800="",N(R800)=0),"",S800/R800)</f>
        <v/>
      </c>
      <c r="U800" s="15" t="str">
        <f aca="false">IF(S800="","",SUMIFS($S$7:S800,$A$7:A800,A800))</f>
        <v/>
      </c>
      <c r="V800" s="14" t="str">
        <f aca="false">IF(S800="","",IF(AND($C$4&gt;0,U800-S800&lt;=-$C$4),"After loss limit",IF(AND($C$4&gt;0,U800&lt;=-$C$4),"Hit loss limit",IF(AND($C$5&gt;0,Q800&gt;$C$5),"Over trade cap","OK"))))</f>
        <v/>
      </c>
    </row>
    <row r="801" customFormat="false" ht="15" hidden="false" customHeight="false" outlineLevel="0" collapsed="false">
      <c r="A801" s="9"/>
      <c r="B801" s="10"/>
      <c r="C801" s="10"/>
      <c r="D801" s="11"/>
      <c r="E801" s="33"/>
      <c r="F801" s="33"/>
      <c r="G801" s="12"/>
      <c r="H801" s="12"/>
      <c r="I801" s="12"/>
      <c r="J801" s="11"/>
      <c r="K801" s="11"/>
      <c r="L801" s="13"/>
      <c r="M801" s="33"/>
      <c r="N801" s="11"/>
      <c r="O801" s="14" t="str">
        <f aca="false">IF(OR(A801="",B801=""),"",LOOKUP(MOD(B801,1),Lists!$A$5:$A$9,Lists!$B$5:$B$9))</f>
        <v/>
      </c>
      <c r="P801" s="14" t="str">
        <f aca="false">IF(OR(B801="",C801=""),"",ROUND(MOD(C801-B801,1)*1440,0))</f>
        <v/>
      </c>
      <c r="Q801" s="14" t="str">
        <f aca="false">IF(A801="","",COUNTIF($A$7:A801,A801))</f>
        <v/>
      </c>
      <c r="R801" s="15" t="str">
        <f aca="false">IF(OR(G801="",H801="",J801=""),"",ABS(G801-H801)*J801*IF(K801="",1,K801))</f>
        <v/>
      </c>
      <c r="S801" s="15" t="str">
        <f aca="false">IF(OR(G801="",I801="",J801=""),"",(I801-G801)*J801*IF(K801="",1,K801)*IF(E801="Short",-1,1)-N(L801))</f>
        <v/>
      </c>
      <c r="T801" s="16" t="str">
        <f aca="false">IF(OR(S801="",N(R801)=0),"",S801/R801)</f>
        <v/>
      </c>
      <c r="U801" s="15" t="str">
        <f aca="false">IF(S801="","",SUMIFS($S$7:S801,$A$7:A801,A801))</f>
        <v/>
      </c>
      <c r="V801" s="14" t="str">
        <f aca="false">IF(S801="","",IF(AND($C$4&gt;0,U801-S801&lt;=-$C$4),"After loss limit",IF(AND($C$4&gt;0,U801&lt;=-$C$4),"Hit loss limit",IF(AND($C$5&gt;0,Q801&gt;$C$5),"Over trade cap","OK"))))</f>
        <v/>
      </c>
    </row>
    <row r="802" customFormat="false" ht="15" hidden="false" customHeight="false" outlineLevel="0" collapsed="false">
      <c r="A802" s="9"/>
      <c r="B802" s="10"/>
      <c r="C802" s="10"/>
      <c r="D802" s="11"/>
      <c r="E802" s="33"/>
      <c r="F802" s="33"/>
      <c r="G802" s="12"/>
      <c r="H802" s="12"/>
      <c r="I802" s="12"/>
      <c r="J802" s="11"/>
      <c r="K802" s="11"/>
      <c r="L802" s="13"/>
      <c r="M802" s="33"/>
      <c r="N802" s="11"/>
      <c r="O802" s="14" t="str">
        <f aca="false">IF(OR(A802="",B802=""),"",LOOKUP(MOD(B802,1),Lists!$A$5:$A$9,Lists!$B$5:$B$9))</f>
        <v/>
      </c>
      <c r="P802" s="14" t="str">
        <f aca="false">IF(OR(B802="",C802=""),"",ROUND(MOD(C802-B802,1)*1440,0))</f>
        <v/>
      </c>
      <c r="Q802" s="14" t="str">
        <f aca="false">IF(A802="","",COUNTIF($A$7:A802,A802))</f>
        <v/>
      </c>
      <c r="R802" s="15" t="str">
        <f aca="false">IF(OR(G802="",H802="",J802=""),"",ABS(G802-H802)*J802*IF(K802="",1,K802))</f>
        <v/>
      </c>
      <c r="S802" s="15" t="str">
        <f aca="false">IF(OR(G802="",I802="",J802=""),"",(I802-G802)*J802*IF(K802="",1,K802)*IF(E802="Short",-1,1)-N(L802))</f>
        <v/>
      </c>
      <c r="T802" s="16" t="str">
        <f aca="false">IF(OR(S802="",N(R802)=0),"",S802/R802)</f>
        <v/>
      </c>
      <c r="U802" s="15" t="str">
        <f aca="false">IF(S802="","",SUMIFS($S$7:S802,$A$7:A802,A802))</f>
        <v/>
      </c>
      <c r="V802" s="14" t="str">
        <f aca="false">IF(S802="","",IF(AND($C$4&gt;0,U802-S802&lt;=-$C$4),"After loss limit",IF(AND($C$4&gt;0,U802&lt;=-$C$4),"Hit loss limit",IF(AND($C$5&gt;0,Q802&gt;$C$5),"Over trade cap","OK"))))</f>
        <v/>
      </c>
    </row>
    <row r="803" customFormat="false" ht="15" hidden="false" customHeight="false" outlineLevel="0" collapsed="false">
      <c r="A803" s="9"/>
      <c r="B803" s="10"/>
      <c r="C803" s="10"/>
      <c r="D803" s="11"/>
      <c r="E803" s="33"/>
      <c r="F803" s="33"/>
      <c r="G803" s="12"/>
      <c r="H803" s="12"/>
      <c r="I803" s="12"/>
      <c r="J803" s="11"/>
      <c r="K803" s="11"/>
      <c r="L803" s="13"/>
      <c r="M803" s="33"/>
      <c r="N803" s="11"/>
      <c r="O803" s="14" t="str">
        <f aca="false">IF(OR(A803="",B803=""),"",LOOKUP(MOD(B803,1),Lists!$A$5:$A$9,Lists!$B$5:$B$9))</f>
        <v/>
      </c>
      <c r="P803" s="14" t="str">
        <f aca="false">IF(OR(B803="",C803=""),"",ROUND(MOD(C803-B803,1)*1440,0))</f>
        <v/>
      </c>
      <c r="Q803" s="14" t="str">
        <f aca="false">IF(A803="","",COUNTIF($A$7:A803,A803))</f>
        <v/>
      </c>
      <c r="R803" s="15" t="str">
        <f aca="false">IF(OR(G803="",H803="",J803=""),"",ABS(G803-H803)*J803*IF(K803="",1,K803))</f>
        <v/>
      </c>
      <c r="S803" s="15" t="str">
        <f aca="false">IF(OR(G803="",I803="",J803=""),"",(I803-G803)*J803*IF(K803="",1,K803)*IF(E803="Short",-1,1)-N(L803))</f>
        <v/>
      </c>
      <c r="T803" s="16" t="str">
        <f aca="false">IF(OR(S803="",N(R803)=0),"",S803/R803)</f>
        <v/>
      </c>
      <c r="U803" s="15" t="str">
        <f aca="false">IF(S803="","",SUMIFS($S$7:S803,$A$7:A803,A803))</f>
        <v/>
      </c>
      <c r="V803" s="14" t="str">
        <f aca="false">IF(S803="","",IF(AND($C$4&gt;0,U803-S803&lt;=-$C$4),"After loss limit",IF(AND($C$4&gt;0,U803&lt;=-$C$4),"Hit loss limit",IF(AND($C$5&gt;0,Q803&gt;$C$5),"Over trade cap","OK"))))</f>
        <v/>
      </c>
    </row>
    <row r="804" customFormat="false" ht="15" hidden="false" customHeight="false" outlineLevel="0" collapsed="false">
      <c r="A804" s="9"/>
      <c r="B804" s="10"/>
      <c r="C804" s="10"/>
      <c r="D804" s="11"/>
      <c r="E804" s="33"/>
      <c r="F804" s="33"/>
      <c r="G804" s="12"/>
      <c r="H804" s="12"/>
      <c r="I804" s="12"/>
      <c r="J804" s="11"/>
      <c r="K804" s="11"/>
      <c r="L804" s="13"/>
      <c r="M804" s="33"/>
      <c r="N804" s="11"/>
      <c r="O804" s="14" t="str">
        <f aca="false">IF(OR(A804="",B804=""),"",LOOKUP(MOD(B804,1),Lists!$A$5:$A$9,Lists!$B$5:$B$9))</f>
        <v/>
      </c>
      <c r="P804" s="14" t="str">
        <f aca="false">IF(OR(B804="",C804=""),"",ROUND(MOD(C804-B804,1)*1440,0))</f>
        <v/>
      </c>
      <c r="Q804" s="14" t="str">
        <f aca="false">IF(A804="","",COUNTIF($A$7:A804,A804))</f>
        <v/>
      </c>
      <c r="R804" s="15" t="str">
        <f aca="false">IF(OR(G804="",H804="",J804=""),"",ABS(G804-H804)*J804*IF(K804="",1,K804))</f>
        <v/>
      </c>
      <c r="S804" s="15" t="str">
        <f aca="false">IF(OR(G804="",I804="",J804=""),"",(I804-G804)*J804*IF(K804="",1,K804)*IF(E804="Short",-1,1)-N(L804))</f>
        <v/>
      </c>
      <c r="T804" s="16" t="str">
        <f aca="false">IF(OR(S804="",N(R804)=0),"",S804/R804)</f>
        <v/>
      </c>
      <c r="U804" s="15" t="str">
        <f aca="false">IF(S804="","",SUMIFS($S$7:S804,$A$7:A804,A804))</f>
        <v/>
      </c>
      <c r="V804" s="14" t="str">
        <f aca="false">IF(S804="","",IF(AND($C$4&gt;0,U804-S804&lt;=-$C$4),"After loss limit",IF(AND($C$4&gt;0,U804&lt;=-$C$4),"Hit loss limit",IF(AND($C$5&gt;0,Q804&gt;$C$5),"Over trade cap","OK"))))</f>
        <v/>
      </c>
    </row>
    <row r="805" customFormat="false" ht="15" hidden="false" customHeight="false" outlineLevel="0" collapsed="false">
      <c r="A805" s="9"/>
      <c r="B805" s="10"/>
      <c r="C805" s="10"/>
      <c r="D805" s="11"/>
      <c r="E805" s="33"/>
      <c r="F805" s="33"/>
      <c r="G805" s="12"/>
      <c r="H805" s="12"/>
      <c r="I805" s="12"/>
      <c r="J805" s="11"/>
      <c r="K805" s="11"/>
      <c r="L805" s="13"/>
      <c r="M805" s="33"/>
      <c r="N805" s="11"/>
      <c r="O805" s="14" t="str">
        <f aca="false">IF(OR(A805="",B805=""),"",LOOKUP(MOD(B805,1),Lists!$A$5:$A$9,Lists!$B$5:$B$9))</f>
        <v/>
      </c>
      <c r="P805" s="14" t="str">
        <f aca="false">IF(OR(B805="",C805=""),"",ROUND(MOD(C805-B805,1)*1440,0))</f>
        <v/>
      </c>
      <c r="Q805" s="14" t="str">
        <f aca="false">IF(A805="","",COUNTIF($A$7:A805,A805))</f>
        <v/>
      </c>
      <c r="R805" s="15" t="str">
        <f aca="false">IF(OR(G805="",H805="",J805=""),"",ABS(G805-H805)*J805*IF(K805="",1,K805))</f>
        <v/>
      </c>
      <c r="S805" s="15" t="str">
        <f aca="false">IF(OR(G805="",I805="",J805=""),"",(I805-G805)*J805*IF(K805="",1,K805)*IF(E805="Short",-1,1)-N(L805))</f>
        <v/>
      </c>
      <c r="T805" s="16" t="str">
        <f aca="false">IF(OR(S805="",N(R805)=0),"",S805/R805)</f>
        <v/>
      </c>
      <c r="U805" s="15" t="str">
        <f aca="false">IF(S805="","",SUMIFS($S$7:S805,$A$7:A805,A805))</f>
        <v/>
      </c>
      <c r="V805" s="14" t="str">
        <f aca="false">IF(S805="","",IF(AND($C$4&gt;0,U805-S805&lt;=-$C$4),"After loss limit",IF(AND($C$4&gt;0,U805&lt;=-$C$4),"Hit loss limit",IF(AND($C$5&gt;0,Q805&gt;$C$5),"Over trade cap","OK"))))</f>
        <v/>
      </c>
    </row>
    <row r="806" customFormat="false" ht="15" hidden="false" customHeight="false" outlineLevel="0" collapsed="false">
      <c r="A806" s="9"/>
      <c r="B806" s="10"/>
      <c r="C806" s="10"/>
      <c r="D806" s="11"/>
      <c r="E806" s="33"/>
      <c r="F806" s="33"/>
      <c r="G806" s="12"/>
      <c r="H806" s="12"/>
      <c r="I806" s="12"/>
      <c r="J806" s="11"/>
      <c r="K806" s="11"/>
      <c r="L806" s="13"/>
      <c r="M806" s="33"/>
      <c r="N806" s="11"/>
      <c r="O806" s="14" t="str">
        <f aca="false">IF(OR(A806="",B806=""),"",LOOKUP(MOD(B806,1),Lists!$A$5:$A$9,Lists!$B$5:$B$9))</f>
        <v/>
      </c>
      <c r="P806" s="14" t="str">
        <f aca="false">IF(OR(B806="",C806=""),"",ROUND(MOD(C806-B806,1)*1440,0))</f>
        <v/>
      </c>
      <c r="Q806" s="14" t="str">
        <f aca="false">IF(A806="","",COUNTIF($A$7:A806,A806))</f>
        <v/>
      </c>
      <c r="R806" s="15" t="str">
        <f aca="false">IF(OR(G806="",H806="",J806=""),"",ABS(G806-H806)*J806*IF(K806="",1,K806))</f>
        <v/>
      </c>
      <c r="S806" s="15" t="str">
        <f aca="false">IF(OR(G806="",I806="",J806=""),"",(I806-G806)*J806*IF(K806="",1,K806)*IF(E806="Short",-1,1)-N(L806))</f>
        <v/>
      </c>
      <c r="T806" s="16" t="str">
        <f aca="false">IF(OR(S806="",N(R806)=0),"",S806/R806)</f>
        <v/>
      </c>
      <c r="U806" s="15" t="str">
        <f aca="false">IF(S806="","",SUMIFS($S$7:S806,$A$7:A806,A806))</f>
        <v/>
      </c>
      <c r="V806" s="14" t="str">
        <f aca="false">IF(S806="","",IF(AND($C$4&gt;0,U806-S806&lt;=-$C$4),"After loss limit",IF(AND($C$4&gt;0,U806&lt;=-$C$4),"Hit loss limit",IF(AND($C$5&gt;0,Q806&gt;$C$5),"Over trade cap","OK"))))</f>
        <v/>
      </c>
    </row>
    <row r="807" customFormat="false" ht="15" hidden="false" customHeight="false" outlineLevel="0" collapsed="false">
      <c r="A807" s="9"/>
      <c r="B807" s="10"/>
      <c r="C807" s="10"/>
      <c r="D807" s="11"/>
      <c r="E807" s="33"/>
      <c r="F807" s="33"/>
      <c r="G807" s="12"/>
      <c r="H807" s="12"/>
      <c r="I807" s="12"/>
      <c r="J807" s="11"/>
      <c r="K807" s="11"/>
      <c r="L807" s="13"/>
      <c r="M807" s="33"/>
      <c r="N807" s="11"/>
      <c r="O807" s="14" t="str">
        <f aca="false">IF(OR(A807="",B807=""),"",LOOKUP(MOD(B807,1),Lists!$A$5:$A$9,Lists!$B$5:$B$9))</f>
        <v/>
      </c>
      <c r="P807" s="14" t="str">
        <f aca="false">IF(OR(B807="",C807=""),"",ROUND(MOD(C807-B807,1)*1440,0))</f>
        <v/>
      </c>
      <c r="Q807" s="14" t="str">
        <f aca="false">IF(A807="","",COUNTIF($A$7:A807,A807))</f>
        <v/>
      </c>
      <c r="R807" s="15" t="str">
        <f aca="false">IF(OR(G807="",H807="",J807=""),"",ABS(G807-H807)*J807*IF(K807="",1,K807))</f>
        <v/>
      </c>
      <c r="S807" s="15" t="str">
        <f aca="false">IF(OR(G807="",I807="",J807=""),"",(I807-G807)*J807*IF(K807="",1,K807)*IF(E807="Short",-1,1)-N(L807))</f>
        <v/>
      </c>
      <c r="T807" s="16" t="str">
        <f aca="false">IF(OR(S807="",N(R807)=0),"",S807/R807)</f>
        <v/>
      </c>
      <c r="U807" s="15" t="str">
        <f aca="false">IF(S807="","",SUMIFS($S$7:S807,$A$7:A807,A807))</f>
        <v/>
      </c>
      <c r="V807" s="14" t="str">
        <f aca="false">IF(S807="","",IF(AND($C$4&gt;0,U807-S807&lt;=-$C$4),"After loss limit",IF(AND($C$4&gt;0,U807&lt;=-$C$4),"Hit loss limit",IF(AND($C$5&gt;0,Q807&gt;$C$5),"Over trade cap","OK"))))</f>
        <v/>
      </c>
    </row>
    <row r="808" customFormat="false" ht="15" hidden="false" customHeight="false" outlineLevel="0" collapsed="false">
      <c r="A808" s="9"/>
      <c r="B808" s="10"/>
      <c r="C808" s="10"/>
      <c r="D808" s="11"/>
      <c r="E808" s="33"/>
      <c r="F808" s="33"/>
      <c r="G808" s="12"/>
      <c r="H808" s="12"/>
      <c r="I808" s="12"/>
      <c r="J808" s="11"/>
      <c r="K808" s="11"/>
      <c r="L808" s="13"/>
      <c r="M808" s="33"/>
      <c r="N808" s="11"/>
      <c r="O808" s="14" t="str">
        <f aca="false">IF(OR(A808="",B808=""),"",LOOKUP(MOD(B808,1),Lists!$A$5:$A$9,Lists!$B$5:$B$9))</f>
        <v/>
      </c>
      <c r="P808" s="14" t="str">
        <f aca="false">IF(OR(B808="",C808=""),"",ROUND(MOD(C808-B808,1)*1440,0))</f>
        <v/>
      </c>
      <c r="Q808" s="14" t="str">
        <f aca="false">IF(A808="","",COUNTIF($A$7:A808,A808))</f>
        <v/>
      </c>
      <c r="R808" s="15" t="str">
        <f aca="false">IF(OR(G808="",H808="",J808=""),"",ABS(G808-H808)*J808*IF(K808="",1,K808))</f>
        <v/>
      </c>
      <c r="S808" s="15" t="str">
        <f aca="false">IF(OR(G808="",I808="",J808=""),"",(I808-G808)*J808*IF(K808="",1,K808)*IF(E808="Short",-1,1)-N(L808))</f>
        <v/>
      </c>
      <c r="T808" s="16" t="str">
        <f aca="false">IF(OR(S808="",N(R808)=0),"",S808/R808)</f>
        <v/>
      </c>
      <c r="U808" s="15" t="str">
        <f aca="false">IF(S808="","",SUMIFS($S$7:S808,$A$7:A808,A808))</f>
        <v/>
      </c>
      <c r="V808" s="14" t="str">
        <f aca="false">IF(S808="","",IF(AND($C$4&gt;0,U808-S808&lt;=-$C$4),"After loss limit",IF(AND($C$4&gt;0,U808&lt;=-$C$4),"Hit loss limit",IF(AND($C$5&gt;0,Q808&gt;$C$5),"Over trade cap","OK"))))</f>
        <v/>
      </c>
    </row>
    <row r="809" customFormat="false" ht="15" hidden="false" customHeight="false" outlineLevel="0" collapsed="false">
      <c r="A809" s="9"/>
      <c r="B809" s="10"/>
      <c r="C809" s="10"/>
      <c r="D809" s="11"/>
      <c r="E809" s="33"/>
      <c r="F809" s="33"/>
      <c r="G809" s="12"/>
      <c r="H809" s="12"/>
      <c r="I809" s="12"/>
      <c r="J809" s="11"/>
      <c r="K809" s="11"/>
      <c r="L809" s="13"/>
      <c r="M809" s="33"/>
      <c r="N809" s="11"/>
      <c r="O809" s="14" t="str">
        <f aca="false">IF(OR(A809="",B809=""),"",LOOKUP(MOD(B809,1),Lists!$A$5:$A$9,Lists!$B$5:$B$9))</f>
        <v/>
      </c>
      <c r="P809" s="14" t="str">
        <f aca="false">IF(OR(B809="",C809=""),"",ROUND(MOD(C809-B809,1)*1440,0))</f>
        <v/>
      </c>
      <c r="Q809" s="14" t="str">
        <f aca="false">IF(A809="","",COUNTIF($A$7:A809,A809))</f>
        <v/>
      </c>
      <c r="R809" s="15" t="str">
        <f aca="false">IF(OR(G809="",H809="",J809=""),"",ABS(G809-H809)*J809*IF(K809="",1,K809))</f>
        <v/>
      </c>
      <c r="S809" s="15" t="str">
        <f aca="false">IF(OR(G809="",I809="",J809=""),"",(I809-G809)*J809*IF(K809="",1,K809)*IF(E809="Short",-1,1)-N(L809))</f>
        <v/>
      </c>
      <c r="T809" s="16" t="str">
        <f aca="false">IF(OR(S809="",N(R809)=0),"",S809/R809)</f>
        <v/>
      </c>
      <c r="U809" s="15" t="str">
        <f aca="false">IF(S809="","",SUMIFS($S$7:S809,$A$7:A809,A809))</f>
        <v/>
      </c>
      <c r="V809" s="14" t="str">
        <f aca="false">IF(S809="","",IF(AND($C$4&gt;0,U809-S809&lt;=-$C$4),"After loss limit",IF(AND($C$4&gt;0,U809&lt;=-$C$4),"Hit loss limit",IF(AND($C$5&gt;0,Q809&gt;$C$5),"Over trade cap","OK"))))</f>
        <v/>
      </c>
    </row>
    <row r="810" customFormat="false" ht="15" hidden="false" customHeight="false" outlineLevel="0" collapsed="false">
      <c r="A810" s="9"/>
      <c r="B810" s="10"/>
      <c r="C810" s="10"/>
      <c r="D810" s="11"/>
      <c r="E810" s="33"/>
      <c r="F810" s="33"/>
      <c r="G810" s="12"/>
      <c r="H810" s="12"/>
      <c r="I810" s="12"/>
      <c r="J810" s="11"/>
      <c r="K810" s="11"/>
      <c r="L810" s="13"/>
      <c r="M810" s="33"/>
      <c r="N810" s="11"/>
      <c r="O810" s="14" t="str">
        <f aca="false">IF(OR(A810="",B810=""),"",LOOKUP(MOD(B810,1),Lists!$A$5:$A$9,Lists!$B$5:$B$9))</f>
        <v/>
      </c>
      <c r="P810" s="14" t="str">
        <f aca="false">IF(OR(B810="",C810=""),"",ROUND(MOD(C810-B810,1)*1440,0))</f>
        <v/>
      </c>
      <c r="Q810" s="14" t="str">
        <f aca="false">IF(A810="","",COUNTIF($A$7:A810,A810))</f>
        <v/>
      </c>
      <c r="R810" s="15" t="str">
        <f aca="false">IF(OR(G810="",H810="",J810=""),"",ABS(G810-H810)*J810*IF(K810="",1,K810))</f>
        <v/>
      </c>
      <c r="S810" s="15" t="str">
        <f aca="false">IF(OR(G810="",I810="",J810=""),"",(I810-G810)*J810*IF(K810="",1,K810)*IF(E810="Short",-1,1)-N(L810))</f>
        <v/>
      </c>
      <c r="T810" s="16" t="str">
        <f aca="false">IF(OR(S810="",N(R810)=0),"",S810/R810)</f>
        <v/>
      </c>
      <c r="U810" s="15" t="str">
        <f aca="false">IF(S810="","",SUMIFS($S$7:S810,$A$7:A810,A810))</f>
        <v/>
      </c>
      <c r="V810" s="14" t="str">
        <f aca="false">IF(S810="","",IF(AND($C$4&gt;0,U810-S810&lt;=-$C$4),"After loss limit",IF(AND($C$4&gt;0,U810&lt;=-$C$4),"Hit loss limit",IF(AND($C$5&gt;0,Q810&gt;$C$5),"Over trade cap","OK"))))</f>
        <v/>
      </c>
    </row>
    <row r="811" customFormat="false" ht="15" hidden="false" customHeight="false" outlineLevel="0" collapsed="false">
      <c r="A811" s="9"/>
      <c r="B811" s="10"/>
      <c r="C811" s="10"/>
      <c r="D811" s="11"/>
      <c r="E811" s="33"/>
      <c r="F811" s="33"/>
      <c r="G811" s="12"/>
      <c r="H811" s="12"/>
      <c r="I811" s="12"/>
      <c r="J811" s="11"/>
      <c r="K811" s="11"/>
      <c r="L811" s="13"/>
      <c r="M811" s="33"/>
      <c r="N811" s="11"/>
      <c r="O811" s="14" t="str">
        <f aca="false">IF(OR(A811="",B811=""),"",LOOKUP(MOD(B811,1),Lists!$A$5:$A$9,Lists!$B$5:$B$9))</f>
        <v/>
      </c>
      <c r="P811" s="14" t="str">
        <f aca="false">IF(OR(B811="",C811=""),"",ROUND(MOD(C811-B811,1)*1440,0))</f>
        <v/>
      </c>
      <c r="Q811" s="14" t="str">
        <f aca="false">IF(A811="","",COUNTIF($A$7:A811,A811))</f>
        <v/>
      </c>
      <c r="R811" s="15" t="str">
        <f aca="false">IF(OR(G811="",H811="",J811=""),"",ABS(G811-H811)*J811*IF(K811="",1,K811))</f>
        <v/>
      </c>
      <c r="S811" s="15" t="str">
        <f aca="false">IF(OR(G811="",I811="",J811=""),"",(I811-G811)*J811*IF(K811="",1,K811)*IF(E811="Short",-1,1)-N(L811))</f>
        <v/>
      </c>
      <c r="T811" s="16" t="str">
        <f aca="false">IF(OR(S811="",N(R811)=0),"",S811/R811)</f>
        <v/>
      </c>
      <c r="U811" s="15" t="str">
        <f aca="false">IF(S811="","",SUMIFS($S$7:S811,$A$7:A811,A811))</f>
        <v/>
      </c>
      <c r="V811" s="14" t="str">
        <f aca="false">IF(S811="","",IF(AND($C$4&gt;0,U811-S811&lt;=-$C$4),"After loss limit",IF(AND($C$4&gt;0,U811&lt;=-$C$4),"Hit loss limit",IF(AND($C$5&gt;0,Q811&gt;$C$5),"Over trade cap","OK"))))</f>
        <v/>
      </c>
    </row>
    <row r="812" customFormat="false" ht="15" hidden="false" customHeight="false" outlineLevel="0" collapsed="false">
      <c r="A812" s="9"/>
      <c r="B812" s="10"/>
      <c r="C812" s="10"/>
      <c r="D812" s="11"/>
      <c r="E812" s="33"/>
      <c r="F812" s="33"/>
      <c r="G812" s="12"/>
      <c r="H812" s="12"/>
      <c r="I812" s="12"/>
      <c r="J812" s="11"/>
      <c r="K812" s="11"/>
      <c r="L812" s="13"/>
      <c r="M812" s="33"/>
      <c r="N812" s="11"/>
      <c r="O812" s="14" t="str">
        <f aca="false">IF(OR(A812="",B812=""),"",LOOKUP(MOD(B812,1),Lists!$A$5:$A$9,Lists!$B$5:$B$9))</f>
        <v/>
      </c>
      <c r="P812" s="14" t="str">
        <f aca="false">IF(OR(B812="",C812=""),"",ROUND(MOD(C812-B812,1)*1440,0))</f>
        <v/>
      </c>
      <c r="Q812" s="14" t="str">
        <f aca="false">IF(A812="","",COUNTIF($A$7:A812,A812))</f>
        <v/>
      </c>
      <c r="R812" s="15" t="str">
        <f aca="false">IF(OR(G812="",H812="",J812=""),"",ABS(G812-H812)*J812*IF(K812="",1,K812))</f>
        <v/>
      </c>
      <c r="S812" s="15" t="str">
        <f aca="false">IF(OR(G812="",I812="",J812=""),"",(I812-G812)*J812*IF(K812="",1,K812)*IF(E812="Short",-1,1)-N(L812))</f>
        <v/>
      </c>
      <c r="T812" s="16" t="str">
        <f aca="false">IF(OR(S812="",N(R812)=0),"",S812/R812)</f>
        <v/>
      </c>
      <c r="U812" s="15" t="str">
        <f aca="false">IF(S812="","",SUMIFS($S$7:S812,$A$7:A812,A812))</f>
        <v/>
      </c>
      <c r="V812" s="14" t="str">
        <f aca="false">IF(S812="","",IF(AND($C$4&gt;0,U812-S812&lt;=-$C$4),"After loss limit",IF(AND($C$4&gt;0,U812&lt;=-$C$4),"Hit loss limit",IF(AND($C$5&gt;0,Q812&gt;$C$5),"Over trade cap","OK"))))</f>
        <v/>
      </c>
    </row>
    <row r="813" customFormat="false" ht="15" hidden="false" customHeight="false" outlineLevel="0" collapsed="false">
      <c r="A813" s="9"/>
      <c r="B813" s="10"/>
      <c r="C813" s="10"/>
      <c r="D813" s="11"/>
      <c r="E813" s="33"/>
      <c r="F813" s="33"/>
      <c r="G813" s="12"/>
      <c r="H813" s="12"/>
      <c r="I813" s="12"/>
      <c r="J813" s="11"/>
      <c r="K813" s="11"/>
      <c r="L813" s="13"/>
      <c r="M813" s="33"/>
      <c r="N813" s="11"/>
      <c r="O813" s="14" t="str">
        <f aca="false">IF(OR(A813="",B813=""),"",LOOKUP(MOD(B813,1),Lists!$A$5:$A$9,Lists!$B$5:$B$9))</f>
        <v/>
      </c>
      <c r="P813" s="14" t="str">
        <f aca="false">IF(OR(B813="",C813=""),"",ROUND(MOD(C813-B813,1)*1440,0))</f>
        <v/>
      </c>
      <c r="Q813" s="14" t="str">
        <f aca="false">IF(A813="","",COUNTIF($A$7:A813,A813))</f>
        <v/>
      </c>
      <c r="R813" s="15" t="str">
        <f aca="false">IF(OR(G813="",H813="",J813=""),"",ABS(G813-H813)*J813*IF(K813="",1,K813))</f>
        <v/>
      </c>
      <c r="S813" s="15" t="str">
        <f aca="false">IF(OR(G813="",I813="",J813=""),"",(I813-G813)*J813*IF(K813="",1,K813)*IF(E813="Short",-1,1)-N(L813))</f>
        <v/>
      </c>
      <c r="T813" s="16" t="str">
        <f aca="false">IF(OR(S813="",N(R813)=0),"",S813/R813)</f>
        <v/>
      </c>
      <c r="U813" s="15" t="str">
        <f aca="false">IF(S813="","",SUMIFS($S$7:S813,$A$7:A813,A813))</f>
        <v/>
      </c>
      <c r="V813" s="14" t="str">
        <f aca="false">IF(S813="","",IF(AND($C$4&gt;0,U813-S813&lt;=-$C$4),"After loss limit",IF(AND($C$4&gt;0,U813&lt;=-$C$4),"Hit loss limit",IF(AND($C$5&gt;0,Q813&gt;$C$5),"Over trade cap","OK"))))</f>
        <v/>
      </c>
    </row>
    <row r="814" customFormat="false" ht="15" hidden="false" customHeight="false" outlineLevel="0" collapsed="false">
      <c r="A814" s="9"/>
      <c r="B814" s="10"/>
      <c r="C814" s="10"/>
      <c r="D814" s="11"/>
      <c r="E814" s="33"/>
      <c r="F814" s="33"/>
      <c r="G814" s="12"/>
      <c r="H814" s="12"/>
      <c r="I814" s="12"/>
      <c r="J814" s="11"/>
      <c r="K814" s="11"/>
      <c r="L814" s="13"/>
      <c r="M814" s="33"/>
      <c r="N814" s="11"/>
      <c r="O814" s="14" t="str">
        <f aca="false">IF(OR(A814="",B814=""),"",LOOKUP(MOD(B814,1),Lists!$A$5:$A$9,Lists!$B$5:$B$9))</f>
        <v/>
      </c>
      <c r="P814" s="14" t="str">
        <f aca="false">IF(OR(B814="",C814=""),"",ROUND(MOD(C814-B814,1)*1440,0))</f>
        <v/>
      </c>
      <c r="Q814" s="14" t="str">
        <f aca="false">IF(A814="","",COUNTIF($A$7:A814,A814))</f>
        <v/>
      </c>
      <c r="R814" s="15" t="str">
        <f aca="false">IF(OR(G814="",H814="",J814=""),"",ABS(G814-H814)*J814*IF(K814="",1,K814))</f>
        <v/>
      </c>
      <c r="S814" s="15" t="str">
        <f aca="false">IF(OR(G814="",I814="",J814=""),"",(I814-G814)*J814*IF(K814="",1,K814)*IF(E814="Short",-1,1)-N(L814))</f>
        <v/>
      </c>
      <c r="T814" s="16" t="str">
        <f aca="false">IF(OR(S814="",N(R814)=0),"",S814/R814)</f>
        <v/>
      </c>
      <c r="U814" s="15" t="str">
        <f aca="false">IF(S814="","",SUMIFS($S$7:S814,$A$7:A814,A814))</f>
        <v/>
      </c>
      <c r="V814" s="14" t="str">
        <f aca="false">IF(S814="","",IF(AND($C$4&gt;0,U814-S814&lt;=-$C$4),"After loss limit",IF(AND($C$4&gt;0,U814&lt;=-$C$4),"Hit loss limit",IF(AND($C$5&gt;0,Q814&gt;$C$5),"Over trade cap","OK"))))</f>
        <v/>
      </c>
    </row>
    <row r="815" customFormat="false" ht="15" hidden="false" customHeight="false" outlineLevel="0" collapsed="false">
      <c r="A815" s="9"/>
      <c r="B815" s="10"/>
      <c r="C815" s="10"/>
      <c r="D815" s="11"/>
      <c r="E815" s="33"/>
      <c r="F815" s="33"/>
      <c r="G815" s="12"/>
      <c r="H815" s="12"/>
      <c r="I815" s="12"/>
      <c r="J815" s="11"/>
      <c r="K815" s="11"/>
      <c r="L815" s="13"/>
      <c r="M815" s="33"/>
      <c r="N815" s="11"/>
      <c r="O815" s="14" t="str">
        <f aca="false">IF(OR(A815="",B815=""),"",LOOKUP(MOD(B815,1),Lists!$A$5:$A$9,Lists!$B$5:$B$9))</f>
        <v/>
      </c>
      <c r="P815" s="14" t="str">
        <f aca="false">IF(OR(B815="",C815=""),"",ROUND(MOD(C815-B815,1)*1440,0))</f>
        <v/>
      </c>
      <c r="Q815" s="14" t="str">
        <f aca="false">IF(A815="","",COUNTIF($A$7:A815,A815))</f>
        <v/>
      </c>
      <c r="R815" s="15" t="str">
        <f aca="false">IF(OR(G815="",H815="",J815=""),"",ABS(G815-H815)*J815*IF(K815="",1,K815))</f>
        <v/>
      </c>
      <c r="S815" s="15" t="str">
        <f aca="false">IF(OR(G815="",I815="",J815=""),"",(I815-G815)*J815*IF(K815="",1,K815)*IF(E815="Short",-1,1)-N(L815))</f>
        <v/>
      </c>
      <c r="T815" s="16" t="str">
        <f aca="false">IF(OR(S815="",N(R815)=0),"",S815/R815)</f>
        <v/>
      </c>
      <c r="U815" s="15" t="str">
        <f aca="false">IF(S815="","",SUMIFS($S$7:S815,$A$7:A815,A815))</f>
        <v/>
      </c>
      <c r="V815" s="14" t="str">
        <f aca="false">IF(S815="","",IF(AND($C$4&gt;0,U815-S815&lt;=-$C$4),"After loss limit",IF(AND($C$4&gt;0,U815&lt;=-$C$4),"Hit loss limit",IF(AND($C$5&gt;0,Q815&gt;$C$5),"Over trade cap","OK"))))</f>
        <v/>
      </c>
    </row>
    <row r="816" customFormat="false" ht="15" hidden="false" customHeight="false" outlineLevel="0" collapsed="false">
      <c r="A816" s="9"/>
      <c r="B816" s="10"/>
      <c r="C816" s="10"/>
      <c r="D816" s="11"/>
      <c r="E816" s="33"/>
      <c r="F816" s="33"/>
      <c r="G816" s="12"/>
      <c r="H816" s="12"/>
      <c r="I816" s="12"/>
      <c r="J816" s="11"/>
      <c r="K816" s="11"/>
      <c r="L816" s="13"/>
      <c r="M816" s="33"/>
      <c r="N816" s="11"/>
      <c r="O816" s="14" t="str">
        <f aca="false">IF(OR(A816="",B816=""),"",LOOKUP(MOD(B816,1),Lists!$A$5:$A$9,Lists!$B$5:$B$9))</f>
        <v/>
      </c>
      <c r="P816" s="14" t="str">
        <f aca="false">IF(OR(B816="",C816=""),"",ROUND(MOD(C816-B816,1)*1440,0))</f>
        <v/>
      </c>
      <c r="Q816" s="14" t="str">
        <f aca="false">IF(A816="","",COUNTIF($A$7:A816,A816))</f>
        <v/>
      </c>
      <c r="R816" s="15" t="str">
        <f aca="false">IF(OR(G816="",H816="",J816=""),"",ABS(G816-H816)*J816*IF(K816="",1,K816))</f>
        <v/>
      </c>
      <c r="S816" s="15" t="str">
        <f aca="false">IF(OR(G816="",I816="",J816=""),"",(I816-G816)*J816*IF(K816="",1,K816)*IF(E816="Short",-1,1)-N(L816))</f>
        <v/>
      </c>
      <c r="T816" s="16" t="str">
        <f aca="false">IF(OR(S816="",N(R816)=0),"",S816/R816)</f>
        <v/>
      </c>
      <c r="U816" s="15" t="str">
        <f aca="false">IF(S816="","",SUMIFS($S$7:S816,$A$7:A816,A816))</f>
        <v/>
      </c>
      <c r="V816" s="14" t="str">
        <f aca="false">IF(S816="","",IF(AND($C$4&gt;0,U816-S816&lt;=-$C$4),"After loss limit",IF(AND($C$4&gt;0,U816&lt;=-$C$4),"Hit loss limit",IF(AND($C$5&gt;0,Q816&gt;$C$5),"Over trade cap","OK"))))</f>
        <v/>
      </c>
    </row>
    <row r="817" customFormat="false" ht="15" hidden="false" customHeight="false" outlineLevel="0" collapsed="false">
      <c r="A817" s="9"/>
      <c r="B817" s="10"/>
      <c r="C817" s="10"/>
      <c r="D817" s="11"/>
      <c r="E817" s="33"/>
      <c r="F817" s="33"/>
      <c r="G817" s="12"/>
      <c r="H817" s="12"/>
      <c r="I817" s="12"/>
      <c r="J817" s="11"/>
      <c r="K817" s="11"/>
      <c r="L817" s="13"/>
      <c r="M817" s="33"/>
      <c r="N817" s="11"/>
      <c r="O817" s="14" t="str">
        <f aca="false">IF(OR(A817="",B817=""),"",LOOKUP(MOD(B817,1),Lists!$A$5:$A$9,Lists!$B$5:$B$9))</f>
        <v/>
      </c>
      <c r="P817" s="14" t="str">
        <f aca="false">IF(OR(B817="",C817=""),"",ROUND(MOD(C817-B817,1)*1440,0))</f>
        <v/>
      </c>
      <c r="Q817" s="14" t="str">
        <f aca="false">IF(A817="","",COUNTIF($A$7:A817,A817))</f>
        <v/>
      </c>
      <c r="R817" s="15" t="str">
        <f aca="false">IF(OR(G817="",H817="",J817=""),"",ABS(G817-H817)*J817*IF(K817="",1,K817))</f>
        <v/>
      </c>
      <c r="S817" s="15" t="str">
        <f aca="false">IF(OR(G817="",I817="",J817=""),"",(I817-G817)*J817*IF(K817="",1,K817)*IF(E817="Short",-1,1)-N(L817))</f>
        <v/>
      </c>
      <c r="T817" s="16" t="str">
        <f aca="false">IF(OR(S817="",N(R817)=0),"",S817/R817)</f>
        <v/>
      </c>
      <c r="U817" s="15" t="str">
        <f aca="false">IF(S817="","",SUMIFS($S$7:S817,$A$7:A817,A817))</f>
        <v/>
      </c>
      <c r="V817" s="14" t="str">
        <f aca="false">IF(S817="","",IF(AND($C$4&gt;0,U817-S817&lt;=-$C$4),"After loss limit",IF(AND($C$4&gt;0,U817&lt;=-$C$4),"Hit loss limit",IF(AND($C$5&gt;0,Q817&gt;$C$5),"Over trade cap","OK"))))</f>
        <v/>
      </c>
    </row>
    <row r="818" customFormat="false" ht="15" hidden="false" customHeight="false" outlineLevel="0" collapsed="false">
      <c r="A818" s="9"/>
      <c r="B818" s="10"/>
      <c r="C818" s="10"/>
      <c r="D818" s="11"/>
      <c r="E818" s="33"/>
      <c r="F818" s="33"/>
      <c r="G818" s="12"/>
      <c r="H818" s="12"/>
      <c r="I818" s="12"/>
      <c r="J818" s="11"/>
      <c r="K818" s="11"/>
      <c r="L818" s="13"/>
      <c r="M818" s="33"/>
      <c r="N818" s="11"/>
      <c r="O818" s="14" t="str">
        <f aca="false">IF(OR(A818="",B818=""),"",LOOKUP(MOD(B818,1),Lists!$A$5:$A$9,Lists!$B$5:$B$9))</f>
        <v/>
      </c>
      <c r="P818" s="14" t="str">
        <f aca="false">IF(OR(B818="",C818=""),"",ROUND(MOD(C818-B818,1)*1440,0))</f>
        <v/>
      </c>
      <c r="Q818" s="14" t="str">
        <f aca="false">IF(A818="","",COUNTIF($A$7:A818,A818))</f>
        <v/>
      </c>
      <c r="R818" s="15" t="str">
        <f aca="false">IF(OR(G818="",H818="",J818=""),"",ABS(G818-H818)*J818*IF(K818="",1,K818))</f>
        <v/>
      </c>
      <c r="S818" s="15" t="str">
        <f aca="false">IF(OR(G818="",I818="",J818=""),"",(I818-G818)*J818*IF(K818="",1,K818)*IF(E818="Short",-1,1)-N(L818))</f>
        <v/>
      </c>
      <c r="T818" s="16" t="str">
        <f aca="false">IF(OR(S818="",N(R818)=0),"",S818/R818)</f>
        <v/>
      </c>
      <c r="U818" s="15" t="str">
        <f aca="false">IF(S818="","",SUMIFS($S$7:S818,$A$7:A818,A818))</f>
        <v/>
      </c>
      <c r="V818" s="14" t="str">
        <f aca="false">IF(S818="","",IF(AND($C$4&gt;0,U818-S818&lt;=-$C$4),"After loss limit",IF(AND($C$4&gt;0,U818&lt;=-$C$4),"Hit loss limit",IF(AND($C$5&gt;0,Q818&gt;$C$5),"Over trade cap","OK"))))</f>
        <v/>
      </c>
    </row>
    <row r="819" customFormat="false" ht="15" hidden="false" customHeight="false" outlineLevel="0" collapsed="false">
      <c r="A819" s="9"/>
      <c r="B819" s="10"/>
      <c r="C819" s="10"/>
      <c r="D819" s="11"/>
      <c r="E819" s="33"/>
      <c r="F819" s="33"/>
      <c r="G819" s="12"/>
      <c r="H819" s="12"/>
      <c r="I819" s="12"/>
      <c r="J819" s="11"/>
      <c r="K819" s="11"/>
      <c r="L819" s="13"/>
      <c r="M819" s="33"/>
      <c r="N819" s="11"/>
      <c r="O819" s="14" t="str">
        <f aca="false">IF(OR(A819="",B819=""),"",LOOKUP(MOD(B819,1),Lists!$A$5:$A$9,Lists!$B$5:$B$9))</f>
        <v/>
      </c>
      <c r="P819" s="14" t="str">
        <f aca="false">IF(OR(B819="",C819=""),"",ROUND(MOD(C819-B819,1)*1440,0))</f>
        <v/>
      </c>
      <c r="Q819" s="14" t="str">
        <f aca="false">IF(A819="","",COUNTIF($A$7:A819,A819))</f>
        <v/>
      </c>
      <c r="R819" s="15" t="str">
        <f aca="false">IF(OR(G819="",H819="",J819=""),"",ABS(G819-H819)*J819*IF(K819="",1,K819))</f>
        <v/>
      </c>
      <c r="S819" s="15" t="str">
        <f aca="false">IF(OR(G819="",I819="",J819=""),"",(I819-G819)*J819*IF(K819="",1,K819)*IF(E819="Short",-1,1)-N(L819))</f>
        <v/>
      </c>
      <c r="T819" s="16" t="str">
        <f aca="false">IF(OR(S819="",N(R819)=0),"",S819/R819)</f>
        <v/>
      </c>
      <c r="U819" s="15" t="str">
        <f aca="false">IF(S819="","",SUMIFS($S$7:S819,$A$7:A819,A819))</f>
        <v/>
      </c>
      <c r="V819" s="14" t="str">
        <f aca="false">IF(S819="","",IF(AND($C$4&gt;0,U819-S819&lt;=-$C$4),"After loss limit",IF(AND($C$4&gt;0,U819&lt;=-$C$4),"Hit loss limit",IF(AND($C$5&gt;0,Q819&gt;$C$5),"Over trade cap","OK"))))</f>
        <v/>
      </c>
    </row>
    <row r="820" customFormat="false" ht="15" hidden="false" customHeight="false" outlineLevel="0" collapsed="false">
      <c r="A820" s="9"/>
      <c r="B820" s="10"/>
      <c r="C820" s="10"/>
      <c r="D820" s="11"/>
      <c r="E820" s="33"/>
      <c r="F820" s="33"/>
      <c r="G820" s="12"/>
      <c r="H820" s="12"/>
      <c r="I820" s="12"/>
      <c r="J820" s="11"/>
      <c r="K820" s="11"/>
      <c r="L820" s="13"/>
      <c r="M820" s="33"/>
      <c r="N820" s="11"/>
      <c r="O820" s="14" t="str">
        <f aca="false">IF(OR(A820="",B820=""),"",LOOKUP(MOD(B820,1),Lists!$A$5:$A$9,Lists!$B$5:$B$9))</f>
        <v/>
      </c>
      <c r="P820" s="14" t="str">
        <f aca="false">IF(OR(B820="",C820=""),"",ROUND(MOD(C820-B820,1)*1440,0))</f>
        <v/>
      </c>
      <c r="Q820" s="14" t="str">
        <f aca="false">IF(A820="","",COUNTIF($A$7:A820,A820))</f>
        <v/>
      </c>
      <c r="R820" s="15" t="str">
        <f aca="false">IF(OR(G820="",H820="",J820=""),"",ABS(G820-H820)*J820*IF(K820="",1,K820))</f>
        <v/>
      </c>
      <c r="S820" s="15" t="str">
        <f aca="false">IF(OR(G820="",I820="",J820=""),"",(I820-G820)*J820*IF(K820="",1,K820)*IF(E820="Short",-1,1)-N(L820))</f>
        <v/>
      </c>
      <c r="T820" s="16" t="str">
        <f aca="false">IF(OR(S820="",N(R820)=0),"",S820/R820)</f>
        <v/>
      </c>
      <c r="U820" s="15" t="str">
        <f aca="false">IF(S820="","",SUMIFS($S$7:S820,$A$7:A820,A820))</f>
        <v/>
      </c>
      <c r="V820" s="14" t="str">
        <f aca="false">IF(S820="","",IF(AND($C$4&gt;0,U820-S820&lt;=-$C$4),"After loss limit",IF(AND($C$4&gt;0,U820&lt;=-$C$4),"Hit loss limit",IF(AND($C$5&gt;0,Q820&gt;$C$5),"Over trade cap","OK"))))</f>
        <v/>
      </c>
    </row>
    <row r="821" customFormat="false" ht="15" hidden="false" customHeight="false" outlineLevel="0" collapsed="false">
      <c r="A821" s="9"/>
      <c r="B821" s="10"/>
      <c r="C821" s="10"/>
      <c r="D821" s="11"/>
      <c r="E821" s="33"/>
      <c r="F821" s="33"/>
      <c r="G821" s="12"/>
      <c r="H821" s="12"/>
      <c r="I821" s="12"/>
      <c r="J821" s="11"/>
      <c r="K821" s="11"/>
      <c r="L821" s="13"/>
      <c r="M821" s="33"/>
      <c r="N821" s="11"/>
      <c r="O821" s="14" t="str">
        <f aca="false">IF(OR(A821="",B821=""),"",LOOKUP(MOD(B821,1),Lists!$A$5:$A$9,Lists!$B$5:$B$9))</f>
        <v/>
      </c>
      <c r="P821" s="14" t="str">
        <f aca="false">IF(OR(B821="",C821=""),"",ROUND(MOD(C821-B821,1)*1440,0))</f>
        <v/>
      </c>
      <c r="Q821" s="14" t="str">
        <f aca="false">IF(A821="","",COUNTIF($A$7:A821,A821))</f>
        <v/>
      </c>
      <c r="R821" s="15" t="str">
        <f aca="false">IF(OR(G821="",H821="",J821=""),"",ABS(G821-H821)*J821*IF(K821="",1,K821))</f>
        <v/>
      </c>
      <c r="S821" s="15" t="str">
        <f aca="false">IF(OR(G821="",I821="",J821=""),"",(I821-G821)*J821*IF(K821="",1,K821)*IF(E821="Short",-1,1)-N(L821))</f>
        <v/>
      </c>
      <c r="T821" s="16" t="str">
        <f aca="false">IF(OR(S821="",N(R821)=0),"",S821/R821)</f>
        <v/>
      </c>
      <c r="U821" s="15" t="str">
        <f aca="false">IF(S821="","",SUMIFS($S$7:S821,$A$7:A821,A821))</f>
        <v/>
      </c>
      <c r="V821" s="14" t="str">
        <f aca="false">IF(S821="","",IF(AND($C$4&gt;0,U821-S821&lt;=-$C$4),"After loss limit",IF(AND($C$4&gt;0,U821&lt;=-$C$4),"Hit loss limit",IF(AND($C$5&gt;0,Q821&gt;$C$5),"Over trade cap","OK"))))</f>
        <v/>
      </c>
    </row>
    <row r="822" customFormat="false" ht="15" hidden="false" customHeight="false" outlineLevel="0" collapsed="false">
      <c r="A822" s="9"/>
      <c r="B822" s="10"/>
      <c r="C822" s="10"/>
      <c r="D822" s="11"/>
      <c r="E822" s="33"/>
      <c r="F822" s="33"/>
      <c r="G822" s="12"/>
      <c r="H822" s="12"/>
      <c r="I822" s="12"/>
      <c r="J822" s="11"/>
      <c r="K822" s="11"/>
      <c r="L822" s="13"/>
      <c r="M822" s="33"/>
      <c r="N822" s="11"/>
      <c r="O822" s="14" t="str">
        <f aca="false">IF(OR(A822="",B822=""),"",LOOKUP(MOD(B822,1),Lists!$A$5:$A$9,Lists!$B$5:$B$9))</f>
        <v/>
      </c>
      <c r="P822" s="14" t="str">
        <f aca="false">IF(OR(B822="",C822=""),"",ROUND(MOD(C822-B822,1)*1440,0))</f>
        <v/>
      </c>
      <c r="Q822" s="14" t="str">
        <f aca="false">IF(A822="","",COUNTIF($A$7:A822,A822))</f>
        <v/>
      </c>
      <c r="R822" s="15" t="str">
        <f aca="false">IF(OR(G822="",H822="",J822=""),"",ABS(G822-H822)*J822*IF(K822="",1,K822))</f>
        <v/>
      </c>
      <c r="S822" s="15" t="str">
        <f aca="false">IF(OR(G822="",I822="",J822=""),"",(I822-G822)*J822*IF(K822="",1,K822)*IF(E822="Short",-1,1)-N(L822))</f>
        <v/>
      </c>
      <c r="T822" s="16" t="str">
        <f aca="false">IF(OR(S822="",N(R822)=0),"",S822/R822)</f>
        <v/>
      </c>
      <c r="U822" s="15" t="str">
        <f aca="false">IF(S822="","",SUMIFS($S$7:S822,$A$7:A822,A822))</f>
        <v/>
      </c>
      <c r="V822" s="14" t="str">
        <f aca="false">IF(S822="","",IF(AND($C$4&gt;0,U822-S822&lt;=-$C$4),"After loss limit",IF(AND($C$4&gt;0,U822&lt;=-$C$4),"Hit loss limit",IF(AND($C$5&gt;0,Q822&gt;$C$5),"Over trade cap","OK"))))</f>
        <v/>
      </c>
    </row>
    <row r="823" customFormat="false" ht="15" hidden="false" customHeight="false" outlineLevel="0" collapsed="false">
      <c r="A823" s="9"/>
      <c r="B823" s="10"/>
      <c r="C823" s="10"/>
      <c r="D823" s="11"/>
      <c r="E823" s="33"/>
      <c r="F823" s="33"/>
      <c r="G823" s="12"/>
      <c r="H823" s="12"/>
      <c r="I823" s="12"/>
      <c r="J823" s="11"/>
      <c r="K823" s="11"/>
      <c r="L823" s="13"/>
      <c r="M823" s="33"/>
      <c r="N823" s="11"/>
      <c r="O823" s="14" t="str">
        <f aca="false">IF(OR(A823="",B823=""),"",LOOKUP(MOD(B823,1),Lists!$A$5:$A$9,Lists!$B$5:$B$9))</f>
        <v/>
      </c>
      <c r="P823" s="14" t="str">
        <f aca="false">IF(OR(B823="",C823=""),"",ROUND(MOD(C823-B823,1)*1440,0))</f>
        <v/>
      </c>
      <c r="Q823" s="14" t="str">
        <f aca="false">IF(A823="","",COUNTIF($A$7:A823,A823))</f>
        <v/>
      </c>
      <c r="R823" s="15" t="str">
        <f aca="false">IF(OR(G823="",H823="",J823=""),"",ABS(G823-H823)*J823*IF(K823="",1,K823))</f>
        <v/>
      </c>
      <c r="S823" s="15" t="str">
        <f aca="false">IF(OR(G823="",I823="",J823=""),"",(I823-G823)*J823*IF(K823="",1,K823)*IF(E823="Short",-1,1)-N(L823))</f>
        <v/>
      </c>
      <c r="T823" s="16" t="str">
        <f aca="false">IF(OR(S823="",N(R823)=0),"",S823/R823)</f>
        <v/>
      </c>
      <c r="U823" s="15" t="str">
        <f aca="false">IF(S823="","",SUMIFS($S$7:S823,$A$7:A823,A823))</f>
        <v/>
      </c>
      <c r="V823" s="14" t="str">
        <f aca="false">IF(S823="","",IF(AND($C$4&gt;0,U823-S823&lt;=-$C$4),"After loss limit",IF(AND($C$4&gt;0,U823&lt;=-$C$4),"Hit loss limit",IF(AND($C$5&gt;0,Q823&gt;$C$5),"Over trade cap","OK"))))</f>
        <v/>
      </c>
    </row>
    <row r="824" customFormat="false" ht="15" hidden="false" customHeight="false" outlineLevel="0" collapsed="false">
      <c r="A824" s="9"/>
      <c r="B824" s="10"/>
      <c r="C824" s="10"/>
      <c r="D824" s="11"/>
      <c r="E824" s="33"/>
      <c r="F824" s="33"/>
      <c r="G824" s="12"/>
      <c r="H824" s="12"/>
      <c r="I824" s="12"/>
      <c r="J824" s="11"/>
      <c r="K824" s="11"/>
      <c r="L824" s="13"/>
      <c r="M824" s="33"/>
      <c r="N824" s="11"/>
      <c r="O824" s="14" t="str">
        <f aca="false">IF(OR(A824="",B824=""),"",LOOKUP(MOD(B824,1),Lists!$A$5:$A$9,Lists!$B$5:$B$9))</f>
        <v/>
      </c>
      <c r="P824" s="14" t="str">
        <f aca="false">IF(OR(B824="",C824=""),"",ROUND(MOD(C824-B824,1)*1440,0))</f>
        <v/>
      </c>
      <c r="Q824" s="14" t="str">
        <f aca="false">IF(A824="","",COUNTIF($A$7:A824,A824))</f>
        <v/>
      </c>
      <c r="R824" s="15" t="str">
        <f aca="false">IF(OR(G824="",H824="",J824=""),"",ABS(G824-H824)*J824*IF(K824="",1,K824))</f>
        <v/>
      </c>
      <c r="S824" s="15" t="str">
        <f aca="false">IF(OR(G824="",I824="",J824=""),"",(I824-G824)*J824*IF(K824="",1,K824)*IF(E824="Short",-1,1)-N(L824))</f>
        <v/>
      </c>
      <c r="T824" s="16" t="str">
        <f aca="false">IF(OR(S824="",N(R824)=0),"",S824/R824)</f>
        <v/>
      </c>
      <c r="U824" s="15" t="str">
        <f aca="false">IF(S824="","",SUMIFS($S$7:S824,$A$7:A824,A824))</f>
        <v/>
      </c>
      <c r="V824" s="14" t="str">
        <f aca="false">IF(S824="","",IF(AND($C$4&gt;0,U824-S824&lt;=-$C$4),"After loss limit",IF(AND($C$4&gt;0,U824&lt;=-$C$4),"Hit loss limit",IF(AND($C$5&gt;0,Q824&gt;$C$5),"Over trade cap","OK"))))</f>
        <v/>
      </c>
    </row>
    <row r="825" customFormat="false" ht="15" hidden="false" customHeight="false" outlineLevel="0" collapsed="false">
      <c r="A825" s="9"/>
      <c r="B825" s="10"/>
      <c r="C825" s="10"/>
      <c r="D825" s="11"/>
      <c r="E825" s="33"/>
      <c r="F825" s="33"/>
      <c r="G825" s="12"/>
      <c r="H825" s="12"/>
      <c r="I825" s="12"/>
      <c r="J825" s="11"/>
      <c r="K825" s="11"/>
      <c r="L825" s="13"/>
      <c r="M825" s="33"/>
      <c r="N825" s="11"/>
      <c r="O825" s="14" t="str">
        <f aca="false">IF(OR(A825="",B825=""),"",LOOKUP(MOD(B825,1),Lists!$A$5:$A$9,Lists!$B$5:$B$9))</f>
        <v/>
      </c>
      <c r="P825" s="14" t="str">
        <f aca="false">IF(OR(B825="",C825=""),"",ROUND(MOD(C825-B825,1)*1440,0))</f>
        <v/>
      </c>
      <c r="Q825" s="14" t="str">
        <f aca="false">IF(A825="","",COUNTIF($A$7:A825,A825))</f>
        <v/>
      </c>
      <c r="R825" s="15" t="str">
        <f aca="false">IF(OR(G825="",H825="",J825=""),"",ABS(G825-H825)*J825*IF(K825="",1,K825))</f>
        <v/>
      </c>
      <c r="S825" s="15" t="str">
        <f aca="false">IF(OR(G825="",I825="",J825=""),"",(I825-G825)*J825*IF(K825="",1,K825)*IF(E825="Short",-1,1)-N(L825))</f>
        <v/>
      </c>
      <c r="T825" s="16" t="str">
        <f aca="false">IF(OR(S825="",N(R825)=0),"",S825/R825)</f>
        <v/>
      </c>
      <c r="U825" s="15" t="str">
        <f aca="false">IF(S825="","",SUMIFS($S$7:S825,$A$7:A825,A825))</f>
        <v/>
      </c>
      <c r="V825" s="14" t="str">
        <f aca="false">IF(S825="","",IF(AND($C$4&gt;0,U825-S825&lt;=-$C$4),"After loss limit",IF(AND($C$4&gt;0,U825&lt;=-$C$4),"Hit loss limit",IF(AND($C$5&gt;0,Q825&gt;$C$5),"Over trade cap","OK"))))</f>
        <v/>
      </c>
    </row>
    <row r="826" customFormat="false" ht="15" hidden="false" customHeight="false" outlineLevel="0" collapsed="false">
      <c r="A826" s="9"/>
      <c r="B826" s="10"/>
      <c r="C826" s="10"/>
      <c r="D826" s="11"/>
      <c r="E826" s="33"/>
      <c r="F826" s="33"/>
      <c r="G826" s="12"/>
      <c r="H826" s="12"/>
      <c r="I826" s="12"/>
      <c r="J826" s="11"/>
      <c r="K826" s="11"/>
      <c r="L826" s="13"/>
      <c r="M826" s="33"/>
      <c r="N826" s="11"/>
      <c r="O826" s="14" t="str">
        <f aca="false">IF(OR(A826="",B826=""),"",LOOKUP(MOD(B826,1),Lists!$A$5:$A$9,Lists!$B$5:$B$9))</f>
        <v/>
      </c>
      <c r="P826" s="14" t="str">
        <f aca="false">IF(OR(B826="",C826=""),"",ROUND(MOD(C826-B826,1)*1440,0))</f>
        <v/>
      </c>
      <c r="Q826" s="14" t="str">
        <f aca="false">IF(A826="","",COUNTIF($A$7:A826,A826))</f>
        <v/>
      </c>
      <c r="R826" s="15" t="str">
        <f aca="false">IF(OR(G826="",H826="",J826=""),"",ABS(G826-H826)*J826*IF(K826="",1,K826))</f>
        <v/>
      </c>
      <c r="S826" s="15" t="str">
        <f aca="false">IF(OR(G826="",I826="",J826=""),"",(I826-G826)*J826*IF(K826="",1,K826)*IF(E826="Short",-1,1)-N(L826))</f>
        <v/>
      </c>
      <c r="T826" s="16" t="str">
        <f aca="false">IF(OR(S826="",N(R826)=0),"",S826/R826)</f>
        <v/>
      </c>
      <c r="U826" s="15" t="str">
        <f aca="false">IF(S826="","",SUMIFS($S$7:S826,$A$7:A826,A826))</f>
        <v/>
      </c>
      <c r="V826" s="14" t="str">
        <f aca="false">IF(S826="","",IF(AND($C$4&gt;0,U826-S826&lt;=-$C$4),"After loss limit",IF(AND($C$4&gt;0,U826&lt;=-$C$4),"Hit loss limit",IF(AND($C$5&gt;0,Q826&gt;$C$5),"Over trade cap","OK"))))</f>
        <v/>
      </c>
    </row>
    <row r="827" customFormat="false" ht="15" hidden="false" customHeight="false" outlineLevel="0" collapsed="false">
      <c r="A827" s="9"/>
      <c r="B827" s="10"/>
      <c r="C827" s="10"/>
      <c r="D827" s="11"/>
      <c r="E827" s="33"/>
      <c r="F827" s="33"/>
      <c r="G827" s="12"/>
      <c r="H827" s="12"/>
      <c r="I827" s="12"/>
      <c r="J827" s="11"/>
      <c r="K827" s="11"/>
      <c r="L827" s="13"/>
      <c r="M827" s="33"/>
      <c r="N827" s="11"/>
      <c r="O827" s="14" t="str">
        <f aca="false">IF(OR(A827="",B827=""),"",LOOKUP(MOD(B827,1),Lists!$A$5:$A$9,Lists!$B$5:$B$9))</f>
        <v/>
      </c>
      <c r="P827" s="14" t="str">
        <f aca="false">IF(OR(B827="",C827=""),"",ROUND(MOD(C827-B827,1)*1440,0))</f>
        <v/>
      </c>
      <c r="Q827" s="14" t="str">
        <f aca="false">IF(A827="","",COUNTIF($A$7:A827,A827))</f>
        <v/>
      </c>
      <c r="R827" s="15" t="str">
        <f aca="false">IF(OR(G827="",H827="",J827=""),"",ABS(G827-H827)*J827*IF(K827="",1,K827))</f>
        <v/>
      </c>
      <c r="S827" s="15" t="str">
        <f aca="false">IF(OR(G827="",I827="",J827=""),"",(I827-G827)*J827*IF(K827="",1,K827)*IF(E827="Short",-1,1)-N(L827))</f>
        <v/>
      </c>
      <c r="T827" s="16" t="str">
        <f aca="false">IF(OR(S827="",N(R827)=0),"",S827/R827)</f>
        <v/>
      </c>
      <c r="U827" s="15" t="str">
        <f aca="false">IF(S827="","",SUMIFS($S$7:S827,$A$7:A827,A827))</f>
        <v/>
      </c>
      <c r="V827" s="14" t="str">
        <f aca="false">IF(S827="","",IF(AND($C$4&gt;0,U827-S827&lt;=-$C$4),"After loss limit",IF(AND($C$4&gt;0,U827&lt;=-$C$4),"Hit loss limit",IF(AND($C$5&gt;0,Q827&gt;$C$5),"Over trade cap","OK"))))</f>
        <v/>
      </c>
    </row>
    <row r="828" customFormat="false" ht="15" hidden="false" customHeight="false" outlineLevel="0" collapsed="false">
      <c r="A828" s="9"/>
      <c r="B828" s="10"/>
      <c r="C828" s="10"/>
      <c r="D828" s="11"/>
      <c r="E828" s="33"/>
      <c r="F828" s="33"/>
      <c r="G828" s="12"/>
      <c r="H828" s="12"/>
      <c r="I828" s="12"/>
      <c r="J828" s="11"/>
      <c r="K828" s="11"/>
      <c r="L828" s="13"/>
      <c r="M828" s="33"/>
      <c r="N828" s="11"/>
      <c r="O828" s="14" t="str">
        <f aca="false">IF(OR(A828="",B828=""),"",LOOKUP(MOD(B828,1),Lists!$A$5:$A$9,Lists!$B$5:$B$9))</f>
        <v/>
      </c>
      <c r="P828" s="14" t="str">
        <f aca="false">IF(OR(B828="",C828=""),"",ROUND(MOD(C828-B828,1)*1440,0))</f>
        <v/>
      </c>
      <c r="Q828" s="14" t="str">
        <f aca="false">IF(A828="","",COUNTIF($A$7:A828,A828))</f>
        <v/>
      </c>
      <c r="R828" s="15" t="str">
        <f aca="false">IF(OR(G828="",H828="",J828=""),"",ABS(G828-H828)*J828*IF(K828="",1,K828))</f>
        <v/>
      </c>
      <c r="S828" s="15" t="str">
        <f aca="false">IF(OR(G828="",I828="",J828=""),"",(I828-G828)*J828*IF(K828="",1,K828)*IF(E828="Short",-1,1)-N(L828))</f>
        <v/>
      </c>
      <c r="T828" s="16" t="str">
        <f aca="false">IF(OR(S828="",N(R828)=0),"",S828/R828)</f>
        <v/>
      </c>
      <c r="U828" s="15" t="str">
        <f aca="false">IF(S828="","",SUMIFS($S$7:S828,$A$7:A828,A828))</f>
        <v/>
      </c>
      <c r="V828" s="14" t="str">
        <f aca="false">IF(S828="","",IF(AND($C$4&gt;0,U828-S828&lt;=-$C$4),"After loss limit",IF(AND($C$4&gt;0,U828&lt;=-$C$4),"Hit loss limit",IF(AND($C$5&gt;0,Q828&gt;$C$5),"Over trade cap","OK"))))</f>
        <v/>
      </c>
    </row>
    <row r="829" customFormat="false" ht="15" hidden="false" customHeight="false" outlineLevel="0" collapsed="false">
      <c r="A829" s="9"/>
      <c r="B829" s="10"/>
      <c r="C829" s="10"/>
      <c r="D829" s="11"/>
      <c r="E829" s="33"/>
      <c r="F829" s="33"/>
      <c r="G829" s="12"/>
      <c r="H829" s="12"/>
      <c r="I829" s="12"/>
      <c r="J829" s="11"/>
      <c r="K829" s="11"/>
      <c r="L829" s="13"/>
      <c r="M829" s="33"/>
      <c r="N829" s="11"/>
      <c r="O829" s="14" t="str">
        <f aca="false">IF(OR(A829="",B829=""),"",LOOKUP(MOD(B829,1),Lists!$A$5:$A$9,Lists!$B$5:$B$9))</f>
        <v/>
      </c>
      <c r="P829" s="14" t="str">
        <f aca="false">IF(OR(B829="",C829=""),"",ROUND(MOD(C829-B829,1)*1440,0))</f>
        <v/>
      </c>
      <c r="Q829" s="14" t="str">
        <f aca="false">IF(A829="","",COUNTIF($A$7:A829,A829))</f>
        <v/>
      </c>
      <c r="R829" s="15" t="str">
        <f aca="false">IF(OR(G829="",H829="",J829=""),"",ABS(G829-H829)*J829*IF(K829="",1,K829))</f>
        <v/>
      </c>
      <c r="S829" s="15" t="str">
        <f aca="false">IF(OR(G829="",I829="",J829=""),"",(I829-G829)*J829*IF(K829="",1,K829)*IF(E829="Short",-1,1)-N(L829))</f>
        <v/>
      </c>
      <c r="T829" s="16" t="str">
        <f aca="false">IF(OR(S829="",N(R829)=0),"",S829/R829)</f>
        <v/>
      </c>
      <c r="U829" s="15" t="str">
        <f aca="false">IF(S829="","",SUMIFS($S$7:S829,$A$7:A829,A829))</f>
        <v/>
      </c>
      <c r="V829" s="14" t="str">
        <f aca="false">IF(S829="","",IF(AND($C$4&gt;0,U829-S829&lt;=-$C$4),"After loss limit",IF(AND($C$4&gt;0,U829&lt;=-$C$4),"Hit loss limit",IF(AND($C$5&gt;0,Q829&gt;$C$5),"Over trade cap","OK"))))</f>
        <v/>
      </c>
    </row>
    <row r="830" customFormat="false" ht="15" hidden="false" customHeight="false" outlineLevel="0" collapsed="false">
      <c r="A830" s="9"/>
      <c r="B830" s="10"/>
      <c r="C830" s="10"/>
      <c r="D830" s="11"/>
      <c r="E830" s="33"/>
      <c r="F830" s="33"/>
      <c r="G830" s="12"/>
      <c r="H830" s="12"/>
      <c r="I830" s="12"/>
      <c r="J830" s="11"/>
      <c r="K830" s="11"/>
      <c r="L830" s="13"/>
      <c r="M830" s="33"/>
      <c r="N830" s="11"/>
      <c r="O830" s="14" t="str">
        <f aca="false">IF(OR(A830="",B830=""),"",LOOKUP(MOD(B830,1),Lists!$A$5:$A$9,Lists!$B$5:$B$9))</f>
        <v/>
      </c>
      <c r="P830" s="14" t="str">
        <f aca="false">IF(OR(B830="",C830=""),"",ROUND(MOD(C830-B830,1)*1440,0))</f>
        <v/>
      </c>
      <c r="Q830" s="14" t="str">
        <f aca="false">IF(A830="","",COUNTIF($A$7:A830,A830))</f>
        <v/>
      </c>
      <c r="R830" s="15" t="str">
        <f aca="false">IF(OR(G830="",H830="",J830=""),"",ABS(G830-H830)*J830*IF(K830="",1,K830))</f>
        <v/>
      </c>
      <c r="S830" s="15" t="str">
        <f aca="false">IF(OR(G830="",I830="",J830=""),"",(I830-G830)*J830*IF(K830="",1,K830)*IF(E830="Short",-1,1)-N(L830))</f>
        <v/>
      </c>
      <c r="T830" s="16" t="str">
        <f aca="false">IF(OR(S830="",N(R830)=0),"",S830/R830)</f>
        <v/>
      </c>
      <c r="U830" s="15" t="str">
        <f aca="false">IF(S830="","",SUMIFS($S$7:S830,$A$7:A830,A830))</f>
        <v/>
      </c>
      <c r="V830" s="14" t="str">
        <f aca="false">IF(S830="","",IF(AND($C$4&gt;0,U830-S830&lt;=-$C$4),"After loss limit",IF(AND($C$4&gt;0,U830&lt;=-$C$4),"Hit loss limit",IF(AND($C$5&gt;0,Q830&gt;$C$5),"Over trade cap","OK"))))</f>
        <v/>
      </c>
    </row>
    <row r="831" customFormat="false" ht="15" hidden="false" customHeight="false" outlineLevel="0" collapsed="false">
      <c r="A831" s="9"/>
      <c r="B831" s="10"/>
      <c r="C831" s="10"/>
      <c r="D831" s="11"/>
      <c r="E831" s="33"/>
      <c r="F831" s="33"/>
      <c r="G831" s="12"/>
      <c r="H831" s="12"/>
      <c r="I831" s="12"/>
      <c r="J831" s="11"/>
      <c r="K831" s="11"/>
      <c r="L831" s="13"/>
      <c r="M831" s="33"/>
      <c r="N831" s="11"/>
      <c r="O831" s="14" t="str">
        <f aca="false">IF(OR(A831="",B831=""),"",LOOKUP(MOD(B831,1),Lists!$A$5:$A$9,Lists!$B$5:$B$9))</f>
        <v/>
      </c>
      <c r="P831" s="14" t="str">
        <f aca="false">IF(OR(B831="",C831=""),"",ROUND(MOD(C831-B831,1)*1440,0))</f>
        <v/>
      </c>
      <c r="Q831" s="14" t="str">
        <f aca="false">IF(A831="","",COUNTIF($A$7:A831,A831))</f>
        <v/>
      </c>
      <c r="R831" s="15" t="str">
        <f aca="false">IF(OR(G831="",H831="",J831=""),"",ABS(G831-H831)*J831*IF(K831="",1,K831))</f>
        <v/>
      </c>
      <c r="S831" s="15" t="str">
        <f aca="false">IF(OR(G831="",I831="",J831=""),"",(I831-G831)*J831*IF(K831="",1,K831)*IF(E831="Short",-1,1)-N(L831))</f>
        <v/>
      </c>
      <c r="T831" s="16" t="str">
        <f aca="false">IF(OR(S831="",N(R831)=0),"",S831/R831)</f>
        <v/>
      </c>
      <c r="U831" s="15" t="str">
        <f aca="false">IF(S831="","",SUMIFS($S$7:S831,$A$7:A831,A831))</f>
        <v/>
      </c>
      <c r="V831" s="14" t="str">
        <f aca="false">IF(S831="","",IF(AND($C$4&gt;0,U831-S831&lt;=-$C$4),"After loss limit",IF(AND($C$4&gt;0,U831&lt;=-$C$4),"Hit loss limit",IF(AND($C$5&gt;0,Q831&gt;$C$5),"Over trade cap","OK"))))</f>
        <v/>
      </c>
    </row>
    <row r="832" customFormat="false" ht="15" hidden="false" customHeight="false" outlineLevel="0" collapsed="false">
      <c r="A832" s="9"/>
      <c r="B832" s="10"/>
      <c r="C832" s="10"/>
      <c r="D832" s="11"/>
      <c r="E832" s="33"/>
      <c r="F832" s="33"/>
      <c r="G832" s="12"/>
      <c r="H832" s="12"/>
      <c r="I832" s="12"/>
      <c r="J832" s="11"/>
      <c r="K832" s="11"/>
      <c r="L832" s="13"/>
      <c r="M832" s="33"/>
      <c r="N832" s="11"/>
      <c r="O832" s="14" t="str">
        <f aca="false">IF(OR(A832="",B832=""),"",LOOKUP(MOD(B832,1),Lists!$A$5:$A$9,Lists!$B$5:$B$9))</f>
        <v/>
      </c>
      <c r="P832" s="14" t="str">
        <f aca="false">IF(OR(B832="",C832=""),"",ROUND(MOD(C832-B832,1)*1440,0))</f>
        <v/>
      </c>
      <c r="Q832" s="14" t="str">
        <f aca="false">IF(A832="","",COUNTIF($A$7:A832,A832))</f>
        <v/>
      </c>
      <c r="R832" s="15" t="str">
        <f aca="false">IF(OR(G832="",H832="",J832=""),"",ABS(G832-H832)*J832*IF(K832="",1,K832))</f>
        <v/>
      </c>
      <c r="S832" s="15" t="str">
        <f aca="false">IF(OR(G832="",I832="",J832=""),"",(I832-G832)*J832*IF(K832="",1,K832)*IF(E832="Short",-1,1)-N(L832))</f>
        <v/>
      </c>
      <c r="T832" s="16" t="str">
        <f aca="false">IF(OR(S832="",N(R832)=0),"",S832/R832)</f>
        <v/>
      </c>
      <c r="U832" s="15" t="str">
        <f aca="false">IF(S832="","",SUMIFS($S$7:S832,$A$7:A832,A832))</f>
        <v/>
      </c>
      <c r="V832" s="14" t="str">
        <f aca="false">IF(S832="","",IF(AND($C$4&gt;0,U832-S832&lt;=-$C$4),"After loss limit",IF(AND($C$4&gt;0,U832&lt;=-$C$4),"Hit loss limit",IF(AND($C$5&gt;0,Q832&gt;$C$5),"Over trade cap","OK"))))</f>
        <v/>
      </c>
    </row>
    <row r="833" customFormat="false" ht="15" hidden="false" customHeight="false" outlineLevel="0" collapsed="false">
      <c r="A833" s="9"/>
      <c r="B833" s="10"/>
      <c r="C833" s="10"/>
      <c r="D833" s="11"/>
      <c r="E833" s="33"/>
      <c r="F833" s="33"/>
      <c r="G833" s="12"/>
      <c r="H833" s="12"/>
      <c r="I833" s="12"/>
      <c r="J833" s="11"/>
      <c r="K833" s="11"/>
      <c r="L833" s="13"/>
      <c r="M833" s="33"/>
      <c r="N833" s="11"/>
      <c r="O833" s="14" t="str">
        <f aca="false">IF(OR(A833="",B833=""),"",LOOKUP(MOD(B833,1),Lists!$A$5:$A$9,Lists!$B$5:$B$9))</f>
        <v/>
      </c>
      <c r="P833" s="14" t="str">
        <f aca="false">IF(OR(B833="",C833=""),"",ROUND(MOD(C833-B833,1)*1440,0))</f>
        <v/>
      </c>
      <c r="Q833" s="14" t="str">
        <f aca="false">IF(A833="","",COUNTIF($A$7:A833,A833))</f>
        <v/>
      </c>
      <c r="R833" s="15" t="str">
        <f aca="false">IF(OR(G833="",H833="",J833=""),"",ABS(G833-H833)*J833*IF(K833="",1,K833))</f>
        <v/>
      </c>
      <c r="S833" s="15" t="str">
        <f aca="false">IF(OR(G833="",I833="",J833=""),"",(I833-G833)*J833*IF(K833="",1,K833)*IF(E833="Short",-1,1)-N(L833))</f>
        <v/>
      </c>
      <c r="T833" s="16" t="str">
        <f aca="false">IF(OR(S833="",N(R833)=0),"",S833/R833)</f>
        <v/>
      </c>
      <c r="U833" s="15" t="str">
        <f aca="false">IF(S833="","",SUMIFS($S$7:S833,$A$7:A833,A833))</f>
        <v/>
      </c>
      <c r="V833" s="14" t="str">
        <f aca="false">IF(S833="","",IF(AND($C$4&gt;0,U833-S833&lt;=-$C$4),"After loss limit",IF(AND($C$4&gt;0,U833&lt;=-$C$4),"Hit loss limit",IF(AND($C$5&gt;0,Q833&gt;$C$5),"Over trade cap","OK"))))</f>
        <v/>
      </c>
    </row>
    <row r="834" customFormat="false" ht="15" hidden="false" customHeight="false" outlineLevel="0" collapsed="false">
      <c r="A834" s="9"/>
      <c r="B834" s="10"/>
      <c r="C834" s="10"/>
      <c r="D834" s="11"/>
      <c r="E834" s="33"/>
      <c r="F834" s="33"/>
      <c r="G834" s="12"/>
      <c r="H834" s="12"/>
      <c r="I834" s="12"/>
      <c r="J834" s="11"/>
      <c r="K834" s="11"/>
      <c r="L834" s="13"/>
      <c r="M834" s="33"/>
      <c r="N834" s="11"/>
      <c r="O834" s="14" t="str">
        <f aca="false">IF(OR(A834="",B834=""),"",LOOKUP(MOD(B834,1),Lists!$A$5:$A$9,Lists!$B$5:$B$9))</f>
        <v/>
      </c>
      <c r="P834" s="14" t="str">
        <f aca="false">IF(OR(B834="",C834=""),"",ROUND(MOD(C834-B834,1)*1440,0))</f>
        <v/>
      </c>
      <c r="Q834" s="14" t="str">
        <f aca="false">IF(A834="","",COUNTIF($A$7:A834,A834))</f>
        <v/>
      </c>
      <c r="R834" s="15" t="str">
        <f aca="false">IF(OR(G834="",H834="",J834=""),"",ABS(G834-H834)*J834*IF(K834="",1,K834))</f>
        <v/>
      </c>
      <c r="S834" s="15" t="str">
        <f aca="false">IF(OR(G834="",I834="",J834=""),"",(I834-G834)*J834*IF(K834="",1,K834)*IF(E834="Short",-1,1)-N(L834))</f>
        <v/>
      </c>
      <c r="T834" s="16" t="str">
        <f aca="false">IF(OR(S834="",N(R834)=0),"",S834/R834)</f>
        <v/>
      </c>
      <c r="U834" s="15" t="str">
        <f aca="false">IF(S834="","",SUMIFS($S$7:S834,$A$7:A834,A834))</f>
        <v/>
      </c>
      <c r="V834" s="14" t="str">
        <f aca="false">IF(S834="","",IF(AND($C$4&gt;0,U834-S834&lt;=-$C$4),"After loss limit",IF(AND($C$4&gt;0,U834&lt;=-$C$4),"Hit loss limit",IF(AND($C$5&gt;0,Q834&gt;$C$5),"Over trade cap","OK"))))</f>
        <v/>
      </c>
    </row>
    <row r="835" customFormat="false" ht="15" hidden="false" customHeight="false" outlineLevel="0" collapsed="false">
      <c r="A835" s="9"/>
      <c r="B835" s="10"/>
      <c r="C835" s="10"/>
      <c r="D835" s="11"/>
      <c r="E835" s="33"/>
      <c r="F835" s="33"/>
      <c r="G835" s="12"/>
      <c r="H835" s="12"/>
      <c r="I835" s="12"/>
      <c r="J835" s="11"/>
      <c r="K835" s="11"/>
      <c r="L835" s="13"/>
      <c r="M835" s="33"/>
      <c r="N835" s="11"/>
      <c r="O835" s="14" t="str">
        <f aca="false">IF(OR(A835="",B835=""),"",LOOKUP(MOD(B835,1),Lists!$A$5:$A$9,Lists!$B$5:$B$9))</f>
        <v/>
      </c>
      <c r="P835" s="14" t="str">
        <f aca="false">IF(OR(B835="",C835=""),"",ROUND(MOD(C835-B835,1)*1440,0))</f>
        <v/>
      </c>
      <c r="Q835" s="14" t="str">
        <f aca="false">IF(A835="","",COUNTIF($A$7:A835,A835))</f>
        <v/>
      </c>
      <c r="R835" s="15" t="str">
        <f aca="false">IF(OR(G835="",H835="",J835=""),"",ABS(G835-H835)*J835*IF(K835="",1,K835))</f>
        <v/>
      </c>
      <c r="S835" s="15" t="str">
        <f aca="false">IF(OR(G835="",I835="",J835=""),"",(I835-G835)*J835*IF(K835="",1,K835)*IF(E835="Short",-1,1)-N(L835))</f>
        <v/>
      </c>
      <c r="T835" s="16" t="str">
        <f aca="false">IF(OR(S835="",N(R835)=0),"",S835/R835)</f>
        <v/>
      </c>
      <c r="U835" s="15" t="str">
        <f aca="false">IF(S835="","",SUMIFS($S$7:S835,$A$7:A835,A835))</f>
        <v/>
      </c>
      <c r="V835" s="14" t="str">
        <f aca="false">IF(S835="","",IF(AND($C$4&gt;0,U835-S835&lt;=-$C$4),"After loss limit",IF(AND($C$4&gt;0,U835&lt;=-$C$4),"Hit loss limit",IF(AND($C$5&gt;0,Q835&gt;$C$5),"Over trade cap","OK"))))</f>
        <v/>
      </c>
    </row>
    <row r="836" customFormat="false" ht="15" hidden="false" customHeight="false" outlineLevel="0" collapsed="false">
      <c r="A836" s="9"/>
      <c r="B836" s="10"/>
      <c r="C836" s="10"/>
      <c r="D836" s="11"/>
      <c r="E836" s="33"/>
      <c r="F836" s="33"/>
      <c r="G836" s="12"/>
      <c r="H836" s="12"/>
      <c r="I836" s="12"/>
      <c r="J836" s="11"/>
      <c r="K836" s="11"/>
      <c r="L836" s="13"/>
      <c r="M836" s="33"/>
      <c r="N836" s="11"/>
      <c r="O836" s="14" t="str">
        <f aca="false">IF(OR(A836="",B836=""),"",LOOKUP(MOD(B836,1),Lists!$A$5:$A$9,Lists!$B$5:$B$9))</f>
        <v/>
      </c>
      <c r="P836" s="14" t="str">
        <f aca="false">IF(OR(B836="",C836=""),"",ROUND(MOD(C836-B836,1)*1440,0))</f>
        <v/>
      </c>
      <c r="Q836" s="14" t="str">
        <f aca="false">IF(A836="","",COUNTIF($A$7:A836,A836))</f>
        <v/>
      </c>
      <c r="R836" s="15" t="str">
        <f aca="false">IF(OR(G836="",H836="",J836=""),"",ABS(G836-H836)*J836*IF(K836="",1,K836))</f>
        <v/>
      </c>
      <c r="S836" s="15" t="str">
        <f aca="false">IF(OR(G836="",I836="",J836=""),"",(I836-G836)*J836*IF(K836="",1,K836)*IF(E836="Short",-1,1)-N(L836))</f>
        <v/>
      </c>
      <c r="T836" s="16" t="str">
        <f aca="false">IF(OR(S836="",N(R836)=0),"",S836/R836)</f>
        <v/>
      </c>
      <c r="U836" s="15" t="str">
        <f aca="false">IF(S836="","",SUMIFS($S$7:S836,$A$7:A836,A836))</f>
        <v/>
      </c>
      <c r="V836" s="14" t="str">
        <f aca="false">IF(S836="","",IF(AND($C$4&gt;0,U836-S836&lt;=-$C$4),"After loss limit",IF(AND($C$4&gt;0,U836&lt;=-$C$4),"Hit loss limit",IF(AND($C$5&gt;0,Q836&gt;$C$5),"Over trade cap","OK"))))</f>
        <v/>
      </c>
    </row>
    <row r="837" customFormat="false" ht="15" hidden="false" customHeight="false" outlineLevel="0" collapsed="false">
      <c r="A837" s="9"/>
      <c r="B837" s="10"/>
      <c r="C837" s="10"/>
      <c r="D837" s="11"/>
      <c r="E837" s="33"/>
      <c r="F837" s="33"/>
      <c r="G837" s="12"/>
      <c r="H837" s="12"/>
      <c r="I837" s="12"/>
      <c r="J837" s="11"/>
      <c r="K837" s="11"/>
      <c r="L837" s="13"/>
      <c r="M837" s="33"/>
      <c r="N837" s="11"/>
      <c r="O837" s="14" t="str">
        <f aca="false">IF(OR(A837="",B837=""),"",LOOKUP(MOD(B837,1),Lists!$A$5:$A$9,Lists!$B$5:$B$9))</f>
        <v/>
      </c>
      <c r="P837" s="14" t="str">
        <f aca="false">IF(OR(B837="",C837=""),"",ROUND(MOD(C837-B837,1)*1440,0))</f>
        <v/>
      </c>
      <c r="Q837" s="14" t="str">
        <f aca="false">IF(A837="","",COUNTIF($A$7:A837,A837))</f>
        <v/>
      </c>
      <c r="R837" s="15" t="str">
        <f aca="false">IF(OR(G837="",H837="",J837=""),"",ABS(G837-H837)*J837*IF(K837="",1,K837))</f>
        <v/>
      </c>
      <c r="S837" s="15" t="str">
        <f aca="false">IF(OR(G837="",I837="",J837=""),"",(I837-G837)*J837*IF(K837="",1,K837)*IF(E837="Short",-1,1)-N(L837))</f>
        <v/>
      </c>
      <c r="T837" s="16" t="str">
        <f aca="false">IF(OR(S837="",N(R837)=0),"",S837/R837)</f>
        <v/>
      </c>
      <c r="U837" s="15" t="str">
        <f aca="false">IF(S837="","",SUMIFS($S$7:S837,$A$7:A837,A837))</f>
        <v/>
      </c>
      <c r="V837" s="14" t="str">
        <f aca="false">IF(S837="","",IF(AND($C$4&gt;0,U837-S837&lt;=-$C$4),"After loss limit",IF(AND($C$4&gt;0,U837&lt;=-$C$4),"Hit loss limit",IF(AND($C$5&gt;0,Q837&gt;$C$5),"Over trade cap","OK"))))</f>
        <v/>
      </c>
    </row>
    <row r="838" customFormat="false" ht="15" hidden="false" customHeight="false" outlineLevel="0" collapsed="false">
      <c r="A838" s="9"/>
      <c r="B838" s="10"/>
      <c r="C838" s="10"/>
      <c r="D838" s="11"/>
      <c r="E838" s="33"/>
      <c r="F838" s="33"/>
      <c r="G838" s="12"/>
      <c r="H838" s="12"/>
      <c r="I838" s="12"/>
      <c r="J838" s="11"/>
      <c r="K838" s="11"/>
      <c r="L838" s="13"/>
      <c r="M838" s="33"/>
      <c r="N838" s="11"/>
      <c r="O838" s="14" t="str">
        <f aca="false">IF(OR(A838="",B838=""),"",LOOKUP(MOD(B838,1),Lists!$A$5:$A$9,Lists!$B$5:$B$9))</f>
        <v/>
      </c>
      <c r="P838" s="14" t="str">
        <f aca="false">IF(OR(B838="",C838=""),"",ROUND(MOD(C838-B838,1)*1440,0))</f>
        <v/>
      </c>
      <c r="Q838" s="14" t="str">
        <f aca="false">IF(A838="","",COUNTIF($A$7:A838,A838))</f>
        <v/>
      </c>
      <c r="R838" s="15" t="str">
        <f aca="false">IF(OR(G838="",H838="",J838=""),"",ABS(G838-H838)*J838*IF(K838="",1,K838))</f>
        <v/>
      </c>
      <c r="S838" s="15" t="str">
        <f aca="false">IF(OR(G838="",I838="",J838=""),"",(I838-G838)*J838*IF(K838="",1,K838)*IF(E838="Short",-1,1)-N(L838))</f>
        <v/>
      </c>
      <c r="T838" s="16" t="str">
        <f aca="false">IF(OR(S838="",N(R838)=0),"",S838/R838)</f>
        <v/>
      </c>
      <c r="U838" s="15" t="str">
        <f aca="false">IF(S838="","",SUMIFS($S$7:S838,$A$7:A838,A838))</f>
        <v/>
      </c>
      <c r="V838" s="14" t="str">
        <f aca="false">IF(S838="","",IF(AND($C$4&gt;0,U838-S838&lt;=-$C$4),"After loss limit",IF(AND($C$4&gt;0,U838&lt;=-$C$4),"Hit loss limit",IF(AND($C$5&gt;0,Q838&gt;$C$5),"Over trade cap","OK"))))</f>
        <v/>
      </c>
    </row>
    <row r="839" customFormat="false" ht="15" hidden="false" customHeight="false" outlineLevel="0" collapsed="false">
      <c r="A839" s="9"/>
      <c r="B839" s="10"/>
      <c r="C839" s="10"/>
      <c r="D839" s="11"/>
      <c r="E839" s="33"/>
      <c r="F839" s="33"/>
      <c r="G839" s="12"/>
      <c r="H839" s="12"/>
      <c r="I839" s="12"/>
      <c r="J839" s="11"/>
      <c r="K839" s="11"/>
      <c r="L839" s="13"/>
      <c r="M839" s="33"/>
      <c r="N839" s="11"/>
      <c r="O839" s="14" t="str">
        <f aca="false">IF(OR(A839="",B839=""),"",LOOKUP(MOD(B839,1),Lists!$A$5:$A$9,Lists!$B$5:$B$9))</f>
        <v/>
      </c>
      <c r="P839" s="14" t="str">
        <f aca="false">IF(OR(B839="",C839=""),"",ROUND(MOD(C839-B839,1)*1440,0))</f>
        <v/>
      </c>
      <c r="Q839" s="14" t="str">
        <f aca="false">IF(A839="","",COUNTIF($A$7:A839,A839))</f>
        <v/>
      </c>
      <c r="R839" s="15" t="str">
        <f aca="false">IF(OR(G839="",H839="",J839=""),"",ABS(G839-H839)*J839*IF(K839="",1,K839))</f>
        <v/>
      </c>
      <c r="S839" s="15" t="str">
        <f aca="false">IF(OR(G839="",I839="",J839=""),"",(I839-G839)*J839*IF(K839="",1,K839)*IF(E839="Short",-1,1)-N(L839))</f>
        <v/>
      </c>
      <c r="T839" s="16" t="str">
        <f aca="false">IF(OR(S839="",N(R839)=0),"",S839/R839)</f>
        <v/>
      </c>
      <c r="U839" s="15" t="str">
        <f aca="false">IF(S839="","",SUMIFS($S$7:S839,$A$7:A839,A839))</f>
        <v/>
      </c>
      <c r="V839" s="14" t="str">
        <f aca="false">IF(S839="","",IF(AND($C$4&gt;0,U839-S839&lt;=-$C$4),"After loss limit",IF(AND($C$4&gt;0,U839&lt;=-$C$4),"Hit loss limit",IF(AND($C$5&gt;0,Q839&gt;$C$5),"Over trade cap","OK"))))</f>
        <v/>
      </c>
    </row>
    <row r="840" customFormat="false" ht="15" hidden="false" customHeight="false" outlineLevel="0" collapsed="false">
      <c r="A840" s="9"/>
      <c r="B840" s="10"/>
      <c r="C840" s="10"/>
      <c r="D840" s="11"/>
      <c r="E840" s="33"/>
      <c r="F840" s="33"/>
      <c r="G840" s="12"/>
      <c r="H840" s="12"/>
      <c r="I840" s="12"/>
      <c r="J840" s="11"/>
      <c r="K840" s="11"/>
      <c r="L840" s="13"/>
      <c r="M840" s="33"/>
      <c r="N840" s="11"/>
      <c r="O840" s="14" t="str">
        <f aca="false">IF(OR(A840="",B840=""),"",LOOKUP(MOD(B840,1),Lists!$A$5:$A$9,Lists!$B$5:$B$9))</f>
        <v/>
      </c>
      <c r="P840" s="14" t="str">
        <f aca="false">IF(OR(B840="",C840=""),"",ROUND(MOD(C840-B840,1)*1440,0))</f>
        <v/>
      </c>
      <c r="Q840" s="14" t="str">
        <f aca="false">IF(A840="","",COUNTIF($A$7:A840,A840))</f>
        <v/>
      </c>
      <c r="R840" s="15" t="str">
        <f aca="false">IF(OR(G840="",H840="",J840=""),"",ABS(G840-H840)*J840*IF(K840="",1,K840))</f>
        <v/>
      </c>
      <c r="S840" s="15" t="str">
        <f aca="false">IF(OR(G840="",I840="",J840=""),"",(I840-G840)*J840*IF(K840="",1,K840)*IF(E840="Short",-1,1)-N(L840))</f>
        <v/>
      </c>
      <c r="T840" s="16" t="str">
        <f aca="false">IF(OR(S840="",N(R840)=0),"",S840/R840)</f>
        <v/>
      </c>
      <c r="U840" s="15" t="str">
        <f aca="false">IF(S840="","",SUMIFS($S$7:S840,$A$7:A840,A840))</f>
        <v/>
      </c>
      <c r="V840" s="14" t="str">
        <f aca="false">IF(S840="","",IF(AND($C$4&gt;0,U840-S840&lt;=-$C$4),"After loss limit",IF(AND($C$4&gt;0,U840&lt;=-$C$4),"Hit loss limit",IF(AND($C$5&gt;0,Q840&gt;$C$5),"Over trade cap","OK"))))</f>
        <v/>
      </c>
    </row>
    <row r="841" customFormat="false" ht="15" hidden="false" customHeight="false" outlineLevel="0" collapsed="false">
      <c r="A841" s="9"/>
      <c r="B841" s="10"/>
      <c r="C841" s="10"/>
      <c r="D841" s="11"/>
      <c r="E841" s="33"/>
      <c r="F841" s="33"/>
      <c r="G841" s="12"/>
      <c r="H841" s="12"/>
      <c r="I841" s="12"/>
      <c r="J841" s="11"/>
      <c r="K841" s="11"/>
      <c r="L841" s="13"/>
      <c r="M841" s="33"/>
      <c r="N841" s="11"/>
      <c r="O841" s="14" t="str">
        <f aca="false">IF(OR(A841="",B841=""),"",LOOKUP(MOD(B841,1),Lists!$A$5:$A$9,Lists!$B$5:$B$9))</f>
        <v/>
      </c>
      <c r="P841" s="14" t="str">
        <f aca="false">IF(OR(B841="",C841=""),"",ROUND(MOD(C841-B841,1)*1440,0))</f>
        <v/>
      </c>
      <c r="Q841" s="14" t="str">
        <f aca="false">IF(A841="","",COUNTIF($A$7:A841,A841))</f>
        <v/>
      </c>
      <c r="R841" s="15" t="str">
        <f aca="false">IF(OR(G841="",H841="",J841=""),"",ABS(G841-H841)*J841*IF(K841="",1,K841))</f>
        <v/>
      </c>
      <c r="S841" s="15" t="str">
        <f aca="false">IF(OR(G841="",I841="",J841=""),"",(I841-G841)*J841*IF(K841="",1,K841)*IF(E841="Short",-1,1)-N(L841))</f>
        <v/>
      </c>
      <c r="T841" s="16" t="str">
        <f aca="false">IF(OR(S841="",N(R841)=0),"",S841/R841)</f>
        <v/>
      </c>
      <c r="U841" s="15" t="str">
        <f aca="false">IF(S841="","",SUMIFS($S$7:S841,$A$7:A841,A841))</f>
        <v/>
      </c>
      <c r="V841" s="14" t="str">
        <f aca="false">IF(S841="","",IF(AND($C$4&gt;0,U841-S841&lt;=-$C$4),"After loss limit",IF(AND($C$4&gt;0,U841&lt;=-$C$4),"Hit loss limit",IF(AND($C$5&gt;0,Q841&gt;$C$5),"Over trade cap","OK"))))</f>
        <v/>
      </c>
    </row>
    <row r="842" customFormat="false" ht="15" hidden="false" customHeight="false" outlineLevel="0" collapsed="false">
      <c r="A842" s="9"/>
      <c r="B842" s="10"/>
      <c r="C842" s="10"/>
      <c r="D842" s="11"/>
      <c r="E842" s="33"/>
      <c r="F842" s="33"/>
      <c r="G842" s="12"/>
      <c r="H842" s="12"/>
      <c r="I842" s="12"/>
      <c r="J842" s="11"/>
      <c r="K842" s="11"/>
      <c r="L842" s="13"/>
      <c r="M842" s="33"/>
      <c r="N842" s="11"/>
      <c r="O842" s="14" t="str">
        <f aca="false">IF(OR(A842="",B842=""),"",LOOKUP(MOD(B842,1),Lists!$A$5:$A$9,Lists!$B$5:$B$9))</f>
        <v/>
      </c>
      <c r="P842" s="14" t="str">
        <f aca="false">IF(OR(B842="",C842=""),"",ROUND(MOD(C842-B842,1)*1440,0))</f>
        <v/>
      </c>
      <c r="Q842" s="14" t="str">
        <f aca="false">IF(A842="","",COUNTIF($A$7:A842,A842))</f>
        <v/>
      </c>
      <c r="R842" s="15" t="str">
        <f aca="false">IF(OR(G842="",H842="",J842=""),"",ABS(G842-H842)*J842*IF(K842="",1,K842))</f>
        <v/>
      </c>
      <c r="S842" s="15" t="str">
        <f aca="false">IF(OR(G842="",I842="",J842=""),"",(I842-G842)*J842*IF(K842="",1,K842)*IF(E842="Short",-1,1)-N(L842))</f>
        <v/>
      </c>
      <c r="T842" s="16" t="str">
        <f aca="false">IF(OR(S842="",N(R842)=0),"",S842/R842)</f>
        <v/>
      </c>
      <c r="U842" s="15" t="str">
        <f aca="false">IF(S842="","",SUMIFS($S$7:S842,$A$7:A842,A842))</f>
        <v/>
      </c>
      <c r="V842" s="14" t="str">
        <f aca="false">IF(S842="","",IF(AND($C$4&gt;0,U842-S842&lt;=-$C$4),"After loss limit",IF(AND($C$4&gt;0,U842&lt;=-$C$4),"Hit loss limit",IF(AND($C$5&gt;0,Q842&gt;$C$5),"Over trade cap","OK"))))</f>
        <v/>
      </c>
    </row>
    <row r="843" customFormat="false" ht="15" hidden="false" customHeight="false" outlineLevel="0" collapsed="false">
      <c r="A843" s="9"/>
      <c r="B843" s="10"/>
      <c r="C843" s="10"/>
      <c r="D843" s="11"/>
      <c r="E843" s="33"/>
      <c r="F843" s="33"/>
      <c r="G843" s="12"/>
      <c r="H843" s="12"/>
      <c r="I843" s="12"/>
      <c r="J843" s="11"/>
      <c r="K843" s="11"/>
      <c r="L843" s="13"/>
      <c r="M843" s="33"/>
      <c r="N843" s="11"/>
      <c r="O843" s="14" t="str">
        <f aca="false">IF(OR(A843="",B843=""),"",LOOKUP(MOD(B843,1),Lists!$A$5:$A$9,Lists!$B$5:$B$9))</f>
        <v/>
      </c>
      <c r="P843" s="14" t="str">
        <f aca="false">IF(OR(B843="",C843=""),"",ROUND(MOD(C843-B843,1)*1440,0))</f>
        <v/>
      </c>
      <c r="Q843" s="14" t="str">
        <f aca="false">IF(A843="","",COUNTIF($A$7:A843,A843))</f>
        <v/>
      </c>
      <c r="R843" s="15" t="str">
        <f aca="false">IF(OR(G843="",H843="",J843=""),"",ABS(G843-H843)*J843*IF(K843="",1,K843))</f>
        <v/>
      </c>
      <c r="S843" s="15" t="str">
        <f aca="false">IF(OR(G843="",I843="",J843=""),"",(I843-G843)*J843*IF(K843="",1,K843)*IF(E843="Short",-1,1)-N(L843))</f>
        <v/>
      </c>
      <c r="T843" s="16" t="str">
        <f aca="false">IF(OR(S843="",N(R843)=0),"",S843/R843)</f>
        <v/>
      </c>
      <c r="U843" s="15" t="str">
        <f aca="false">IF(S843="","",SUMIFS($S$7:S843,$A$7:A843,A843))</f>
        <v/>
      </c>
      <c r="V843" s="14" t="str">
        <f aca="false">IF(S843="","",IF(AND($C$4&gt;0,U843-S843&lt;=-$C$4),"After loss limit",IF(AND($C$4&gt;0,U843&lt;=-$C$4),"Hit loss limit",IF(AND($C$5&gt;0,Q843&gt;$C$5),"Over trade cap","OK"))))</f>
        <v/>
      </c>
    </row>
    <row r="844" customFormat="false" ht="15" hidden="false" customHeight="false" outlineLevel="0" collapsed="false">
      <c r="A844" s="9"/>
      <c r="B844" s="10"/>
      <c r="C844" s="10"/>
      <c r="D844" s="11"/>
      <c r="E844" s="33"/>
      <c r="F844" s="33"/>
      <c r="G844" s="12"/>
      <c r="H844" s="12"/>
      <c r="I844" s="12"/>
      <c r="J844" s="11"/>
      <c r="K844" s="11"/>
      <c r="L844" s="13"/>
      <c r="M844" s="33"/>
      <c r="N844" s="11"/>
      <c r="O844" s="14" t="str">
        <f aca="false">IF(OR(A844="",B844=""),"",LOOKUP(MOD(B844,1),Lists!$A$5:$A$9,Lists!$B$5:$B$9))</f>
        <v/>
      </c>
      <c r="P844" s="14" t="str">
        <f aca="false">IF(OR(B844="",C844=""),"",ROUND(MOD(C844-B844,1)*1440,0))</f>
        <v/>
      </c>
      <c r="Q844" s="14" t="str">
        <f aca="false">IF(A844="","",COUNTIF($A$7:A844,A844))</f>
        <v/>
      </c>
      <c r="R844" s="15" t="str">
        <f aca="false">IF(OR(G844="",H844="",J844=""),"",ABS(G844-H844)*J844*IF(K844="",1,K844))</f>
        <v/>
      </c>
      <c r="S844" s="15" t="str">
        <f aca="false">IF(OR(G844="",I844="",J844=""),"",(I844-G844)*J844*IF(K844="",1,K844)*IF(E844="Short",-1,1)-N(L844))</f>
        <v/>
      </c>
      <c r="T844" s="16" t="str">
        <f aca="false">IF(OR(S844="",N(R844)=0),"",S844/R844)</f>
        <v/>
      </c>
      <c r="U844" s="15" t="str">
        <f aca="false">IF(S844="","",SUMIFS($S$7:S844,$A$7:A844,A844))</f>
        <v/>
      </c>
      <c r="V844" s="14" t="str">
        <f aca="false">IF(S844="","",IF(AND($C$4&gt;0,U844-S844&lt;=-$C$4),"After loss limit",IF(AND($C$4&gt;0,U844&lt;=-$C$4),"Hit loss limit",IF(AND($C$5&gt;0,Q844&gt;$C$5),"Over trade cap","OK"))))</f>
        <v/>
      </c>
    </row>
    <row r="845" customFormat="false" ht="15" hidden="false" customHeight="false" outlineLevel="0" collapsed="false">
      <c r="A845" s="9"/>
      <c r="B845" s="10"/>
      <c r="C845" s="10"/>
      <c r="D845" s="11"/>
      <c r="E845" s="33"/>
      <c r="F845" s="33"/>
      <c r="G845" s="12"/>
      <c r="H845" s="12"/>
      <c r="I845" s="12"/>
      <c r="J845" s="11"/>
      <c r="K845" s="11"/>
      <c r="L845" s="13"/>
      <c r="M845" s="33"/>
      <c r="N845" s="11"/>
      <c r="O845" s="14" t="str">
        <f aca="false">IF(OR(A845="",B845=""),"",LOOKUP(MOD(B845,1),Lists!$A$5:$A$9,Lists!$B$5:$B$9))</f>
        <v/>
      </c>
      <c r="P845" s="14" t="str">
        <f aca="false">IF(OR(B845="",C845=""),"",ROUND(MOD(C845-B845,1)*1440,0))</f>
        <v/>
      </c>
      <c r="Q845" s="14" t="str">
        <f aca="false">IF(A845="","",COUNTIF($A$7:A845,A845))</f>
        <v/>
      </c>
      <c r="R845" s="15" t="str">
        <f aca="false">IF(OR(G845="",H845="",J845=""),"",ABS(G845-H845)*J845*IF(K845="",1,K845))</f>
        <v/>
      </c>
      <c r="S845" s="15" t="str">
        <f aca="false">IF(OR(G845="",I845="",J845=""),"",(I845-G845)*J845*IF(K845="",1,K845)*IF(E845="Short",-1,1)-N(L845))</f>
        <v/>
      </c>
      <c r="T845" s="16" t="str">
        <f aca="false">IF(OR(S845="",N(R845)=0),"",S845/R845)</f>
        <v/>
      </c>
      <c r="U845" s="15" t="str">
        <f aca="false">IF(S845="","",SUMIFS($S$7:S845,$A$7:A845,A845))</f>
        <v/>
      </c>
      <c r="V845" s="14" t="str">
        <f aca="false">IF(S845="","",IF(AND($C$4&gt;0,U845-S845&lt;=-$C$4),"After loss limit",IF(AND($C$4&gt;0,U845&lt;=-$C$4),"Hit loss limit",IF(AND($C$5&gt;0,Q845&gt;$C$5),"Over trade cap","OK"))))</f>
        <v/>
      </c>
    </row>
    <row r="846" customFormat="false" ht="15" hidden="false" customHeight="false" outlineLevel="0" collapsed="false">
      <c r="A846" s="9"/>
      <c r="B846" s="10"/>
      <c r="C846" s="10"/>
      <c r="D846" s="11"/>
      <c r="E846" s="33"/>
      <c r="F846" s="33"/>
      <c r="G846" s="12"/>
      <c r="H846" s="12"/>
      <c r="I846" s="12"/>
      <c r="J846" s="11"/>
      <c r="K846" s="11"/>
      <c r="L846" s="13"/>
      <c r="M846" s="33"/>
      <c r="N846" s="11"/>
      <c r="O846" s="14" t="str">
        <f aca="false">IF(OR(A846="",B846=""),"",LOOKUP(MOD(B846,1),Lists!$A$5:$A$9,Lists!$B$5:$B$9))</f>
        <v/>
      </c>
      <c r="P846" s="14" t="str">
        <f aca="false">IF(OR(B846="",C846=""),"",ROUND(MOD(C846-B846,1)*1440,0))</f>
        <v/>
      </c>
      <c r="Q846" s="14" t="str">
        <f aca="false">IF(A846="","",COUNTIF($A$7:A846,A846))</f>
        <v/>
      </c>
      <c r="R846" s="15" t="str">
        <f aca="false">IF(OR(G846="",H846="",J846=""),"",ABS(G846-H846)*J846*IF(K846="",1,K846))</f>
        <v/>
      </c>
      <c r="S846" s="15" t="str">
        <f aca="false">IF(OR(G846="",I846="",J846=""),"",(I846-G846)*J846*IF(K846="",1,K846)*IF(E846="Short",-1,1)-N(L846))</f>
        <v/>
      </c>
      <c r="T846" s="16" t="str">
        <f aca="false">IF(OR(S846="",N(R846)=0),"",S846/R846)</f>
        <v/>
      </c>
      <c r="U846" s="15" t="str">
        <f aca="false">IF(S846="","",SUMIFS($S$7:S846,$A$7:A846,A846))</f>
        <v/>
      </c>
      <c r="V846" s="14" t="str">
        <f aca="false">IF(S846="","",IF(AND($C$4&gt;0,U846-S846&lt;=-$C$4),"After loss limit",IF(AND($C$4&gt;0,U846&lt;=-$C$4),"Hit loss limit",IF(AND($C$5&gt;0,Q846&gt;$C$5),"Over trade cap","OK"))))</f>
        <v/>
      </c>
    </row>
    <row r="847" customFormat="false" ht="15" hidden="false" customHeight="false" outlineLevel="0" collapsed="false">
      <c r="A847" s="9"/>
      <c r="B847" s="10"/>
      <c r="C847" s="10"/>
      <c r="D847" s="11"/>
      <c r="E847" s="33"/>
      <c r="F847" s="33"/>
      <c r="G847" s="12"/>
      <c r="H847" s="12"/>
      <c r="I847" s="12"/>
      <c r="J847" s="11"/>
      <c r="K847" s="11"/>
      <c r="L847" s="13"/>
      <c r="M847" s="33"/>
      <c r="N847" s="11"/>
      <c r="O847" s="14" t="str">
        <f aca="false">IF(OR(A847="",B847=""),"",LOOKUP(MOD(B847,1),Lists!$A$5:$A$9,Lists!$B$5:$B$9))</f>
        <v/>
      </c>
      <c r="P847" s="14" t="str">
        <f aca="false">IF(OR(B847="",C847=""),"",ROUND(MOD(C847-B847,1)*1440,0))</f>
        <v/>
      </c>
      <c r="Q847" s="14" t="str">
        <f aca="false">IF(A847="","",COUNTIF($A$7:A847,A847))</f>
        <v/>
      </c>
      <c r="R847" s="15" t="str">
        <f aca="false">IF(OR(G847="",H847="",J847=""),"",ABS(G847-H847)*J847*IF(K847="",1,K847))</f>
        <v/>
      </c>
      <c r="S847" s="15" t="str">
        <f aca="false">IF(OR(G847="",I847="",J847=""),"",(I847-G847)*J847*IF(K847="",1,K847)*IF(E847="Short",-1,1)-N(L847))</f>
        <v/>
      </c>
      <c r="T847" s="16" t="str">
        <f aca="false">IF(OR(S847="",N(R847)=0),"",S847/R847)</f>
        <v/>
      </c>
      <c r="U847" s="15" t="str">
        <f aca="false">IF(S847="","",SUMIFS($S$7:S847,$A$7:A847,A847))</f>
        <v/>
      </c>
      <c r="V847" s="14" t="str">
        <f aca="false">IF(S847="","",IF(AND($C$4&gt;0,U847-S847&lt;=-$C$4),"After loss limit",IF(AND($C$4&gt;0,U847&lt;=-$C$4),"Hit loss limit",IF(AND($C$5&gt;0,Q847&gt;$C$5),"Over trade cap","OK"))))</f>
        <v/>
      </c>
    </row>
    <row r="848" customFormat="false" ht="15" hidden="false" customHeight="false" outlineLevel="0" collapsed="false">
      <c r="A848" s="9"/>
      <c r="B848" s="10"/>
      <c r="C848" s="10"/>
      <c r="D848" s="11"/>
      <c r="E848" s="33"/>
      <c r="F848" s="33"/>
      <c r="G848" s="12"/>
      <c r="H848" s="12"/>
      <c r="I848" s="12"/>
      <c r="J848" s="11"/>
      <c r="K848" s="11"/>
      <c r="L848" s="13"/>
      <c r="M848" s="33"/>
      <c r="N848" s="11"/>
      <c r="O848" s="14" t="str">
        <f aca="false">IF(OR(A848="",B848=""),"",LOOKUP(MOD(B848,1),Lists!$A$5:$A$9,Lists!$B$5:$B$9))</f>
        <v/>
      </c>
      <c r="P848" s="14" t="str">
        <f aca="false">IF(OR(B848="",C848=""),"",ROUND(MOD(C848-B848,1)*1440,0))</f>
        <v/>
      </c>
      <c r="Q848" s="14" t="str">
        <f aca="false">IF(A848="","",COUNTIF($A$7:A848,A848))</f>
        <v/>
      </c>
      <c r="R848" s="15" t="str">
        <f aca="false">IF(OR(G848="",H848="",J848=""),"",ABS(G848-H848)*J848*IF(K848="",1,K848))</f>
        <v/>
      </c>
      <c r="S848" s="15" t="str">
        <f aca="false">IF(OR(G848="",I848="",J848=""),"",(I848-G848)*J848*IF(K848="",1,K848)*IF(E848="Short",-1,1)-N(L848))</f>
        <v/>
      </c>
      <c r="T848" s="16" t="str">
        <f aca="false">IF(OR(S848="",N(R848)=0),"",S848/R848)</f>
        <v/>
      </c>
      <c r="U848" s="15" t="str">
        <f aca="false">IF(S848="","",SUMIFS($S$7:S848,$A$7:A848,A848))</f>
        <v/>
      </c>
      <c r="V848" s="14" t="str">
        <f aca="false">IF(S848="","",IF(AND($C$4&gt;0,U848-S848&lt;=-$C$4),"After loss limit",IF(AND($C$4&gt;0,U848&lt;=-$C$4),"Hit loss limit",IF(AND($C$5&gt;0,Q848&gt;$C$5),"Over trade cap","OK"))))</f>
        <v/>
      </c>
    </row>
    <row r="849" customFormat="false" ht="15" hidden="false" customHeight="false" outlineLevel="0" collapsed="false">
      <c r="A849" s="9"/>
      <c r="B849" s="10"/>
      <c r="C849" s="10"/>
      <c r="D849" s="11"/>
      <c r="E849" s="33"/>
      <c r="F849" s="33"/>
      <c r="G849" s="12"/>
      <c r="H849" s="12"/>
      <c r="I849" s="12"/>
      <c r="J849" s="11"/>
      <c r="K849" s="11"/>
      <c r="L849" s="13"/>
      <c r="M849" s="33"/>
      <c r="N849" s="11"/>
      <c r="O849" s="14" t="str">
        <f aca="false">IF(OR(A849="",B849=""),"",LOOKUP(MOD(B849,1),Lists!$A$5:$A$9,Lists!$B$5:$B$9))</f>
        <v/>
      </c>
      <c r="P849" s="14" t="str">
        <f aca="false">IF(OR(B849="",C849=""),"",ROUND(MOD(C849-B849,1)*1440,0))</f>
        <v/>
      </c>
      <c r="Q849" s="14" t="str">
        <f aca="false">IF(A849="","",COUNTIF($A$7:A849,A849))</f>
        <v/>
      </c>
      <c r="R849" s="15" t="str">
        <f aca="false">IF(OR(G849="",H849="",J849=""),"",ABS(G849-H849)*J849*IF(K849="",1,K849))</f>
        <v/>
      </c>
      <c r="S849" s="15" t="str">
        <f aca="false">IF(OR(G849="",I849="",J849=""),"",(I849-G849)*J849*IF(K849="",1,K849)*IF(E849="Short",-1,1)-N(L849))</f>
        <v/>
      </c>
      <c r="T849" s="16" t="str">
        <f aca="false">IF(OR(S849="",N(R849)=0),"",S849/R849)</f>
        <v/>
      </c>
      <c r="U849" s="15" t="str">
        <f aca="false">IF(S849="","",SUMIFS($S$7:S849,$A$7:A849,A849))</f>
        <v/>
      </c>
      <c r="V849" s="14" t="str">
        <f aca="false">IF(S849="","",IF(AND($C$4&gt;0,U849-S849&lt;=-$C$4),"After loss limit",IF(AND($C$4&gt;0,U849&lt;=-$C$4),"Hit loss limit",IF(AND($C$5&gt;0,Q849&gt;$C$5),"Over trade cap","OK"))))</f>
        <v/>
      </c>
    </row>
    <row r="850" customFormat="false" ht="15" hidden="false" customHeight="false" outlineLevel="0" collapsed="false">
      <c r="A850" s="9"/>
      <c r="B850" s="10"/>
      <c r="C850" s="10"/>
      <c r="D850" s="11"/>
      <c r="E850" s="33"/>
      <c r="F850" s="33"/>
      <c r="G850" s="12"/>
      <c r="H850" s="12"/>
      <c r="I850" s="12"/>
      <c r="J850" s="11"/>
      <c r="K850" s="11"/>
      <c r="L850" s="13"/>
      <c r="M850" s="33"/>
      <c r="N850" s="11"/>
      <c r="O850" s="14" t="str">
        <f aca="false">IF(OR(A850="",B850=""),"",LOOKUP(MOD(B850,1),Lists!$A$5:$A$9,Lists!$B$5:$B$9))</f>
        <v/>
      </c>
      <c r="P850" s="14" t="str">
        <f aca="false">IF(OR(B850="",C850=""),"",ROUND(MOD(C850-B850,1)*1440,0))</f>
        <v/>
      </c>
      <c r="Q850" s="14" t="str">
        <f aca="false">IF(A850="","",COUNTIF($A$7:A850,A850))</f>
        <v/>
      </c>
      <c r="R850" s="15" t="str">
        <f aca="false">IF(OR(G850="",H850="",J850=""),"",ABS(G850-H850)*J850*IF(K850="",1,K850))</f>
        <v/>
      </c>
      <c r="S850" s="15" t="str">
        <f aca="false">IF(OR(G850="",I850="",J850=""),"",(I850-G850)*J850*IF(K850="",1,K850)*IF(E850="Short",-1,1)-N(L850))</f>
        <v/>
      </c>
      <c r="T850" s="16" t="str">
        <f aca="false">IF(OR(S850="",N(R850)=0),"",S850/R850)</f>
        <v/>
      </c>
      <c r="U850" s="15" t="str">
        <f aca="false">IF(S850="","",SUMIFS($S$7:S850,$A$7:A850,A850))</f>
        <v/>
      </c>
      <c r="V850" s="14" t="str">
        <f aca="false">IF(S850="","",IF(AND($C$4&gt;0,U850-S850&lt;=-$C$4),"After loss limit",IF(AND($C$4&gt;0,U850&lt;=-$C$4),"Hit loss limit",IF(AND($C$5&gt;0,Q850&gt;$C$5),"Over trade cap","OK"))))</f>
        <v/>
      </c>
    </row>
    <row r="851" customFormat="false" ht="15" hidden="false" customHeight="false" outlineLevel="0" collapsed="false">
      <c r="A851" s="9"/>
      <c r="B851" s="10"/>
      <c r="C851" s="10"/>
      <c r="D851" s="11"/>
      <c r="E851" s="33"/>
      <c r="F851" s="33"/>
      <c r="G851" s="12"/>
      <c r="H851" s="12"/>
      <c r="I851" s="12"/>
      <c r="J851" s="11"/>
      <c r="K851" s="11"/>
      <c r="L851" s="13"/>
      <c r="M851" s="33"/>
      <c r="N851" s="11"/>
      <c r="O851" s="14" t="str">
        <f aca="false">IF(OR(A851="",B851=""),"",LOOKUP(MOD(B851,1),Lists!$A$5:$A$9,Lists!$B$5:$B$9))</f>
        <v/>
      </c>
      <c r="P851" s="14" t="str">
        <f aca="false">IF(OR(B851="",C851=""),"",ROUND(MOD(C851-B851,1)*1440,0))</f>
        <v/>
      </c>
      <c r="Q851" s="14" t="str">
        <f aca="false">IF(A851="","",COUNTIF($A$7:A851,A851))</f>
        <v/>
      </c>
      <c r="R851" s="15" t="str">
        <f aca="false">IF(OR(G851="",H851="",J851=""),"",ABS(G851-H851)*J851*IF(K851="",1,K851))</f>
        <v/>
      </c>
      <c r="S851" s="15" t="str">
        <f aca="false">IF(OR(G851="",I851="",J851=""),"",(I851-G851)*J851*IF(K851="",1,K851)*IF(E851="Short",-1,1)-N(L851))</f>
        <v/>
      </c>
      <c r="T851" s="16" t="str">
        <f aca="false">IF(OR(S851="",N(R851)=0),"",S851/R851)</f>
        <v/>
      </c>
      <c r="U851" s="15" t="str">
        <f aca="false">IF(S851="","",SUMIFS($S$7:S851,$A$7:A851,A851))</f>
        <v/>
      </c>
      <c r="V851" s="14" t="str">
        <f aca="false">IF(S851="","",IF(AND($C$4&gt;0,U851-S851&lt;=-$C$4),"After loss limit",IF(AND($C$4&gt;0,U851&lt;=-$C$4),"Hit loss limit",IF(AND($C$5&gt;0,Q851&gt;$C$5),"Over trade cap","OK"))))</f>
        <v/>
      </c>
    </row>
    <row r="852" customFormat="false" ht="15" hidden="false" customHeight="false" outlineLevel="0" collapsed="false">
      <c r="A852" s="9"/>
      <c r="B852" s="10"/>
      <c r="C852" s="10"/>
      <c r="D852" s="11"/>
      <c r="E852" s="33"/>
      <c r="F852" s="33"/>
      <c r="G852" s="12"/>
      <c r="H852" s="12"/>
      <c r="I852" s="12"/>
      <c r="J852" s="11"/>
      <c r="K852" s="11"/>
      <c r="L852" s="13"/>
      <c r="M852" s="33"/>
      <c r="N852" s="11"/>
      <c r="O852" s="14" t="str">
        <f aca="false">IF(OR(A852="",B852=""),"",LOOKUP(MOD(B852,1),Lists!$A$5:$A$9,Lists!$B$5:$B$9))</f>
        <v/>
      </c>
      <c r="P852" s="14" t="str">
        <f aca="false">IF(OR(B852="",C852=""),"",ROUND(MOD(C852-B852,1)*1440,0))</f>
        <v/>
      </c>
      <c r="Q852" s="14" t="str">
        <f aca="false">IF(A852="","",COUNTIF($A$7:A852,A852))</f>
        <v/>
      </c>
      <c r="R852" s="15" t="str">
        <f aca="false">IF(OR(G852="",H852="",J852=""),"",ABS(G852-H852)*J852*IF(K852="",1,K852))</f>
        <v/>
      </c>
      <c r="S852" s="15" t="str">
        <f aca="false">IF(OR(G852="",I852="",J852=""),"",(I852-G852)*J852*IF(K852="",1,K852)*IF(E852="Short",-1,1)-N(L852))</f>
        <v/>
      </c>
      <c r="T852" s="16" t="str">
        <f aca="false">IF(OR(S852="",N(R852)=0),"",S852/R852)</f>
        <v/>
      </c>
      <c r="U852" s="15" t="str">
        <f aca="false">IF(S852="","",SUMIFS($S$7:S852,$A$7:A852,A852))</f>
        <v/>
      </c>
      <c r="V852" s="14" t="str">
        <f aca="false">IF(S852="","",IF(AND($C$4&gt;0,U852-S852&lt;=-$C$4),"After loss limit",IF(AND($C$4&gt;0,U852&lt;=-$C$4),"Hit loss limit",IF(AND($C$5&gt;0,Q852&gt;$C$5),"Over trade cap","OK"))))</f>
        <v/>
      </c>
    </row>
    <row r="853" customFormat="false" ht="15" hidden="false" customHeight="false" outlineLevel="0" collapsed="false">
      <c r="A853" s="9"/>
      <c r="B853" s="10"/>
      <c r="C853" s="10"/>
      <c r="D853" s="11"/>
      <c r="E853" s="33"/>
      <c r="F853" s="33"/>
      <c r="G853" s="12"/>
      <c r="H853" s="12"/>
      <c r="I853" s="12"/>
      <c r="J853" s="11"/>
      <c r="K853" s="11"/>
      <c r="L853" s="13"/>
      <c r="M853" s="33"/>
      <c r="N853" s="11"/>
      <c r="O853" s="14" t="str">
        <f aca="false">IF(OR(A853="",B853=""),"",LOOKUP(MOD(B853,1),Lists!$A$5:$A$9,Lists!$B$5:$B$9))</f>
        <v/>
      </c>
      <c r="P853" s="14" t="str">
        <f aca="false">IF(OR(B853="",C853=""),"",ROUND(MOD(C853-B853,1)*1440,0))</f>
        <v/>
      </c>
      <c r="Q853" s="14" t="str">
        <f aca="false">IF(A853="","",COUNTIF($A$7:A853,A853))</f>
        <v/>
      </c>
      <c r="R853" s="15" t="str">
        <f aca="false">IF(OR(G853="",H853="",J853=""),"",ABS(G853-H853)*J853*IF(K853="",1,K853))</f>
        <v/>
      </c>
      <c r="S853" s="15" t="str">
        <f aca="false">IF(OR(G853="",I853="",J853=""),"",(I853-G853)*J853*IF(K853="",1,K853)*IF(E853="Short",-1,1)-N(L853))</f>
        <v/>
      </c>
      <c r="T853" s="16" t="str">
        <f aca="false">IF(OR(S853="",N(R853)=0),"",S853/R853)</f>
        <v/>
      </c>
      <c r="U853" s="15" t="str">
        <f aca="false">IF(S853="","",SUMIFS($S$7:S853,$A$7:A853,A853))</f>
        <v/>
      </c>
      <c r="V853" s="14" t="str">
        <f aca="false">IF(S853="","",IF(AND($C$4&gt;0,U853-S853&lt;=-$C$4),"After loss limit",IF(AND($C$4&gt;0,U853&lt;=-$C$4),"Hit loss limit",IF(AND($C$5&gt;0,Q853&gt;$C$5),"Over trade cap","OK"))))</f>
        <v/>
      </c>
    </row>
    <row r="854" customFormat="false" ht="15" hidden="false" customHeight="false" outlineLevel="0" collapsed="false">
      <c r="A854" s="9"/>
      <c r="B854" s="10"/>
      <c r="C854" s="10"/>
      <c r="D854" s="11"/>
      <c r="E854" s="33"/>
      <c r="F854" s="33"/>
      <c r="G854" s="12"/>
      <c r="H854" s="12"/>
      <c r="I854" s="12"/>
      <c r="J854" s="11"/>
      <c r="K854" s="11"/>
      <c r="L854" s="13"/>
      <c r="M854" s="33"/>
      <c r="N854" s="11"/>
      <c r="O854" s="14" t="str">
        <f aca="false">IF(OR(A854="",B854=""),"",LOOKUP(MOD(B854,1),Lists!$A$5:$A$9,Lists!$B$5:$B$9))</f>
        <v/>
      </c>
      <c r="P854" s="14" t="str">
        <f aca="false">IF(OR(B854="",C854=""),"",ROUND(MOD(C854-B854,1)*1440,0))</f>
        <v/>
      </c>
      <c r="Q854" s="14" t="str">
        <f aca="false">IF(A854="","",COUNTIF($A$7:A854,A854))</f>
        <v/>
      </c>
      <c r="R854" s="15" t="str">
        <f aca="false">IF(OR(G854="",H854="",J854=""),"",ABS(G854-H854)*J854*IF(K854="",1,K854))</f>
        <v/>
      </c>
      <c r="S854" s="15" t="str">
        <f aca="false">IF(OR(G854="",I854="",J854=""),"",(I854-G854)*J854*IF(K854="",1,K854)*IF(E854="Short",-1,1)-N(L854))</f>
        <v/>
      </c>
      <c r="T854" s="16" t="str">
        <f aca="false">IF(OR(S854="",N(R854)=0),"",S854/R854)</f>
        <v/>
      </c>
      <c r="U854" s="15" t="str">
        <f aca="false">IF(S854="","",SUMIFS($S$7:S854,$A$7:A854,A854))</f>
        <v/>
      </c>
      <c r="V854" s="14" t="str">
        <f aca="false">IF(S854="","",IF(AND($C$4&gt;0,U854-S854&lt;=-$C$4),"After loss limit",IF(AND($C$4&gt;0,U854&lt;=-$C$4),"Hit loss limit",IF(AND($C$5&gt;0,Q854&gt;$C$5),"Over trade cap","OK"))))</f>
        <v/>
      </c>
    </row>
    <row r="855" customFormat="false" ht="15" hidden="false" customHeight="false" outlineLevel="0" collapsed="false">
      <c r="A855" s="9"/>
      <c r="B855" s="10"/>
      <c r="C855" s="10"/>
      <c r="D855" s="11"/>
      <c r="E855" s="33"/>
      <c r="F855" s="33"/>
      <c r="G855" s="12"/>
      <c r="H855" s="12"/>
      <c r="I855" s="12"/>
      <c r="J855" s="11"/>
      <c r="K855" s="11"/>
      <c r="L855" s="13"/>
      <c r="M855" s="33"/>
      <c r="N855" s="11"/>
      <c r="O855" s="14" t="str">
        <f aca="false">IF(OR(A855="",B855=""),"",LOOKUP(MOD(B855,1),Lists!$A$5:$A$9,Lists!$B$5:$B$9))</f>
        <v/>
      </c>
      <c r="P855" s="14" t="str">
        <f aca="false">IF(OR(B855="",C855=""),"",ROUND(MOD(C855-B855,1)*1440,0))</f>
        <v/>
      </c>
      <c r="Q855" s="14" t="str">
        <f aca="false">IF(A855="","",COUNTIF($A$7:A855,A855))</f>
        <v/>
      </c>
      <c r="R855" s="15" t="str">
        <f aca="false">IF(OR(G855="",H855="",J855=""),"",ABS(G855-H855)*J855*IF(K855="",1,K855))</f>
        <v/>
      </c>
      <c r="S855" s="15" t="str">
        <f aca="false">IF(OR(G855="",I855="",J855=""),"",(I855-G855)*J855*IF(K855="",1,K855)*IF(E855="Short",-1,1)-N(L855))</f>
        <v/>
      </c>
      <c r="T855" s="16" t="str">
        <f aca="false">IF(OR(S855="",N(R855)=0),"",S855/R855)</f>
        <v/>
      </c>
      <c r="U855" s="15" t="str">
        <f aca="false">IF(S855="","",SUMIFS($S$7:S855,$A$7:A855,A855))</f>
        <v/>
      </c>
      <c r="V855" s="14" t="str">
        <f aca="false">IF(S855="","",IF(AND($C$4&gt;0,U855-S855&lt;=-$C$4),"After loss limit",IF(AND($C$4&gt;0,U855&lt;=-$C$4),"Hit loss limit",IF(AND($C$5&gt;0,Q855&gt;$C$5),"Over trade cap","OK"))))</f>
        <v/>
      </c>
    </row>
    <row r="856" customFormat="false" ht="15" hidden="false" customHeight="false" outlineLevel="0" collapsed="false">
      <c r="A856" s="9"/>
      <c r="B856" s="10"/>
      <c r="C856" s="10"/>
      <c r="D856" s="11"/>
      <c r="E856" s="33"/>
      <c r="F856" s="33"/>
      <c r="G856" s="12"/>
      <c r="H856" s="12"/>
      <c r="I856" s="12"/>
      <c r="J856" s="11"/>
      <c r="K856" s="11"/>
      <c r="L856" s="13"/>
      <c r="M856" s="33"/>
      <c r="N856" s="11"/>
      <c r="O856" s="14" t="str">
        <f aca="false">IF(OR(A856="",B856=""),"",LOOKUP(MOD(B856,1),Lists!$A$5:$A$9,Lists!$B$5:$B$9))</f>
        <v/>
      </c>
      <c r="P856" s="14" t="str">
        <f aca="false">IF(OR(B856="",C856=""),"",ROUND(MOD(C856-B856,1)*1440,0))</f>
        <v/>
      </c>
      <c r="Q856" s="14" t="str">
        <f aca="false">IF(A856="","",COUNTIF($A$7:A856,A856))</f>
        <v/>
      </c>
      <c r="R856" s="15" t="str">
        <f aca="false">IF(OR(G856="",H856="",J856=""),"",ABS(G856-H856)*J856*IF(K856="",1,K856))</f>
        <v/>
      </c>
      <c r="S856" s="15" t="str">
        <f aca="false">IF(OR(G856="",I856="",J856=""),"",(I856-G856)*J856*IF(K856="",1,K856)*IF(E856="Short",-1,1)-N(L856))</f>
        <v/>
      </c>
      <c r="T856" s="16" t="str">
        <f aca="false">IF(OR(S856="",N(R856)=0),"",S856/R856)</f>
        <v/>
      </c>
      <c r="U856" s="15" t="str">
        <f aca="false">IF(S856="","",SUMIFS($S$7:S856,$A$7:A856,A856))</f>
        <v/>
      </c>
      <c r="V856" s="14" t="str">
        <f aca="false">IF(S856="","",IF(AND($C$4&gt;0,U856-S856&lt;=-$C$4),"After loss limit",IF(AND($C$4&gt;0,U856&lt;=-$C$4),"Hit loss limit",IF(AND($C$5&gt;0,Q856&gt;$C$5),"Over trade cap","OK"))))</f>
        <v/>
      </c>
    </row>
    <row r="857" customFormat="false" ht="15" hidden="false" customHeight="false" outlineLevel="0" collapsed="false">
      <c r="A857" s="9"/>
      <c r="B857" s="10"/>
      <c r="C857" s="10"/>
      <c r="D857" s="11"/>
      <c r="E857" s="33"/>
      <c r="F857" s="33"/>
      <c r="G857" s="12"/>
      <c r="H857" s="12"/>
      <c r="I857" s="12"/>
      <c r="J857" s="11"/>
      <c r="K857" s="11"/>
      <c r="L857" s="13"/>
      <c r="M857" s="33"/>
      <c r="N857" s="11"/>
      <c r="O857" s="14" t="str">
        <f aca="false">IF(OR(A857="",B857=""),"",LOOKUP(MOD(B857,1),Lists!$A$5:$A$9,Lists!$B$5:$B$9))</f>
        <v/>
      </c>
      <c r="P857" s="14" t="str">
        <f aca="false">IF(OR(B857="",C857=""),"",ROUND(MOD(C857-B857,1)*1440,0))</f>
        <v/>
      </c>
      <c r="Q857" s="14" t="str">
        <f aca="false">IF(A857="","",COUNTIF($A$7:A857,A857))</f>
        <v/>
      </c>
      <c r="R857" s="15" t="str">
        <f aca="false">IF(OR(G857="",H857="",J857=""),"",ABS(G857-H857)*J857*IF(K857="",1,K857))</f>
        <v/>
      </c>
      <c r="S857" s="15" t="str">
        <f aca="false">IF(OR(G857="",I857="",J857=""),"",(I857-G857)*J857*IF(K857="",1,K857)*IF(E857="Short",-1,1)-N(L857))</f>
        <v/>
      </c>
      <c r="T857" s="16" t="str">
        <f aca="false">IF(OR(S857="",N(R857)=0),"",S857/R857)</f>
        <v/>
      </c>
      <c r="U857" s="15" t="str">
        <f aca="false">IF(S857="","",SUMIFS($S$7:S857,$A$7:A857,A857))</f>
        <v/>
      </c>
      <c r="V857" s="14" t="str">
        <f aca="false">IF(S857="","",IF(AND($C$4&gt;0,U857-S857&lt;=-$C$4),"After loss limit",IF(AND($C$4&gt;0,U857&lt;=-$C$4),"Hit loss limit",IF(AND($C$5&gt;0,Q857&gt;$C$5),"Over trade cap","OK"))))</f>
        <v/>
      </c>
    </row>
    <row r="858" customFormat="false" ht="15" hidden="false" customHeight="false" outlineLevel="0" collapsed="false">
      <c r="A858" s="9"/>
      <c r="B858" s="10"/>
      <c r="C858" s="10"/>
      <c r="D858" s="11"/>
      <c r="E858" s="33"/>
      <c r="F858" s="33"/>
      <c r="G858" s="12"/>
      <c r="H858" s="12"/>
      <c r="I858" s="12"/>
      <c r="J858" s="11"/>
      <c r="K858" s="11"/>
      <c r="L858" s="13"/>
      <c r="M858" s="33"/>
      <c r="N858" s="11"/>
      <c r="O858" s="14" t="str">
        <f aca="false">IF(OR(A858="",B858=""),"",LOOKUP(MOD(B858,1),Lists!$A$5:$A$9,Lists!$B$5:$B$9))</f>
        <v/>
      </c>
      <c r="P858" s="14" t="str">
        <f aca="false">IF(OR(B858="",C858=""),"",ROUND(MOD(C858-B858,1)*1440,0))</f>
        <v/>
      </c>
      <c r="Q858" s="14" t="str">
        <f aca="false">IF(A858="","",COUNTIF($A$7:A858,A858))</f>
        <v/>
      </c>
      <c r="R858" s="15" t="str">
        <f aca="false">IF(OR(G858="",H858="",J858=""),"",ABS(G858-H858)*J858*IF(K858="",1,K858))</f>
        <v/>
      </c>
      <c r="S858" s="15" t="str">
        <f aca="false">IF(OR(G858="",I858="",J858=""),"",(I858-G858)*J858*IF(K858="",1,K858)*IF(E858="Short",-1,1)-N(L858))</f>
        <v/>
      </c>
      <c r="T858" s="16" t="str">
        <f aca="false">IF(OR(S858="",N(R858)=0),"",S858/R858)</f>
        <v/>
      </c>
      <c r="U858" s="15" t="str">
        <f aca="false">IF(S858="","",SUMIFS($S$7:S858,$A$7:A858,A858))</f>
        <v/>
      </c>
      <c r="V858" s="14" t="str">
        <f aca="false">IF(S858="","",IF(AND($C$4&gt;0,U858-S858&lt;=-$C$4),"After loss limit",IF(AND($C$4&gt;0,U858&lt;=-$C$4),"Hit loss limit",IF(AND($C$5&gt;0,Q858&gt;$C$5),"Over trade cap","OK"))))</f>
        <v/>
      </c>
    </row>
    <row r="859" customFormat="false" ht="15" hidden="false" customHeight="false" outlineLevel="0" collapsed="false">
      <c r="A859" s="9"/>
      <c r="B859" s="10"/>
      <c r="C859" s="10"/>
      <c r="D859" s="11"/>
      <c r="E859" s="33"/>
      <c r="F859" s="33"/>
      <c r="G859" s="12"/>
      <c r="H859" s="12"/>
      <c r="I859" s="12"/>
      <c r="J859" s="11"/>
      <c r="K859" s="11"/>
      <c r="L859" s="13"/>
      <c r="M859" s="33"/>
      <c r="N859" s="11"/>
      <c r="O859" s="14" t="str">
        <f aca="false">IF(OR(A859="",B859=""),"",LOOKUP(MOD(B859,1),Lists!$A$5:$A$9,Lists!$B$5:$B$9))</f>
        <v/>
      </c>
      <c r="P859" s="14" t="str">
        <f aca="false">IF(OR(B859="",C859=""),"",ROUND(MOD(C859-B859,1)*1440,0))</f>
        <v/>
      </c>
      <c r="Q859" s="14" t="str">
        <f aca="false">IF(A859="","",COUNTIF($A$7:A859,A859))</f>
        <v/>
      </c>
      <c r="R859" s="15" t="str">
        <f aca="false">IF(OR(G859="",H859="",J859=""),"",ABS(G859-H859)*J859*IF(K859="",1,K859))</f>
        <v/>
      </c>
      <c r="S859" s="15" t="str">
        <f aca="false">IF(OR(G859="",I859="",J859=""),"",(I859-G859)*J859*IF(K859="",1,K859)*IF(E859="Short",-1,1)-N(L859))</f>
        <v/>
      </c>
      <c r="T859" s="16" t="str">
        <f aca="false">IF(OR(S859="",N(R859)=0),"",S859/R859)</f>
        <v/>
      </c>
      <c r="U859" s="15" t="str">
        <f aca="false">IF(S859="","",SUMIFS($S$7:S859,$A$7:A859,A859))</f>
        <v/>
      </c>
      <c r="V859" s="14" t="str">
        <f aca="false">IF(S859="","",IF(AND($C$4&gt;0,U859-S859&lt;=-$C$4),"After loss limit",IF(AND($C$4&gt;0,U859&lt;=-$C$4),"Hit loss limit",IF(AND($C$5&gt;0,Q859&gt;$C$5),"Over trade cap","OK"))))</f>
        <v/>
      </c>
    </row>
    <row r="860" customFormat="false" ht="15" hidden="false" customHeight="false" outlineLevel="0" collapsed="false">
      <c r="A860" s="9"/>
      <c r="B860" s="10"/>
      <c r="C860" s="10"/>
      <c r="D860" s="11"/>
      <c r="E860" s="33"/>
      <c r="F860" s="33"/>
      <c r="G860" s="12"/>
      <c r="H860" s="12"/>
      <c r="I860" s="12"/>
      <c r="J860" s="11"/>
      <c r="K860" s="11"/>
      <c r="L860" s="13"/>
      <c r="M860" s="33"/>
      <c r="N860" s="11"/>
      <c r="O860" s="14" t="str">
        <f aca="false">IF(OR(A860="",B860=""),"",LOOKUP(MOD(B860,1),Lists!$A$5:$A$9,Lists!$B$5:$B$9))</f>
        <v/>
      </c>
      <c r="P860" s="14" t="str">
        <f aca="false">IF(OR(B860="",C860=""),"",ROUND(MOD(C860-B860,1)*1440,0))</f>
        <v/>
      </c>
      <c r="Q860" s="14" t="str">
        <f aca="false">IF(A860="","",COUNTIF($A$7:A860,A860))</f>
        <v/>
      </c>
      <c r="R860" s="15" t="str">
        <f aca="false">IF(OR(G860="",H860="",J860=""),"",ABS(G860-H860)*J860*IF(K860="",1,K860))</f>
        <v/>
      </c>
      <c r="S860" s="15" t="str">
        <f aca="false">IF(OR(G860="",I860="",J860=""),"",(I860-G860)*J860*IF(K860="",1,K860)*IF(E860="Short",-1,1)-N(L860))</f>
        <v/>
      </c>
      <c r="T860" s="16" t="str">
        <f aca="false">IF(OR(S860="",N(R860)=0),"",S860/R860)</f>
        <v/>
      </c>
      <c r="U860" s="15" t="str">
        <f aca="false">IF(S860="","",SUMIFS($S$7:S860,$A$7:A860,A860))</f>
        <v/>
      </c>
      <c r="V860" s="14" t="str">
        <f aca="false">IF(S860="","",IF(AND($C$4&gt;0,U860-S860&lt;=-$C$4),"After loss limit",IF(AND($C$4&gt;0,U860&lt;=-$C$4),"Hit loss limit",IF(AND($C$5&gt;0,Q860&gt;$C$5),"Over trade cap","OK"))))</f>
        <v/>
      </c>
    </row>
    <row r="861" customFormat="false" ht="15" hidden="false" customHeight="false" outlineLevel="0" collapsed="false">
      <c r="A861" s="9"/>
      <c r="B861" s="10"/>
      <c r="C861" s="10"/>
      <c r="D861" s="11"/>
      <c r="E861" s="33"/>
      <c r="F861" s="33"/>
      <c r="G861" s="12"/>
      <c r="H861" s="12"/>
      <c r="I861" s="12"/>
      <c r="J861" s="11"/>
      <c r="K861" s="11"/>
      <c r="L861" s="13"/>
      <c r="M861" s="33"/>
      <c r="N861" s="11"/>
      <c r="O861" s="14" t="str">
        <f aca="false">IF(OR(A861="",B861=""),"",LOOKUP(MOD(B861,1),Lists!$A$5:$A$9,Lists!$B$5:$B$9))</f>
        <v/>
      </c>
      <c r="P861" s="14" t="str">
        <f aca="false">IF(OR(B861="",C861=""),"",ROUND(MOD(C861-B861,1)*1440,0))</f>
        <v/>
      </c>
      <c r="Q861" s="14" t="str">
        <f aca="false">IF(A861="","",COUNTIF($A$7:A861,A861))</f>
        <v/>
      </c>
      <c r="R861" s="15" t="str">
        <f aca="false">IF(OR(G861="",H861="",J861=""),"",ABS(G861-H861)*J861*IF(K861="",1,K861))</f>
        <v/>
      </c>
      <c r="S861" s="15" t="str">
        <f aca="false">IF(OR(G861="",I861="",J861=""),"",(I861-G861)*J861*IF(K861="",1,K861)*IF(E861="Short",-1,1)-N(L861))</f>
        <v/>
      </c>
      <c r="T861" s="16" t="str">
        <f aca="false">IF(OR(S861="",N(R861)=0),"",S861/R861)</f>
        <v/>
      </c>
      <c r="U861" s="15" t="str">
        <f aca="false">IF(S861="","",SUMIFS($S$7:S861,$A$7:A861,A861))</f>
        <v/>
      </c>
      <c r="V861" s="14" t="str">
        <f aca="false">IF(S861="","",IF(AND($C$4&gt;0,U861-S861&lt;=-$C$4),"After loss limit",IF(AND($C$4&gt;0,U861&lt;=-$C$4),"Hit loss limit",IF(AND($C$5&gt;0,Q861&gt;$C$5),"Over trade cap","OK"))))</f>
        <v/>
      </c>
    </row>
    <row r="862" customFormat="false" ht="15" hidden="false" customHeight="false" outlineLevel="0" collapsed="false">
      <c r="A862" s="9"/>
      <c r="B862" s="10"/>
      <c r="C862" s="10"/>
      <c r="D862" s="11"/>
      <c r="E862" s="33"/>
      <c r="F862" s="33"/>
      <c r="G862" s="12"/>
      <c r="H862" s="12"/>
      <c r="I862" s="12"/>
      <c r="J862" s="11"/>
      <c r="K862" s="11"/>
      <c r="L862" s="13"/>
      <c r="M862" s="33"/>
      <c r="N862" s="11"/>
      <c r="O862" s="14" t="str">
        <f aca="false">IF(OR(A862="",B862=""),"",LOOKUP(MOD(B862,1),Lists!$A$5:$A$9,Lists!$B$5:$B$9))</f>
        <v/>
      </c>
      <c r="P862" s="14" t="str">
        <f aca="false">IF(OR(B862="",C862=""),"",ROUND(MOD(C862-B862,1)*1440,0))</f>
        <v/>
      </c>
      <c r="Q862" s="14" t="str">
        <f aca="false">IF(A862="","",COUNTIF($A$7:A862,A862))</f>
        <v/>
      </c>
      <c r="R862" s="15" t="str">
        <f aca="false">IF(OR(G862="",H862="",J862=""),"",ABS(G862-H862)*J862*IF(K862="",1,K862))</f>
        <v/>
      </c>
      <c r="S862" s="15" t="str">
        <f aca="false">IF(OR(G862="",I862="",J862=""),"",(I862-G862)*J862*IF(K862="",1,K862)*IF(E862="Short",-1,1)-N(L862))</f>
        <v/>
      </c>
      <c r="T862" s="16" t="str">
        <f aca="false">IF(OR(S862="",N(R862)=0),"",S862/R862)</f>
        <v/>
      </c>
      <c r="U862" s="15" t="str">
        <f aca="false">IF(S862="","",SUMIFS($S$7:S862,$A$7:A862,A862))</f>
        <v/>
      </c>
      <c r="V862" s="14" t="str">
        <f aca="false">IF(S862="","",IF(AND($C$4&gt;0,U862-S862&lt;=-$C$4),"After loss limit",IF(AND($C$4&gt;0,U862&lt;=-$C$4),"Hit loss limit",IF(AND($C$5&gt;0,Q862&gt;$C$5),"Over trade cap","OK"))))</f>
        <v/>
      </c>
    </row>
    <row r="863" customFormat="false" ht="15" hidden="false" customHeight="false" outlineLevel="0" collapsed="false">
      <c r="A863" s="9"/>
      <c r="B863" s="10"/>
      <c r="C863" s="10"/>
      <c r="D863" s="11"/>
      <c r="E863" s="33"/>
      <c r="F863" s="33"/>
      <c r="G863" s="12"/>
      <c r="H863" s="12"/>
      <c r="I863" s="12"/>
      <c r="J863" s="11"/>
      <c r="K863" s="11"/>
      <c r="L863" s="13"/>
      <c r="M863" s="33"/>
      <c r="N863" s="11"/>
      <c r="O863" s="14" t="str">
        <f aca="false">IF(OR(A863="",B863=""),"",LOOKUP(MOD(B863,1),Lists!$A$5:$A$9,Lists!$B$5:$B$9))</f>
        <v/>
      </c>
      <c r="P863" s="14" t="str">
        <f aca="false">IF(OR(B863="",C863=""),"",ROUND(MOD(C863-B863,1)*1440,0))</f>
        <v/>
      </c>
      <c r="Q863" s="14" t="str">
        <f aca="false">IF(A863="","",COUNTIF($A$7:A863,A863))</f>
        <v/>
      </c>
      <c r="R863" s="15" t="str">
        <f aca="false">IF(OR(G863="",H863="",J863=""),"",ABS(G863-H863)*J863*IF(K863="",1,K863))</f>
        <v/>
      </c>
      <c r="S863" s="15" t="str">
        <f aca="false">IF(OR(G863="",I863="",J863=""),"",(I863-G863)*J863*IF(K863="",1,K863)*IF(E863="Short",-1,1)-N(L863))</f>
        <v/>
      </c>
      <c r="T863" s="16" t="str">
        <f aca="false">IF(OR(S863="",N(R863)=0),"",S863/R863)</f>
        <v/>
      </c>
      <c r="U863" s="15" t="str">
        <f aca="false">IF(S863="","",SUMIFS($S$7:S863,$A$7:A863,A863))</f>
        <v/>
      </c>
      <c r="V863" s="14" t="str">
        <f aca="false">IF(S863="","",IF(AND($C$4&gt;0,U863-S863&lt;=-$C$4),"After loss limit",IF(AND($C$4&gt;0,U863&lt;=-$C$4),"Hit loss limit",IF(AND($C$5&gt;0,Q863&gt;$C$5),"Over trade cap","OK"))))</f>
        <v/>
      </c>
    </row>
    <row r="864" customFormat="false" ht="15" hidden="false" customHeight="false" outlineLevel="0" collapsed="false">
      <c r="A864" s="9"/>
      <c r="B864" s="10"/>
      <c r="C864" s="10"/>
      <c r="D864" s="11"/>
      <c r="E864" s="33"/>
      <c r="F864" s="33"/>
      <c r="G864" s="12"/>
      <c r="H864" s="12"/>
      <c r="I864" s="12"/>
      <c r="J864" s="11"/>
      <c r="K864" s="11"/>
      <c r="L864" s="13"/>
      <c r="M864" s="33"/>
      <c r="N864" s="11"/>
      <c r="O864" s="14" t="str">
        <f aca="false">IF(OR(A864="",B864=""),"",LOOKUP(MOD(B864,1),Lists!$A$5:$A$9,Lists!$B$5:$B$9))</f>
        <v/>
      </c>
      <c r="P864" s="14" t="str">
        <f aca="false">IF(OR(B864="",C864=""),"",ROUND(MOD(C864-B864,1)*1440,0))</f>
        <v/>
      </c>
      <c r="Q864" s="14" t="str">
        <f aca="false">IF(A864="","",COUNTIF($A$7:A864,A864))</f>
        <v/>
      </c>
      <c r="R864" s="15" t="str">
        <f aca="false">IF(OR(G864="",H864="",J864=""),"",ABS(G864-H864)*J864*IF(K864="",1,K864))</f>
        <v/>
      </c>
      <c r="S864" s="15" t="str">
        <f aca="false">IF(OR(G864="",I864="",J864=""),"",(I864-G864)*J864*IF(K864="",1,K864)*IF(E864="Short",-1,1)-N(L864))</f>
        <v/>
      </c>
      <c r="T864" s="16" t="str">
        <f aca="false">IF(OR(S864="",N(R864)=0),"",S864/R864)</f>
        <v/>
      </c>
      <c r="U864" s="15" t="str">
        <f aca="false">IF(S864="","",SUMIFS($S$7:S864,$A$7:A864,A864))</f>
        <v/>
      </c>
      <c r="V864" s="14" t="str">
        <f aca="false">IF(S864="","",IF(AND($C$4&gt;0,U864-S864&lt;=-$C$4),"After loss limit",IF(AND($C$4&gt;0,U864&lt;=-$C$4),"Hit loss limit",IF(AND($C$5&gt;0,Q864&gt;$C$5),"Over trade cap","OK"))))</f>
        <v/>
      </c>
    </row>
    <row r="865" customFormat="false" ht="15" hidden="false" customHeight="false" outlineLevel="0" collapsed="false">
      <c r="A865" s="9"/>
      <c r="B865" s="10"/>
      <c r="C865" s="10"/>
      <c r="D865" s="11"/>
      <c r="E865" s="33"/>
      <c r="F865" s="33"/>
      <c r="G865" s="12"/>
      <c r="H865" s="12"/>
      <c r="I865" s="12"/>
      <c r="J865" s="11"/>
      <c r="K865" s="11"/>
      <c r="L865" s="13"/>
      <c r="M865" s="33"/>
      <c r="N865" s="11"/>
      <c r="O865" s="14" t="str">
        <f aca="false">IF(OR(A865="",B865=""),"",LOOKUP(MOD(B865,1),Lists!$A$5:$A$9,Lists!$B$5:$B$9))</f>
        <v/>
      </c>
      <c r="P865" s="14" t="str">
        <f aca="false">IF(OR(B865="",C865=""),"",ROUND(MOD(C865-B865,1)*1440,0))</f>
        <v/>
      </c>
      <c r="Q865" s="14" t="str">
        <f aca="false">IF(A865="","",COUNTIF($A$7:A865,A865))</f>
        <v/>
      </c>
      <c r="R865" s="15" t="str">
        <f aca="false">IF(OR(G865="",H865="",J865=""),"",ABS(G865-H865)*J865*IF(K865="",1,K865))</f>
        <v/>
      </c>
      <c r="S865" s="15" t="str">
        <f aca="false">IF(OR(G865="",I865="",J865=""),"",(I865-G865)*J865*IF(K865="",1,K865)*IF(E865="Short",-1,1)-N(L865))</f>
        <v/>
      </c>
      <c r="T865" s="16" t="str">
        <f aca="false">IF(OR(S865="",N(R865)=0),"",S865/R865)</f>
        <v/>
      </c>
      <c r="U865" s="15" t="str">
        <f aca="false">IF(S865="","",SUMIFS($S$7:S865,$A$7:A865,A865))</f>
        <v/>
      </c>
      <c r="V865" s="14" t="str">
        <f aca="false">IF(S865="","",IF(AND($C$4&gt;0,U865-S865&lt;=-$C$4),"After loss limit",IF(AND($C$4&gt;0,U865&lt;=-$C$4),"Hit loss limit",IF(AND($C$5&gt;0,Q865&gt;$C$5),"Over trade cap","OK"))))</f>
        <v/>
      </c>
    </row>
    <row r="866" customFormat="false" ht="15" hidden="false" customHeight="false" outlineLevel="0" collapsed="false">
      <c r="A866" s="9"/>
      <c r="B866" s="10"/>
      <c r="C866" s="10"/>
      <c r="D866" s="11"/>
      <c r="E866" s="33"/>
      <c r="F866" s="33"/>
      <c r="G866" s="12"/>
      <c r="H866" s="12"/>
      <c r="I866" s="12"/>
      <c r="J866" s="11"/>
      <c r="K866" s="11"/>
      <c r="L866" s="13"/>
      <c r="M866" s="33"/>
      <c r="N866" s="11"/>
      <c r="O866" s="14" t="str">
        <f aca="false">IF(OR(A866="",B866=""),"",LOOKUP(MOD(B866,1),Lists!$A$5:$A$9,Lists!$B$5:$B$9))</f>
        <v/>
      </c>
      <c r="P866" s="14" t="str">
        <f aca="false">IF(OR(B866="",C866=""),"",ROUND(MOD(C866-B866,1)*1440,0))</f>
        <v/>
      </c>
      <c r="Q866" s="14" t="str">
        <f aca="false">IF(A866="","",COUNTIF($A$7:A866,A866))</f>
        <v/>
      </c>
      <c r="R866" s="15" t="str">
        <f aca="false">IF(OR(G866="",H866="",J866=""),"",ABS(G866-H866)*J866*IF(K866="",1,K866))</f>
        <v/>
      </c>
      <c r="S866" s="15" t="str">
        <f aca="false">IF(OR(G866="",I866="",J866=""),"",(I866-G866)*J866*IF(K866="",1,K866)*IF(E866="Short",-1,1)-N(L866))</f>
        <v/>
      </c>
      <c r="T866" s="16" t="str">
        <f aca="false">IF(OR(S866="",N(R866)=0),"",S866/R866)</f>
        <v/>
      </c>
      <c r="U866" s="15" t="str">
        <f aca="false">IF(S866="","",SUMIFS($S$7:S866,$A$7:A866,A866))</f>
        <v/>
      </c>
      <c r="V866" s="14" t="str">
        <f aca="false">IF(S866="","",IF(AND($C$4&gt;0,U866-S866&lt;=-$C$4),"After loss limit",IF(AND($C$4&gt;0,U866&lt;=-$C$4),"Hit loss limit",IF(AND($C$5&gt;0,Q866&gt;$C$5),"Over trade cap","OK"))))</f>
        <v/>
      </c>
    </row>
    <row r="867" customFormat="false" ht="15" hidden="false" customHeight="false" outlineLevel="0" collapsed="false">
      <c r="A867" s="9"/>
      <c r="B867" s="10"/>
      <c r="C867" s="10"/>
      <c r="D867" s="11"/>
      <c r="E867" s="33"/>
      <c r="F867" s="33"/>
      <c r="G867" s="12"/>
      <c r="H867" s="12"/>
      <c r="I867" s="12"/>
      <c r="J867" s="11"/>
      <c r="K867" s="11"/>
      <c r="L867" s="13"/>
      <c r="M867" s="33"/>
      <c r="N867" s="11"/>
      <c r="O867" s="14" t="str">
        <f aca="false">IF(OR(A867="",B867=""),"",LOOKUP(MOD(B867,1),Lists!$A$5:$A$9,Lists!$B$5:$B$9))</f>
        <v/>
      </c>
      <c r="P867" s="14" t="str">
        <f aca="false">IF(OR(B867="",C867=""),"",ROUND(MOD(C867-B867,1)*1440,0))</f>
        <v/>
      </c>
      <c r="Q867" s="14" t="str">
        <f aca="false">IF(A867="","",COUNTIF($A$7:A867,A867))</f>
        <v/>
      </c>
      <c r="R867" s="15" t="str">
        <f aca="false">IF(OR(G867="",H867="",J867=""),"",ABS(G867-H867)*J867*IF(K867="",1,K867))</f>
        <v/>
      </c>
      <c r="S867" s="15" t="str">
        <f aca="false">IF(OR(G867="",I867="",J867=""),"",(I867-G867)*J867*IF(K867="",1,K867)*IF(E867="Short",-1,1)-N(L867))</f>
        <v/>
      </c>
      <c r="T867" s="16" t="str">
        <f aca="false">IF(OR(S867="",N(R867)=0),"",S867/R867)</f>
        <v/>
      </c>
      <c r="U867" s="15" t="str">
        <f aca="false">IF(S867="","",SUMIFS($S$7:S867,$A$7:A867,A867))</f>
        <v/>
      </c>
      <c r="V867" s="14" t="str">
        <f aca="false">IF(S867="","",IF(AND($C$4&gt;0,U867-S867&lt;=-$C$4),"After loss limit",IF(AND($C$4&gt;0,U867&lt;=-$C$4),"Hit loss limit",IF(AND($C$5&gt;0,Q867&gt;$C$5),"Over trade cap","OK"))))</f>
        <v/>
      </c>
    </row>
    <row r="868" customFormat="false" ht="15" hidden="false" customHeight="false" outlineLevel="0" collapsed="false">
      <c r="A868" s="9"/>
      <c r="B868" s="10"/>
      <c r="C868" s="10"/>
      <c r="D868" s="11"/>
      <c r="E868" s="33"/>
      <c r="F868" s="33"/>
      <c r="G868" s="12"/>
      <c r="H868" s="12"/>
      <c r="I868" s="12"/>
      <c r="J868" s="11"/>
      <c r="K868" s="11"/>
      <c r="L868" s="13"/>
      <c r="M868" s="33"/>
      <c r="N868" s="11"/>
      <c r="O868" s="14" t="str">
        <f aca="false">IF(OR(A868="",B868=""),"",LOOKUP(MOD(B868,1),Lists!$A$5:$A$9,Lists!$B$5:$B$9))</f>
        <v/>
      </c>
      <c r="P868" s="14" t="str">
        <f aca="false">IF(OR(B868="",C868=""),"",ROUND(MOD(C868-B868,1)*1440,0))</f>
        <v/>
      </c>
      <c r="Q868" s="14" t="str">
        <f aca="false">IF(A868="","",COUNTIF($A$7:A868,A868))</f>
        <v/>
      </c>
      <c r="R868" s="15" t="str">
        <f aca="false">IF(OR(G868="",H868="",J868=""),"",ABS(G868-H868)*J868*IF(K868="",1,K868))</f>
        <v/>
      </c>
      <c r="S868" s="15" t="str">
        <f aca="false">IF(OR(G868="",I868="",J868=""),"",(I868-G868)*J868*IF(K868="",1,K868)*IF(E868="Short",-1,1)-N(L868))</f>
        <v/>
      </c>
      <c r="T868" s="16" t="str">
        <f aca="false">IF(OR(S868="",N(R868)=0),"",S868/R868)</f>
        <v/>
      </c>
      <c r="U868" s="15" t="str">
        <f aca="false">IF(S868="","",SUMIFS($S$7:S868,$A$7:A868,A868))</f>
        <v/>
      </c>
      <c r="V868" s="14" t="str">
        <f aca="false">IF(S868="","",IF(AND($C$4&gt;0,U868-S868&lt;=-$C$4),"After loss limit",IF(AND($C$4&gt;0,U868&lt;=-$C$4),"Hit loss limit",IF(AND($C$5&gt;0,Q868&gt;$C$5),"Over trade cap","OK"))))</f>
        <v/>
      </c>
    </row>
    <row r="869" customFormat="false" ht="15" hidden="false" customHeight="false" outlineLevel="0" collapsed="false">
      <c r="A869" s="9"/>
      <c r="B869" s="10"/>
      <c r="C869" s="10"/>
      <c r="D869" s="11"/>
      <c r="E869" s="33"/>
      <c r="F869" s="33"/>
      <c r="G869" s="12"/>
      <c r="H869" s="12"/>
      <c r="I869" s="12"/>
      <c r="J869" s="11"/>
      <c r="K869" s="11"/>
      <c r="L869" s="13"/>
      <c r="M869" s="33"/>
      <c r="N869" s="11"/>
      <c r="O869" s="14" t="str">
        <f aca="false">IF(OR(A869="",B869=""),"",LOOKUP(MOD(B869,1),Lists!$A$5:$A$9,Lists!$B$5:$B$9))</f>
        <v/>
      </c>
      <c r="P869" s="14" t="str">
        <f aca="false">IF(OR(B869="",C869=""),"",ROUND(MOD(C869-B869,1)*1440,0))</f>
        <v/>
      </c>
      <c r="Q869" s="14" t="str">
        <f aca="false">IF(A869="","",COUNTIF($A$7:A869,A869))</f>
        <v/>
      </c>
      <c r="R869" s="15" t="str">
        <f aca="false">IF(OR(G869="",H869="",J869=""),"",ABS(G869-H869)*J869*IF(K869="",1,K869))</f>
        <v/>
      </c>
      <c r="S869" s="15" t="str">
        <f aca="false">IF(OR(G869="",I869="",J869=""),"",(I869-G869)*J869*IF(K869="",1,K869)*IF(E869="Short",-1,1)-N(L869))</f>
        <v/>
      </c>
      <c r="T869" s="16" t="str">
        <f aca="false">IF(OR(S869="",N(R869)=0),"",S869/R869)</f>
        <v/>
      </c>
      <c r="U869" s="15" t="str">
        <f aca="false">IF(S869="","",SUMIFS($S$7:S869,$A$7:A869,A869))</f>
        <v/>
      </c>
      <c r="V869" s="14" t="str">
        <f aca="false">IF(S869="","",IF(AND($C$4&gt;0,U869-S869&lt;=-$C$4),"After loss limit",IF(AND($C$4&gt;0,U869&lt;=-$C$4),"Hit loss limit",IF(AND($C$5&gt;0,Q869&gt;$C$5),"Over trade cap","OK"))))</f>
        <v/>
      </c>
    </row>
    <row r="870" customFormat="false" ht="15" hidden="false" customHeight="false" outlineLevel="0" collapsed="false">
      <c r="A870" s="9"/>
      <c r="B870" s="10"/>
      <c r="C870" s="10"/>
      <c r="D870" s="11"/>
      <c r="E870" s="33"/>
      <c r="F870" s="33"/>
      <c r="G870" s="12"/>
      <c r="H870" s="12"/>
      <c r="I870" s="12"/>
      <c r="J870" s="11"/>
      <c r="K870" s="11"/>
      <c r="L870" s="13"/>
      <c r="M870" s="33"/>
      <c r="N870" s="11"/>
      <c r="O870" s="14" t="str">
        <f aca="false">IF(OR(A870="",B870=""),"",LOOKUP(MOD(B870,1),Lists!$A$5:$A$9,Lists!$B$5:$B$9))</f>
        <v/>
      </c>
      <c r="P870" s="14" t="str">
        <f aca="false">IF(OR(B870="",C870=""),"",ROUND(MOD(C870-B870,1)*1440,0))</f>
        <v/>
      </c>
      <c r="Q870" s="14" t="str">
        <f aca="false">IF(A870="","",COUNTIF($A$7:A870,A870))</f>
        <v/>
      </c>
      <c r="R870" s="15" t="str">
        <f aca="false">IF(OR(G870="",H870="",J870=""),"",ABS(G870-H870)*J870*IF(K870="",1,K870))</f>
        <v/>
      </c>
      <c r="S870" s="15" t="str">
        <f aca="false">IF(OR(G870="",I870="",J870=""),"",(I870-G870)*J870*IF(K870="",1,K870)*IF(E870="Short",-1,1)-N(L870))</f>
        <v/>
      </c>
      <c r="T870" s="16" t="str">
        <f aca="false">IF(OR(S870="",N(R870)=0),"",S870/R870)</f>
        <v/>
      </c>
      <c r="U870" s="15" t="str">
        <f aca="false">IF(S870="","",SUMIFS($S$7:S870,$A$7:A870,A870))</f>
        <v/>
      </c>
      <c r="V870" s="14" t="str">
        <f aca="false">IF(S870="","",IF(AND($C$4&gt;0,U870-S870&lt;=-$C$4),"After loss limit",IF(AND($C$4&gt;0,U870&lt;=-$C$4),"Hit loss limit",IF(AND($C$5&gt;0,Q870&gt;$C$5),"Over trade cap","OK"))))</f>
        <v/>
      </c>
    </row>
    <row r="871" customFormat="false" ht="15" hidden="false" customHeight="false" outlineLevel="0" collapsed="false">
      <c r="A871" s="9"/>
      <c r="B871" s="10"/>
      <c r="C871" s="10"/>
      <c r="D871" s="11"/>
      <c r="E871" s="33"/>
      <c r="F871" s="33"/>
      <c r="G871" s="12"/>
      <c r="H871" s="12"/>
      <c r="I871" s="12"/>
      <c r="J871" s="11"/>
      <c r="K871" s="11"/>
      <c r="L871" s="13"/>
      <c r="M871" s="33"/>
      <c r="N871" s="11"/>
      <c r="O871" s="14" t="str">
        <f aca="false">IF(OR(A871="",B871=""),"",LOOKUP(MOD(B871,1),Lists!$A$5:$A$9,Lists!$B$5:$B$9))</f>
        <v/>
      </c>
      <c r="P871" s="14" t="str">
        <f aca="false">IF(OR(B871="",C871=""),"",ROUND(MOD(C871-B871,1)*1440,0))</f>
        <v/>
      </c>
      <c r="Q871" s="14" t="str">
        <f aca="false">IF(A871="","",COUNTIF($A$7:A871,A871))</f>
        <v/>
      </c>
      <c r="R871" s="15" t="str">
        <f aca="false">IF(OR(G871="",H871="",J871=""),"",ABS(G871-H871)*J871*IF(K871="",1,K871))</f>
        <v/>
      </c>
      <c r="S871" s="15" t="str">
        <f aca="false">IF(OR(G871="",I871="",J871=""),"",(I871-G871)*J871*IF(K871="",1,K871)*IF(E871="Short",-1,1)-N(L871))</f>
        <v/>
      </c>
      <c r="T871" s="16" t="str">
        <f aca="false">IF(OR(S871="",N(R871)=0),"",S871/R871)</f>
        <v/>
      </c>
      <c r="U871" s="15" t="str">
        <f aca="false">IF(S871="","",SUMIFS($S$7:S871,$A$7:A871,A871))</f>
        <v/>
      </c>
      <c r="V871" s="14" t="str">
        <f aca="false">IF(S871="","",IF(AND($C$4&gt;0,U871-S871&lt;=-$C$4),"After loss limit",IF(AND($C$4&gt;0,U871&lt;=-$C$4),"Hit loss limit",IF(AND($C$5&gt;0,Q871&gt;$C$5),"Over trade cap","OK"))))</f>
        <v/>
      </c>
    </row>
    <row r="872" customFormat="false" ht="15" hidden="false" customHeight="false" outlineLevel="0" collapsed="false">
      <c r="A872" s="9"/>
      <c r="B872" s="10"/>
      <c r="C872" s="10"/>
      <c r="D872" s="11"/>
      <c r="E872" s="33"/>
      <c r="F872" s="33"/>
      <c r="G872" s="12"/>
      <c r="H872" s="12"/>
      <c r="I872" s="12"/>
      <c r="J872" s="11"/>
      <c r="K872" s="11"/>
      <c r="L872" s="13"/>
      <c r="M872" s="33"/>
      <c r="N872" s="11"/>
      <c r="O872" s="14" t="str">
        <f aca="false">IF(OR(A872="",B872=""),"",LOOKUP(MOD(B872,1),Lists!$A$5:$A$9,Lists!$B$5:$B$9))</f>
        <v/>
      </c>
      <c r="P872" s="14" t="str">
        <f aca="false">IF(OR(B872="",C872=""),"",ROUND(MOD(C872-B872,1)*1440,0))</f>
        <v/>
      </c>
      <c r="Q872" s="14" t="str">
        <f aca="false">IF(A872="","",COUNTIF($A$7:A872,A872))</f>
        <v/>
      </c>
      <c r="R872" s="15" t="str">
        <f aca="false">IF(OR(G872="",H872="",J872=""),"",ABS(G872-H872)*J872*IF(K872="",1,K872))</f>
        <v/>
      </c>
      <c r="S872" s="15" t="str">
        <f aca="false">IF(OR(G872="",I872="",J872=""),"",(I872-G872)*J872*IF(K872="",1,K872)*IF(E872="Short",-1,1)-N(L872))</f>
        <v/>
      </c>
      <c r="T872" s="16" t="str">
        <f aca="false">IF(OR(S872="",N(R872)=0),"",S872/R872)</f>
        <v/>
      </c>
      <c r="U872" s="15" t="str">
        <f aca="false">IF(S872="","",SUMIFS($S$7:S872,$A$7:A872,A872))</f>
        <v/>
      </c>
      <c r="V872" s="14" t="str">
        <f aca="false">IF(S872="","",IF(AND($C$4&gt;0,U872-S872&lt;=-$C$4),"After loss limit",IF(AND($C$4&gt;0,U872&lt;=-$C$4),"Hit loss limit",IF(AND($C$5&gt;0,Q872&gt;$C$5),"Over trade cap","OK"))))</f>
        <v/>
      </c>
    </row>
    <row r="873" customFormat="false" ht="15" hidden="false" customHeight="false" outlineLevel="0" collapsed="false">
      <c r="A873" s="9"/>
      <c r="B873" s="10"/>
      <c r="C873" s="10"/>
      <c r="D873" s="11"/>
      <c r="E873" s="33"/>
      <c r="F873" s="33"/>
      <c r="G873" s="12"/>
      <c r="H873" s="12"/>
      <c r="I873" s="12"/>
      <c r="J873" s="11"/>
      <c r="K873" s="11"/>
      <c r="L873" s="13"/>
      <c r="M873" s="33"/>
      <c r="N873" s="11"/>
      <c r="O873" s="14" t="str">
        <f aca="false">IF(OR(A873="",B873=""),"",LOOKUP(MOD(B873,1),Lists!$A$5:$A$9,Lists!$B$5:$B$9))</f>
        <v/>
      </c>
      <c r="P873" s="14" t="str">
        <f aca="false">IF(OR(B873="",C873=""),"",ROUND(MOD(C873-B873,1)*1440,0))</f>
        <v/>
      </c>
      <c r="Q873" s="14" t="str">
        <f aca="false">IF(A873="","",COUNTIF($A$7:A873,A873))</f>
        <v/>
      </c>
      <c r="R873" s="15" t="str">
        <f aca="false">IF(OR(G873="",H873="",J873=""),"",ABS(G873-H873)*J873*IF(K873="",1,K873))</f>
        <v/>
      </c>
      <c r="S873" s="15" t="str">
        <f aca="false">IF(OR(G873="",I873="",J873=""),"",(I873-G873)*J873*IF(K873="",1,K873)*IF(E873="Short",-1,1)-N(L873))</f>
        <v/>
      </c>
      <c r="T873" s="16" t="str">
        <f aca="false">IF(OR(S873="",N(R873)=0),"",S873/R873)</f>
        <v/>
      </c>
      <c r="U873" s="15" t="str">
        <f aca="false">IF(S873="","",SUMIFS($S$7:S873,$A$7:A873,A873))</f>
        <v/>
      </c>
      <c r="V873" s="14" t="str">
        <f aca="false">IF(S873="","",IF(AND($C$4&gt;0,U873-S873&lt;=-$C$4),"After loss limit",IF(AND($C$4&gt;0,U873&lt;=-$C$4),"Hit loss limit",IF(AND($C$5&gt;0,Q873&gt;$C$5),"Over trade cap","OK"))))</f>
        <v/>
      </c>
    </row>
    <row r="874" customFormat="false" ht="15" hidden="false" customHeight="false" outlineLevel="0" collapsed="false">
      <c r="A874" s="9"/>
      <c r="B874" s="10"/>
      <c r="C874" s="10"/>
      <c r="D874" s="11"/>
      <c r="E874" s="33"/>
      <c r="F874" s="33"/>
      <c r="G874" s="12"/>
      <c r="H874" s="12"/>
      <c r="I874" s="12"/>
      <c r="J874" s="11"/>
      <c r="K874" s="11"/>
      <c r="L874" s="13"/>
      <c r="M874" s="33"/>
      <c r="N874" s="11"/>
      <c r="O874" s="14" t="str">
        <f aca="false">IF(OR(A874="",B874=""),"",LOOKUP(MOD(B874,1),Lists!$A$5:$A$9,Lists!$B$5:$B$9))</f>
        <v/>
      </c>
      <c r="P874" s="14" t="str">
        <f aca="false">IF(OR(B874="",C874=""),"",ROUND(MOD(C874-B874,1)*1440,0))</f>
        <v/>
      </c>
      <c r="Q874" s="14" t="str">
        <f aca="false">IF(A874="","",COUNTIF($A$7:A874,A874))</f>
        <v/>
      </c>
      <c r="R874" s="15" t="str">
        <f aca="false">IF(OR(G874="",H874="",J874=""),"",ABS(G874-H874)*J874*IF(K874="",1,K874))</f>
        <v/>
      </c>
      <c r="S874" s="15" t="str">
        <f aca="false">IF(OR(G874="",I874="",J874=""),"",(I874-G874)*J874*IF(K874="",1,K874)*IF(E874="Short",-1,1)-N(L874))</f>
        <v/>
      </c>
      <c r="T874" s="16" t="str">
        <f aca="false">IF(OR(S874="",N(R874)=0),"",S874/R874)</f>
        <v/>
      </c>
      <c r="U874" s="15" t="str">
        <f aca="false">IF(S874="","",SUMIFS($S$7:S874,$A$7:A874,A874))</f>
        <v/>
      </c>
      <c r="V874" s="14" t="str">
        <f aca="false">IF(S874="","",IF(AND($C$4&gt;0,U874-S874&lt;=-$C$4),"After loss limit",IF(AND($C$4&gt;0,U874&lt;=-$C$4),"Hit loss limit",IF(AND($C$5&gt;0,Q874&gt;$C$5),"Over trade cap","OK"))))</f>
        <v/>
      </c>
    </row>
    <row r="875" customFormat="false" ht="15" hidden="false" customHeight="false" outlineLevel="0" collapsed="false">
      <c r="A875" s="9"/>
      <c r="B875" s="10"/>
      <c r="C875" s="10"/>
      <c r="D875" s="11"/>
      <c r="E875" s="33"/>
      <c r="F875" s="33"/>
      <c r="G875" s="12"/>
      <c r="H875" s="12"/>
      <c r="I875" s="12"/>
      <c r="J875" s="11"/>
      <c r="K875" s="11"/>
      <c r="L875" s="13"/>
      <c r="M875" s="33"/>
      <c r="N875" s="11"/>
      <c r="O875" s="14" t="str">
        <f aca="false">IF(OR(A875="",B875=""),"",LOOKUP(MOD(B875,1),Lists!$A$5:$A$9,Lists!$B$5:$B$9))</f>
        <v/>
      </c>
      <c r="P875" s="14" t="str">
        <f aca="false">IF(OR(B875="",C875=""),"",ROUND(MOD(C875-B875,1)*1440,0))</f>
        <v/>
      </c>
      <c r="Q875" s="14" t="str">
        <f aca="false">IF(A875="","",COUNTIF($A$7:A875,A875))</f>
        <v/>
      </c>
      <c r="R875" s="15" t="str">
        <f aca="false">IF(OR(G875="",H875="",J875=""),"",ABS(G875-H875)*J875*IF(K875="",1,K875))</f>
        <v/>
      </c>
      <c r="S875" s="15" t="str">
        <f aca="false">IF(OR(G875="",I875="",J875=""),"",(I875-G875)*J875*IF(K875="",1,K875)*IF(E875="Short",-1,1)-N(L875))</f>
        <v/>
      </c>
      <c r="T875" s="16" t="str">
        <f aca="false">IF(OR(S875="",N(R875)=0),"",S875/R875)</f>
        <v/>
      </c>
      <c r="U875" s="15" t="str">
        <f aca="false">IF(S875="","",SUMIFS($S$7:S875,$A$7:A875,A875))</f>
        <v/>
      </c>
      <c r="V875" s="14" t="str">
        <f aca="false">IF(S875="","",IF(AND($C$4&gt;0,U875-S875&lt;=-$C$4),"After loss limit",IF(AND($C$4&gt;0,U875&lt;=-$C$4),"Hit loss limit",IF(AND($C$5&gt;0,Q875&gt;$C$5),"Over trade cap","OK"))))</f>
        <v/>
      </c>
    </row>
    <row r="876" customFormat="false" ht="15" hidden="false" customHeight="false" outlineLevel="0" collapsed="false">
      <c r="A876" s="9"/>
      <c r="B876" s="10"/>
      <c r="C876" s="10"/>
      <c r="D876" s="11"/>
      <c r="E876" s="33"/>
      <c r="F876" s="33"/>
      <c r="G876" s="12"/>
      <c r="H876" s="12"/>
      <c r="I876" s="12"/>
      <c r="J876" s="11"/>
      <c r="K876" s="11"/>
      <c r="L876" s="13"/>
      <c r="M876" s="33"/>
      <c r="N876" s="11"/>
      <c r="O876" s="14" t="str">
        <f aca="false">IF(OR(A876="",B876=""),"",LOOKUP(MOD(B876,1),Lists!$A$5:$A$9,Lists!$B$5:$B$9))</f>
        <v/>
      </c>
      <c r="P876" s="14" t="str">
        <f aca="false">IF(OR(B876="",C876=""),"",ROUND(MOD(C876-B876,1)*1440,0))</f>
        <v/>
      </c>
      <c r="Q876" s="14" t="str">
        <f aca="false">IF(A876="","",COUNTIF($A$7:A876,A876))</f>
        <v/>
      </c>
      <c r="R876" s="15" t="str">
        <f aca="false">IF(OR(G876="",H876="",J876=""),"",ABS(G876-H876)*J876*IF(K876="",1,K876))</f>
        <v/>
      </c>
      <c r="S876" s="15" t="str">
        <f aca="false">IF(OR(G876="",I876="",J876=""),"",(I876-G876)*J876*IF(K876="",1,K876)*IF(E876="Short",-1,1)-N(L876))</f>
        <v/>
      </c>
      <c r="T876" s="16" t="str">
        <f aca="false">IF(OR(S876="",N(R876)=0),"",S876/R876)</f>
        <v/>
      </c>
      <c r="U876" s="15" t="str">
        <f aca="false">IF(S876="","",SUMIFS($S$7:S876,$A$7:A876,A876))</f>
        <v/>
      </c>
      <c r="V876" s="14" t="str">
        <f aca="false">IF(S876="","",IF(AND($C$4&gt;0,U876-S876&lt;=-$C$4),"After loss limit",IF(AND($C$4&gt;0,U876&lt;=-$C$4),"Hit loss limit",IF(AND($C$5&gt;0,Q876&gt;$C$5),"Over trade cap","OK"))))</f>
        <v/>
      </c>
    </row>
    <row r="877" customFormat="false" ht="15" hidden="false" customHeight="false" outlineLevel="0" collapsed="false">
      <c r="A877" s="9"/>
      <c r="B877" s="10"/>
      <c r="C877" s="10"/>
      <c r="D877" s="11"/>
      <c r="E877" s="33"/>
      <c r="F877" s="33"/>
      <c r="G877" s="12"/>
      <c r="H877" s="12"/>
      <c r="I877" s="12"/>
      <c r="J877" s="11"/>
      <c r="K877" s="11"/>
      <c r="L877" s="13"/>
      <c r="M877" s="33"/>
      <c r="N877" s="11"/>
      <c r="O877" s="14" t="str">
        <f aca="false">IF(OR(A877="",B877=""),"",LOOKUP(MOD(B877,1),Lists!$A$5:$A$9,Lists!$B$5:$B$9))</f>
        <v/>
      </c>
      <c r="P877" s="14" t="str">
        <f aca="false">IF(OR(B877="",C877=""),"",ROUND(MOD(C877-B877,1)*1440,0))</f>
        <v/>
      </c>
      <c r="Q877" s="14" t="str">
        <f aca="false">IF(A877="","",COUNTIF($A$7:A877,A877))</f>
        <v/>
      </c>
      <c r="R877" s="15" t="str">
        <f aca="false">IF(OR(G877="",H877="",J877=""),"",ABS(G877-H877)*J877*IF(K877="",1,K877))</f>
        <v/>
      </c>
      <c r="S877" s="15" t="str">
        <f aca="false">IF(OR(G877="",I877="",J877=""),"",(I877-G877)*J877*IF(K877="",1,K877)*IF(E877="Short",-1,1)-N(L877))</f>
        <v/>
      </c>
      <c r="T877" s="16" t="str">
        <f aca="false">IF(OR(S877="",N(R877)=0),"",S877/R877)</f>
        <v/>
      </c>
      <c r="U877" s="15" t="str">
        <f aca="false">IF(S877="","",SUMIFS($S$7:S877,$A$7:A877,A877))</f>
        <v/>
      </c>
      <c r="V877" s="14" t="str">
        <f aca="false">IF(S877="","",IF(AND($C$4&gt;0,U877-S877&lt;=-$C$4),"After loss limit",IF(AND($C$4&gt;0,U877&lt;=-$C$4),"Hit loss limit",IF(AND($C$5&gt;0,Q877&gt;$C$5),"Over trade cap","OK"))))</f>
        <v/>
      </c>
    </row>
    <row r="878" customFormat="false" ht="15" hidden="false" customHeight="false" outlineLevel="0" collapsed="false">
      <c r="A878" s="9"/>
      <c r="B878" s="10"/>
      <c r="C878" s="10"/>
      <c r="D878" s="11"/>
      <c r="E878" s="33"/>
      <c r="F878" s="33"/>
      <c r="G878" s="12"/>
      <c r="H878" s="12"/>
      <c r="I878" s="12"/>
      <c r="J878" s="11"/>
      <c r="K878" s="11"/>
      <c r="L878" s="13"/>
      <c r="M878" s="33"/>
      <c r="N878" s="11"/>
      <c r="O878" s="14" t="str">
        <f aca="false">IF(OR(A878="",B878=""),"",LOOKUP(MOD(B878,1),Lists!$A$5:$A$9,Lists!$B$5:$B$9))</f>
        <v/>
      </c>
      <c r="P878" s="14" t="str">
        <f aca="false">IF(OR(B878="",C878=""),"",ROUND(MOD(C878-B878,1)*1440,0))</f>
        <v/>
      </c>
      <c r="Q878" s="14" t="str">
        <f aca="false">IF(A878="","",COUNTIF($A$7:A878,A878))</f>
        <v/>
      </c>
      <c r="R878" s="15" t="str">
        <f aca="false">IF(OR(G878="",H878="",J878=""),"",ABS(G878-H878)*J878*IF(K878="",1,K878))</f>
        <v/>
      </c>
      <c r="S878" s="15" t="str">
        <f aca="false">IF(OR(G878="",I878="",J878=""),"",(I878-G878)*J878*IF(K878="",1,K878)*IF(E878="Short",-1,1)-N(L878))</f>
        <v/>
      </c>
      <c r="T878" s="16" t="str">
        <f aca="false">IF(OR(S878="",N(R878)=0),"",S878/R878)</f>
        <v/>
      </c>
      <c r="U878" s="15" t="str">
        <f aca="false">IF(S878="","",SUMIFS($S$7:S878,$A$7:A878,A878))</f>
        <v/>
      </c>
      <c r="V878" s="14" t="str">
        <f aca="false">IF(S878="","",IF(AND($C$4&gt;0,U878-S878&lt;=-$C$4),"After loss limit",IF(AND($C$4&gt;0,U878&lt;=-$C$4),"Hit loss limit",IF(AND($C$5&gt;0,Q878&gt;$C$5),"Over trade cap","OK"))))</f>
        <v/>
      </c>
    </row>
    <row r="879" customFormat="false" ht="15" hidden="false" customHeight="false" outlineLevel="0" collapsed="false">
      <c r="A879" s="9"/>
      <c r="B879" s="10"/>
      <c r="C879" s="10"/>
      <c r="D879" s="11"/>
      <c r="E879" s="33"/>
      <c r="F879" s="33"/>
      <c r="G879" s="12"/>
      <c r="H879" s="12"/>
      <c r="I879" s="12"/>
      <c r="J879" s="11"/>
      <c r="K879" s="11"/>
      <c r="L879" s="13"/>
      <c r="M879" s="33"/>
      <c r="N879" s="11"/>
      <c r="O879" s="14" t="str">
        <f aca="false">IF(OR(A879="",B879=""),"",LOOKUP(MOD(B879,1),Lists!$A$5:$A$9,Lists!$B$5:$B$9))</f>
        <v/>
      </c>
      <c r="P879" s="14" t="str">
        <f aca="false">IF(OR(B879="",C879=""),"",ROUND(MOD(C879-B879,1)*1440,0))</f>
        <v/>
      </c>
      <c r="Q879" s="14" t="str">
        <f aca="false">IF(A879="","",COUNTIF($A$7:A879,A879))</f>
        <v/>
      </c>
      <c r="R879" s="15" t="str">
        <f aca="false">IF(OR(G879="",H879="",J879=""),"",ABS(G879-H879)*J879*IF(K879="",1,K879))</f>
        <v/>
      </c>
      <c r="S879" s="15" t="str">
        <f aca="false">IF(OR(G879="",I879="",J879=""),"",(I879-G879)*J879*IF(K879="",1,K879)*IF(E879="Short",-1,1)-N(L879))</f>
        <v/>
      </c>
      <c r="T879" s="16" t="str">
        <f aca="false">IF(OR(S879="",N(R879)=0),"",S879/R879)</f>
        <v/>
      </c>
      <c r="U879" s="15" t="str">
        <f aca="false">IF(S879="","",SUMIFS($S$7:S879,$A$7:A879,A879))</f>
        <v/>
      </c>
      <c r="V879" s="14" t="str">
        <f aca="false">IF(S879="","",IF(AND($C$4&gt;0,U879-S879&lt;=-$C$4),"After loss limit",IF(AND($C$4&gt;0,U879&lt;=-$C$4),"Hit loss limit",IF(AND($C$5&gt;0,Q879&gt;$C$5),"Over trade cap","OK"))))</f>
        <v/>
      </c>
    </row>
    <row r="880" customFormat="false" ht="15" hidden="false" customHeight="false" outlineLevel="0" collapsed="false">
      <c r="A880" s="9"/>
      <c r="B880" s="10"/>
      <c r="C880" s="10"/>
      <c r="D880" s="11"/>
      <c r="E880" s="33"/>
      <c r="F880" s="33"/>
      <c r="G880" s="12"/>
      <c r="H880" s="12"/>
      <c r="I880" s="12"/>
      <c r="J880" s="11"/>
      <c r="K880" s="11"/>
      <c r="L880" s="13"/>
      <c r="M880" s="33"/>
      <c r="N880" s="11"/>
      <c r="O880" s="14" t="str">
        <f aca="false">IF(OR(A880="",B880=""),"",LOOKUP(MOD(B880,1),Lists!$A$5:$A$9,Lists!$B$5:$B$9))</f>
        <v/>
      </c>
      <c r="P880" s="14" t="str">
        <f aca="false">IF(OR(B880="",C880=""),"",ROUND(MOD(C880-B880,1)*1440,0))</f>
        <v/>
      </c>
      <c r="Q880" s="14" t="str">
        <f aca="false">IF(A880="","",COUNTIF($A$7:A880,A880))</f>
        <v/>
      </c>
      <c r="R880" s="15" t="str">
        <f aca="false">IF(OR(G880="",H880="",J880=""),"",ABS(G880-H880)*J880*IF(K880="",1,K880))</f>
        <v/>
      </c>
      <c r="S880" s="15" t="str">
        <f aca="false">IF(OR(G880="",I880="",J880=""),"",(I880-G880)*J880*IF(K880="",1,K880)*IF(E880="Short",-1,1)-N(L880))</f>
        <v/>
      </c>
      <c r="T880" s="16" t="str">
        <f aca="false">IF(OR(S880="",N(R880)=0),"",S880/R880)</f>
        <v/>
      </c>
      <c r="U880" s="15" t="str">
        <f aca="false">IF(S880="","",SUMIFS($S$7:S880,$A$7:A880,A880))</f>
        <v/>
      </c>
      <c r="V880" s="14" t="str">
        <f aca="false">IF(S880="","",IF(AND($C$4&gt;0,U880-S880&lt;=-$C$4),"After loss limit",IF(AND($C$4&gt;0,U880&lt;=-$C$4),"Hit loss limit",IF(AND($C$5&gt;0,Q880&gt;$C$5),"Over trade cap","OK"))))</f>
        <v/>
      </c>
    </row>
    <row r="881" customFormat="false" ht="15" hidden="false" customHeight="false" outlineLevel="0" collapsed="false">
      <c r="A881" s="9"/>
      <c r="B881" s="10"/>
      <c r="C881" s="10"/>
      <c r="D881" s="11"/>
      <c r="E881" s="33"/>
      <c r="F881" s="33"/>
      <c r="G881" s="12"/>
      <c r="H881" s="12"/>
      <c r="I881" s="12"/>
      <c r="J881" s="11"/>
      <c r="K881" s="11"/>
      <c r="L881" s="13"/>
      <c r="M881" s="33"/>
      <c r="N881" s="11"/>
      <c r="O881" s="14" t="str">
        <f aca="false">IF(OR(A881="",B881=""),"",LOOKUP(MOD(B881,1),Lists!$A$5:$A$9,Lists!$B$5:$B$9))</f>
        <v/>
      </c>
      <c r="P881" s="14" t="str">
        <f aca="false">IF(OR(B881="",C881=""),"",ROUND(MOD(C881-B881,1)*1440,0))</f>
        <v/>
      </c>
      <c r="Q881" s="14" t="str">
        <f aca="false">IF(A881="","",COUNTIF($A$7:A881,A881))</f>
        <v/>
      </c>
      <c r="R881" s="15" t="str">
        <f aca="false">IF(OR(G881="",H881="",J881=""),"",ABS(G881-H881)*J881*IF(K881="",1,K881))</f>
        <v/>
      </c>
      <c r="S881" s="15" t="str">
        <f aca="false">IF(OR(G881="",I881="",J881=""),"",(I881-G881)*J881*IF(K881="",1,K881)*IF(E881="Short",-1,1)-N(L881))</f>
        <v/>
      </c>
      <c r="T881" s="16" t="str">
        <f aca="false">IF(OR(S881="",N(R881)=0),"",S881/R881)</f>
        <v/>
      </c>
      <c r="U881" s="15" t="str">
        <f aca="false">IF(S881="","",SUMIFS($S$7:S881,$A$7:A881,A881))</f>
        <v/>
      </c>
      <c r="V881" s="14" t="str">
        <f aca="false">IF(S881="","",IF(AND($C$4&gt;0,U881-S881&lt;=-$C$4),"After loss limit",IF(AND($C$4&gt;0,U881&lt;=-$C$4),"Hit loss limit",IF(AND($C$5&gt;0,Q881&gt;$C$5),"Over trade cap","OK"))))</f>
        <v/>
      </c>
    </row>
    <row r="882" customFormat="false" ht="15" hidden="false" customHeight="false" outlineLevel="0" collapsed="false">
      <c r="A882" s="9"/>
      <c r="B882" s="10"/>
      <c r="C882" s="10"/>
      <c r="D882" s="11"/>
      <c r="E882" s="33"/>
      <c r="F882" s="33"/>
      <c r="G882" s="12"/>
      <c r="H882" s="12"/>
      <c r="I882" s="12"/>
      <c r="J882" s="11"/>
      <c r="K882" s="11"/>
      <c r="L882" s="13"/>
      <c r="M882" s="33"/>
      <c r="N882" s="11"/>
      <c r="O882" s="14" t="str">
        <f aca="false">IF(OR(A882="",B882=""),"",LOOKUP(MOD(B882,1),Lists!$A$5:$A$9,Lists!$B$5:$B$9))</f>
        <v/>
      </c>
      <c r="P882" s="14" t="str">
        <f aca="false">IF(OR(B882="",C882=""),"",ROUND(MOD(C882-B882,1)*1440,0))</f>
        <v/>
      </c>
      <c r="Q882" s="14" t="str">
        <f aca="false">IF(A882="","",COUNTIF($A$7:A882,A882))</f>
        <v/>
      </c>
      <c r="R882" s="15" t="str">
        <f aca="false">IF(OR(G882="",H882="",J882=""),"",ABS(G882-H882)*J882*IF(K882="",1,K882))</f>
        <v/>
      </c>
      <c r="S882" s="15" t="str">
        <f aca="false">IF(OR(G882="",I882="",J882=""),"",(I882-G882)*J882*IF(K882="",1,K882)*IF(E882="Short",-1,1)-N(L882))</f>
        <v/>
      </c>
      <c r="T882" s="16" t="str">
        <f aca="false">IF(OR(S882="",N(R882)=0),"",S882/R882)</f>
        <v/>
      </c>
      <c r="U882" s="15" t="str">
        <f aca="false">IF(S882="","",SUMIFS($S$7:S882,$A$7:A882,A882))</f>
        <v/>
      </c>
      <c r="V882" s="14" t="str">
        <f aca="false">IF(S882="","",IF(AND($C$4&gt;0,U882-S882&lt;=-$C$4),"After loss limit",IF(AND($C$4&gt;0,U882&lt;=-$C$4),"Hit loss limit",IF(AND($C$5&gt;0,Q882&gt;$C$5),"Over trade cap","OK"))))</f>
        <v/>
      </c>
    </row>
    <row r="883" customFormat="false" ht="15" hidden="false" customHeight="false" outlineLevel="0" collapsed="false">
      <c r="A883" s="9"/>
      <c r="B883" s="10"/>
      <c r="C883" s="10"/>
      <c r="D883" s="11"/>
      <c r="E883" s="33"/>
      <c r="F883" s="33"/>
      <c r="G883" s="12"/>
      <c r="H883" s="12"/>
      <c r="I883" s="12"/>
      <c r="J883" s="11"/>
      <c r="K883" s="11"/>
      <c r="L883" s="13"/>
      <c r="M883" s="33"/>
      <c r="N883" s="11"/>
      <c r="O883" s="14" t="str">
        <f aca="false">IF(OR(A883="",B883=""),"",LOOKUP(MOD(B883,1),Lists!$A$5:$A$9,Lists!$B$5:$B$9))</f>
        <v/>
      </c>
      <c r="P883" s="14" t="str">
        <f aca="false">IF(OR(B883="",C883=""),"",ROUND(MOD(C883-B883,1)*1440,0))</f>
        <v/>
      </c>
      <c r="Q883" s="14" t="str">
        <f aca="false">IF(A883="","",COUNTIF($A$7:A883,A883))</f>
        <v/>
      </c>
      <c r="R883" s="15" t="str">
        <f aca="false">IF(OR(G883="",H883="",J883=""),"",ABS(G883-H883)*J883*IF(K883="",1,K883))</f>
        <v/>
      </c>
      <c r="S883" s="15" t="str">
        <f aca="false">IF(OR(G883="",I883="",J883=""),"",(I883-G883)*J883*IF(K883="",1,K883)*IF(E883="Short",-1,1)-N(L883))</f>
        <v/>
      </c>
      <c r="T883" s="16" t="str">
        <f aca="false">IF(OR(S883="",N(R883)=0),"",S883/R883)</f>
        <v/>
      </c>
      <c r="U883" s="15" t="str">
        <f aca="false">IF(S883="","",SUMIFS($S$7:S883,$A$7:A883,A883))</f>
        <v/>
      </c>
      <c r="V883" s="14" t="str">
        <f aca="false">IF(S883="","",IF(AND($C$4&gt;0,U883-S883&lt;=-$C$4),"After loss limit",IF(AND($C$4&gt;0,U883&lt;=-$C$4),"Hit loss limit",IF(AND($C$5&gt;0,Q883&gt;$C$5),"Over trade cap","OK"))))</f>
        <v/>
      </c>
    </row>
    <row r="884" customFormat="false" ht="15" hidden="false" customHeight="false" outlineLevel="0" collapsed="false">
      <c r="A884" s="9"/>
      <c r="B884" s="10"/>
      <c r="C884" s="10"/>
      <c r="D884" s="11"/>
      <c r="E884" s="33"/>
      <c r="F884" s="33"/>
      <c r="G884" s="12"/>
      <c r="H884" s="12"/>
      <c r="I884" s="12"/>
      <c r="J884" s="11"/>
      <c r="K884" s="11"/>
      <c r="L884" s="13"/>
      <c r="M884" s="33"/>
      <c r="N884" s="11"/>
      <c r="O884" s="14" t="str">
        <f aca="false">IF(OR(A884="",B884=""),"",LOOKUP(MOD(B884,1),Lists!$A$5:$A$9,Lists!$B$5:$B$9))</f>
        <v/>
      </c>
      <c r="P884" s="14" t="str">
        <f aca="false">IF(OR(B884="",C884=""),"",ROUND(MOD(C884-B884,1)*1440,0))</f>
        <v/>
      </c>
      <c r="Q884" s="14" t="str">
        <f aca="false">IF(A884="","",COUNTIF($A$7:A884,A884))</f>
        <v/>
      </c>
      <c r="R884" s="15" t="str">
        <f aca="false">IF(OR(G884="",H884="",J884=""),"",ABS(G884-H884)*J884*IF(K884="",1,K884))</f>
        <v/>
      </c>
      <c r="S884" s="15" t="str">
        <f aca="false">IF(OR(G884="",I884="",J884=""),"",(I884-G884)*J884*IF(K884="",1,K884)*IF(E884="Short",-1,1)-N(L884))</f>
        <v/>
      </c>
      <c r="T884" s="16" t="str">
        <f aca="false">IF(OR(S884="",N(R884)=0),"",S884/R884)</f>
        <v/>
      </c>
      <c r="U884" s="15" t="str">
        <f aca="false">IF(S884="","",SUMIFS($S$7:S884,$A$7:A884,A884))</f>
        <v/>
      </c>
      <c r="V884" s="14" t="str">
        <f aca="false">IF(S884="","",IF(AND($C$4&gt;0,U884-S884&lt;=-$C$4),"After loss limit",IF(AND($C$4&gt;0,U884&lt;=-$C$4),"Hit loss limit",IF(AND($C$5&gt;0,Q884&gt;$C$5),"Over trade cap","OK"))))</f>
        <v/>
      </c>
    </row>
    <row r="885" customFormat="false" ht="15" hidden="false" customHeight="false" outlineLevel="0" collapsed="false">
      <c r="A885" s="9"/>
      <c r="B885" s="10"/>
      <c r="C885" s="10"/>
      <c r="D885" s="11"/>
      <c r="E885" s="33"/>
      <c r="F885" s="33"/>
      <c r="G885" s="12"/>
      <c r="H885" s="12"/>
      <c r="I885" s="12"/>
      <c r="J885" s="11"/>
      <c r="K885" s="11"/>
      <c r="L885" s="13"/>
      <c r="M885" s="33"/>
      <c r="N885" s="11"/>
      <c r="O885" s="14" t="str">
        <f aca="false">IF(OR(A885="",B885=""),"",LOOKUP(MOD(B885,1),Lists!$A$5:$A$9,Lists!$B$5:$B$9))</f>
        <v/>
      </c>
      <c r="P885" s="14" t="str">
        <f aca="false">IF(OR(B885="",C885=""),"",ROUND(MOD(C885-B885,1)*1440,0))</f>
        <v/>
      </c>
      <c r="Q885" s="14" t="str">
        <f aca="false">IF(A885="","",COUNTIF($A$7:A885,A885))</f>
        <v/>
      </c>
      <c r="R885" s="15" t="str">
        <f aca="false">IF(OR(G885="",H885="",J885=""),"",ABS(G885-H885)*J885*IF(K885="",1,K885))</f>
        <v/>
      </c>
      <c r="S885" s="15" t="str">
        <f aca="false">IF(OR(G885="",I885="",J885=""),"",(I885-G885)*J885*IF(K885="",1,K885)*IF(E885="Short",-1,1)-N(L885))</f>
        <v/>
      </c>
      <c r="T885" s="16" t="str">
        <f aca="false">IF(OR(S885="",N(R885)=0),"",S885/R885)</f>
        <v/>
      </c>
      <c r="U885" s="15" t="str">
        <f aca="false">IF(S885="","",SUMIFS($S$7:S885,$A$7:A885,A885))</f>
        <v/>
      </c>
      <c r="V885" s="14" t="str">
        <f aca="false">IF(S885="","",IF(AND($C$4&gt;0,U885-S885&lt;=-$C$4),"After loss limit",IF(AND($C$4&gt;0,U885&lt;=-$C$4),"Hit loss limit",IF(AND($C$5&gt;0,Q885&gt;$C$5),"Over trade cap","OK"))))</f>
        <v/>
      </c>
    </row>
    <row r="886" customFormat="false" ht="15" hidden="false" customHeight="false" outlineLevel="0" collapsed="false">
      <c r="A886" s="9"/>
      <c r="B886" s="10"/>
      <c r="C886" s="10"/>
      <c r="D886" s="11"/>
      <c r="E886" s="33"/>
      <c r="F886" s="33"/>
      <c r="G886" s="12"/>
      <c r="H886" s="12"/>
      <c r="I886" s="12"/>
      <c r="J886" s="11"/>
      <c r="K886" s="11"/>
      <c r="L886" s="13"/>
      <c r="M886" s="33"/>
      <c r="N886" s="11"/>
      <c r="O886" s="14" t="str">
        <f aca="false">IF(OR(A886="",B886=""),"",LOOKUP(MOD(B886,1),Lists!$A$5:$A$9,Lists!$B$5:$B$9))</f>
        <v/>
      </c>
      <c r="P886" s="14" t="str">
        <f aca="false">IF(OR(B886="",C886=""),"",ROUND(MOD(C886-B886,1)*1440,0))</f>
        <v/>
      </c>
      <c r="Q886" s="14" t="str">
        <f aca="false">IF(A886="","",COUNTIF($A$7:A886,A886))</f>
        <v/>
      </c>
      <c r="R886" s="15" t="str">
        <f aca="false">IF(OR(G886="",H886="",J886=""),"",ABS(G886-H886)*J886*IF(K886="",1,K886))</f>
        <v/>
      </c>
      <c r="S886" s="15" t="str">
        <f aca="false">IF(OR(G886="",I886="",J886=""),"",(I886-G886)*J886*IF(K886="",1,K886)*IF(E886="Short",-1,1)-N(L886))</f>
        <v/>
      </c>
      <c r="T886" s="16" t="str">
        <f aca="false">IF(OR(S886="",N(R886)=0),"",S886/R886)</f>
        <v/>
      </c>
      <c r="U886" s="15" t="str">
        <f aca="false">IF(S886="","",SUMIFS($S$7:S886,$A$7:A886,A886))</f>
        <v/>
      </c>
      <c r="V886" s="14" t="str">
        <f aca="false">IF(S886="","",IF(AND($C$4&gt;0,U886-S886&lt;=-$C$4),"After loss limit",IF(AND($C$4&gt;0,U886&lt;=-$C$4),"Hit loss limit",IF(AND($C$5&gt;0,Q886&gt;$C$5),"Over trade cap","OK"))))</f>
        <v/>
      </c>
    </row>
    <row r="887" customFormat="false" ht="15" hidden="false" customHeight="false" outlineLevel="0" collapsed="false">
      <c r="A887" s="9"/>
      <c r="B887" s="10"/>
      <c r="C887" s="10"/>
      <c r="D887" s="11"/>
      <c r="E887" s="33"/>
      <c r="F887" s="33"/>
      <c r="G887" s="12"/>
      <c r="H887" s="12"/>
      <c r="I887" s="12"/>
      <c r="J887" s="11"/>
      <c r="K887" s="11"/>
      <c r="L887" s="13"/>
      <c r="M887" s="33"/>
      <c r="N887" s="11"/>
      <c r="O887" s="14" t="str">
        <f aca="false">IF(OR(A887="",B887=""),"",LOOKUP(MOD(B887,1),Lists!$A$5:$A$9,Lists!$B$5:$B$9))</f>
        <v/>
      </c>
      <c r="P887" s="14" t="str">
        <f aca="false">IF(OR(B887="",C887=""),"",ROUND(MOD(C887-B887,1)*1440,0))</f>
        <v/>
      </c>
      <c r="Q887" s="14" t="str">
        <f aca="false">IF(A887="","",COUNTIF($A$7:A887,A887))</f>
        <v/>
      </c>
      <c r="R887" s="15" t="str">
        <f aca="false">IF(OR(G887="",H887="",J887=""),"",ABS(G887-H887)*J887*IF(K887="",1,K887))</f>
        <v/>
      </c>
      <c r="S887" s="15" t="str">
        <f aca="false">IF(OR(G887="",I887="",J887=""),"",(I887-G887)*J887*IF(K887="",1,K887)*IF(E887="Short",-1,1)-N(L887))</f>
        <v/>
      </c>
      <c r="T887" s="16" t="str">
        <f aca="false">IF(OR(S887="",N(R887)=0),"",S887/R887)</f>
        <v/>
      </c>
      <c r="U887" s="15" t="str">
        <f aca="false">IF(S887="","",SUMIFS($S$7:S887,$A$7:A887,A887))</f>
        <v/>
      </c>
      <c r="V887" s="14" t="str">
        <f aca="false">IF(S887="","",IF(AND($C$4&gt;0,U887-S887&lt;=-$C$4),"After loss limit",IF(AND($C$4&gt;0,U887&lt;=-$C$4),"Hit loss limit",IF(AND($C$5&gt;0,Q887&gt;$C$5),"Over trade cap","OK"))))</f>
        <v/>
      </c>
    </row>
    <row r="888" customFormat="false" ht="15" hidden="false" customHeight="false" outlineLevel="0" collapsed="false">
      <c r="A888" s="9"/>
      <c r="B888" s="10"/>
      <c r="C888" s="10"/>
      <c r="D888" s="11"/>
      <c r="E888" s="33"/>
      <c r="F888" s="33"/>
      <c r="G888" s="12"/>
      <c r="H888" s="12"/>
      <c r="I888" s="12"/>
      <c r="J888" s="11"/>
      <c r="K888" s="11"/>
      <c r="L888" s="13"/>
      <c r="M888" s="33"/>
      <c r="N888" s="11"/>
      <c r="O888" s="14" t="str">
        <f aca="false">IF(OR(A888="",B888=""),"",LOOKUP(MOD(B888,1),Lists!$A$5:$A$9,Lists!$B$5:$B$9))</f>
        <v/>
      </c>
      <c r="P888" s="14" t="str">
        <f aca="false">IF(OR(B888="",C888=""),"",ROUND(MOD(C888-B888,1)*1440,0))</f>
        <v/>
      </c>
      <c r="Q888" s="14" t="str">
        <f aca="false">IF(A888="","",COUNTIF($A$7:A888,A888))</f>
        <v/>
      </c>
      <c r="R888" s="15" t="str">
        <f aca="false">IF(OR(G888="",H888="",J888=""),"",ABS(G888-H888)*J888*IF(K888="",1,K888))</f>
        <v/>
      </c>
      <c r="S888" s="15" t="str">
        <f aca="false">IF(OR(G888="",I888="",J888=""),"",(I888-G888)*J888*IF(K888="",1,K888)*IF(E888="Short",-1,1)-N(L888))</f>
        <v/>
      </c>
      <c r="T888" s="16" t="str">
        <f aca="false">IF(OR(S888="",N(R888)=0),"",S888/R888)</f>
        <v/>
      </c>
      <c r="U888" s="15" t="str">
        <f aca="false">IF(S888="","",SUMIFS($S$7:S888,$A$7:A888,A888))</f>
        <v/>
      </c>
      <c r="V888" s="14" t="str">
        <f aca="false">IF(S888="","",IF(AND($C$4&gt;0,U888-S888&lt;=-$C$4),"After loss limit",IF(AND($C$4&gt;0,U888&lt;=-$C$4),"Hit loss limit",IF(AND($C$5&gt;0,Q888&gt;$C$5),"Over trade cap","OK"))))</f>
        <v/>
      </c>
    </row>
    <row r="889" customFormat="false" ht="15" hidden="false" customHeight="false" outlineLevel="0" collapsed="false">
      <c r="A889" s="9"/>
      <c r="B889" s="10"/>
      <c r="C889" s="10"/>
      <c r="D889" s="11"/>
      <c r="E889" s="33"/>
      <c r="F889" s="33"/>
      <c r="G889" s="12"/>
      <c r="H889" s="12"/>
      <c r="I889" s="12"/>
      <c r="J889" s="11"/>
      <c r="K889" s="11"/>
      <c r="L889" s="13"/>
      <c r="M889" s="33"/>
      <c r="N889" s="11"/>
      <c r="O889" s="14" t="str">
        <f aca="false">IF(OR(A889="",B889=""),"",LOOKUP(MOD(B889,1),Lists!$A$5:$A$9,Lists!$B$5:$B$9))</f>
        <v/>
      </c>
      <c r="P889" s="14" t="str">
        <f aca="false">IF(OR(B889="",C889=""),"",ROUND(MOD(C889-B889,1)*1440,0))</f>
        <v/>
      </c>
      <c r="Q889" s="14" t="str">
        <f aca="false">IF(A889="","",COUNTIF($A$7:A889,A889))</f>
        <v/>
      </c>
      <c r="R889" s="15" t="str">
        <f aca="false">IF(OR(G889="",H889="",J889=""),"",ABS(G889-H889)*J889*IF(K889="",1,K889))</f>
        <v/>
      </c>
      <c r="S889" s="15" t="str">
        <f aca="false">IF(OR(G889="",I889="",J889=""),"",(I889-G889)*J889*IF(K889="",1,K889)*IF(E889="Short",-1,1)-N(L889))</f>
        <v/>
      </c>
      <c r="T889" s="16" t="str">
        <f aca="false">IF(OR(S889="",N(R889)=0),"",S889/R889)</f>
        <v/>
      </c>
      <c r="U889" s="15" t="str">
        <f aca="false">IF(S889="","",SUMIFS($S$7:S889,$A$7:A889,A889))</f>
        <v/>
      </c>
      <c r="V889" s="14" t="str">
        <f aca="false">IF(S889="","",IF(AND($C$4&gt;0,U889-S889&lt;=-$C$4),"After loss limit",IF(AND($C$4&gt;0,U889&lt;=-$C$4),"Hit loss limit",IF(AND($C$5&gt;0,Q889&gt;$C$5),"Over trade cap","OK"))))</f>
        <v/>
      </c>
    </row>
    <row r="890" customFormat="false" ht="15" hidden="false" customHeight="false" outlineLevel="0" collapsed="false">
      <c r="A890" s="9"/>
      <c r="B890" s="10"/>
      <c r="C890" s="10"/>
      <c r="D890" s="11"/>
      <c r="E890" s="33"/>
      <c r="F890" s="33"/>
      <c r="G890" s="12"/>
      <c r="H890" s="12"/>
      <c r="I890" s="12"/>
      <c r="J890" s="11"/>
      <c r="K890" s="11"/>
      <c r="L890" s="13"/>
      <c r="M890" s="33"/>
      <c r="N890" s="11"/>
      <c r="O890" s="14" t="str">
        <f aca="false">IF(OR(A890="",B890=""),"",LOOKUP(MOD(B890,1),Lists!$A$5:$A$9,Lists!$B$5:$B$9))</f>
        <v/>
      </c>
      <c r="P890" s="14" t="str">
        <f aca="false">IF(OR(B890="",C890=""),"",ROUND(MOD(C890-B890,1)*1440,0))</f>
        <v/>
      </c>
      <c r="Q890" s="14" t="str">
        <f aca="false">IF(A890="","",COUNTIF($A$7:A890,A890))</f>
        <v/>
      </c>
      <c r="R890" s="15" t="str">
        <f aca="false">IF(OR(G890="",H890="",J890=""),"",ABS(G890-H890)*J890*IF(K890="",1,K890))</f>
        <v/>
      </c>
      <c r="S890" s="15" t="str">
        <f aca="false">IF(OR(G890="",I890="",J890=""),"",(I890-G890)*J890*IF(K890="",1,K890)*IF(E890="Short",-1,1)-N(L890))</f>
        <v/>
      </c>
      <c r="T890" s="16" t="str">
        <f aca="false">IF(OR(S890="",N(R890)=0),"",S890/R890)</f>
        <v/>
      </c>
      <c r="U890" s="15" t="str">
        <f aca="false">IF(S890="","",SUMIFS($S$7:S890,$A$7:A890,A890))</f>
        <v/>
      </c>
      <c r="V890" s="14" t="str">
        <f aca="false">IF(S890="","",IF(AND($C$4&gt;0,U890-S890&lt;=-$C$4),"After loss limit",IF(AND($C$4&gt;0,U890&lt;=-$C$4),"Hit loss limit",IF(AND($C$5&gt;0,Q890&gt;$C$5),"Over trade cap","OK"))))</f>
        <v/>
      </c>
    </row>
    <row r="891" customFormat="false" ht="15" hidden="false" customHeight="false" outlineLevel="0" collapsed="false">
      <c r="A891" s="9"/>
      <c r="B891" s="10"/>
      <c r="C891" s="10"/>
      <c r="D891" s="11"/>
      <c r="E891" s="33"/>
      <c r="F891" s="33"/>
      <c r="G891" s="12"/>
      <c r="H891" s="12"/>
      <c r="I891" s="12"/>
      <c r="J891" s="11"/>
      <c r="K891" s="11"/>
      <c r="L891" s="13"/>
      <c r="M891" s="33"/>
      <c r="N891" s="11"/>
      <c r="O891" s="14" t="str">
        <f aca="false">IF(OR(A891="",B891=""),"",LOOKUP(MOD(B891,1),Lists!$A$5:$A$9,Lists!$B$5:$B$9))</f>
        <v/>
      </c>
      <c r="P891" s="14" t="str">
        <f aca="false">IF(OR(B891="",C891=""),"",ROUND(MOD(C891-B891,1)*1440,0))</f>
        <v/>
      </c>
      <c r="Q891" s="14" t="str">
        <f aca="false">IF(A891="","",COUNTIF($A$7:A891,A891))</f>
        <v/>
      </c>
      <c r="R891" s="15" t="str">
        <f aca="false">IF(OR(G891="",H891="",J891=""),"",ABS(G891-H891)*J891*IF(K891="",1,K891))</f>
        <v/>
      </c>
      <c r="S891" s="15" t="str">
        <f aca="false">IF(OR(G891="",I891="",J891=""),"",(I891-G891)*J891*IF(K891="",1,K891)*IF(E891="Short",-1,1)-N(L891))</f>
        <v/>
      </c>
      <c r="T891" s="16" t="str">
        <f aca="false">IF(OR(S891="",N(R891)=0),"",S891/R891)</f>
        <v/>
      </c>
      <c r="U891" s="15" t="str">
        <f aca="false">IF(S891="","",SUMIFS($S$7:S891,$A$7:A891,A891))</f>
        <v/>
      </c>
      <c r="V891" s="14" t="str">
        <f aca="false">IF(S891="","",IF(AND($C$4&gt;0,U891-S891&lt;=-$C$4),"After loss limit",IF(AND($C$4&gt;0,U891&lt;=-$C$4),"Hit loss limit",IF(AND($C$5&gt;0,Q891&gt;$C$5),"Over trade cap","OK"))))</f>
        <v/>
      </c>
    </row>
    <row r="892" customFormat="false" ht="15" hidden="false" customHeight="false" outlineLevel="0" collapsed="false">
      <c r="A892" s="9"/>
      <c r="B892" s="10"/>
      <c r="C892" s="10"/>
      <c r="D892" s="11"/>
      <c r="E892" s="33"/>
      <c r="F892" s="33"/>
      <c r="G892" s="12"/>
      <c r="H892" s="12"/>
      <c r="I892" s="12"/>
      <c r="J892" s="11"/>
      <c r="K892" s="11"/>
      <c r="L892" s="13"/>
      <c r="M892" s="33"/>
      <c r="N892" s="11"/>
      <c r="O892" s="14" t="str">
        <f aca="false">IF(OR(A892="",B892=""),"",LOOKUP(MOD(B892,1),Lists!$A$5:$A$9,Lists!$B$5:$B$9))</f>
        <v/>
      </c>
      <c r="P892" s="14" t="str">
        <f aca="false">IF(OR(B892="",C892=""),"",ROUND(MOD(C892-B892,1)*1440,0))</f>
        <v/>
      </c>
      <c r="Q892" s="14" t="str">
        <f aca="false">IF(A892="","",COUNTIF($A$7:A892,A892))</f>
        <v/>
      </c>
      <c r="R892" s="15" t="str">
        <f aca="false">IF(OR(G892="",H892="",J892=""),"",ABS(G892-H892)*J892*IF(K892="",1,K892))</f>
        <v/>
      </c>
      <c r="S892" s="15" t="str">
        <f aca="false">IF(OR(G892="",I892="",J892=""),"",(I892-G892)*J892*IF(K892="",1,K892)*IF(E892="Short",-1,1)-N(L892))</f>
        <v/>
      </c>
      <c r="T892" s="16" t="str">
        <f aca="false">IF(OR(S892="",N(R892)=0),"",S892/R892)</f>
        <v/>
      </c>
      <c r="U892" s="15" t="str">
        <f aca="false">IF(S892="","",SUMIFS($S$7:S892,$A$7:A892,A892))</f>
        <v/>
      </c>
      <c r="V892" s="14" t="str">
        <f aca="false">IF(S892="","",IF(AND($C$4&gt;0,U892-S892&lt;=-$C$4),"After loss limit",IF(AND($C$4&gt;0,U892&lt;=-$C$4),"Hit loss limit",IF(AND($C$5&gt;0,Q892&gt;$C$5),"Over trade cap","OK"))))</f>
        <v/>
      </c>
    </row>
    <row r="893" customFormat="false" ht="15" hidden="false" customHeight="false" outlineLevel="0" collapsed="false">
      <c r="A893" s="9"/>
      <c r="B893" s="10"/>
      <c r="C893" s="10"/>
      <c r="D893" s="11"/>
      <c r="E893" s="33"/>
      <c r="F893" s="33"/>
      <c r="G893" s="12"/>
      <c r="H893" s="12"/>
      <c r="I893" s="12"/>
      <c r="J893" s="11"/>
      <c r="K893" s="11"/>
      <c r="L893" s="13"/>
      <c r="M893" s="33"/>
      <c r="N893" s="11"/>
      <c r="O893" s="14" t="str">
        <f aca="false">IF(OR(A893="",B893=""),"",LOOKUP(MOD(B893,1),Lists!$A$5:$A$9,Lists!$B$5:$B$9))</f>
        <v/>
      </c>
      <c r="P893" s="14" t="str">
        <f aca="false">IF(OR(B893="",C893=""),"",ROUND(MOD(C893-B893,1)*1440,0))</f>
        <v/>
      </c>
      <c r="Q893" s="14" t="str">
        <f aca="false">IF(A893="","",COUNTIF($A$7:A893,A893))</f>
        <v/>
      </c>
      <c r="R893" s="15" t="str">
        <f aca="false">IF(OR(G893="",H893="",J893=""),"",ABS(G893-H893)*J893*IF(K893="",1,K893))</f>
        <v/>
      </c>
      <c r="S893" s="15" t="str">
        <f aca="false">IF(OR(G893="",I893="",J893=""),"",(I893-G893)*J893*IF(K893="",1,K893)*IF(E893="Short",-1,1)-N(L893))</f>
        <v/>
      </c>
      <c r="T893" s="16" t="str">
        <f aca="false">IF(OR(S893="",N(R893)=0),"",S893/R893)</f>
        <v/>
      </c>
      <c r="U893" s="15" t="str">
        <f aca="false">IF(S893="","",SUMIFS($S$7:S893,$A$7:A893,A893))</f>
        <v/>
      </c>
      <c r="V893" s="14" t="str">
        <f aca="false">IF(S893="","",IF(AND($C$4&gt;0,U893-S893&lt;=-$C$4),"After loss limit",IF(AND($C$4&gt;0,U893&lt;=-$C$4),"Hit loss limit",IF(AND($C$5&gt;0,Q893&gt;$C$5),"Over trade cap","OK"))))</f>
        <v/>
      </c>
    </row>
    <row r="894" customFormat="false" ht="15" hidden="false" customHeight="false" outlineLevel="0" collapsed="false">
      <c r="A894" s="9"/>
      <c r="B894" s="10"/>
      <c r="C894" s="10"/>
      <c r="D894" s="11"/>
      <c r="E894" s="33"/>
      <c r="F894" s="33"/>
      <c r="G894" s="12"/>
      <c r="H894" s="12"/>
      <c r="I894" s="12"/>
      <c r="J894" s="11"/>
      <c r="K894" s="11"/>
      <c r="L894" s="13"/>
      <c r="M894" s="33"/>
      <c r="N894" s="11"/>
      <c r="O894" s="14" t="str">
        <f aca="false">IF(OR(A894="",B894=""),"",LOOKUP(MOD(B894,1),Lists!$A$5:$A$9,Lists!$B$5:$B$9))</f>
        <v/>
      </c>
      <c r="P894" s="14" t="str">
        <f aca="false">IF(OR(B894="",C894=""),"",ROUND(MOD(C894-B894,1)*1440,0))</f>
        <v/>
      </c>
      <c r="Q894" s="14" t="str">
        <f aca="false">IF(A894="","",COUNTIF($A$7:A894,A894))</f>
        <v/>
      </c>
      <c r="R894" s="15" t="str">
        <f aca="false">IF(OR(G894="",H894="",J894=""),"",ABS(G894-H894)*J894*IF(K894="",1,K894))</f>
        <v/>
      </c>
      <c r="S894" s="15" t="str">
        <f aca="false">IF(OR(G894="",I894="",J894=""),"",(I894-G894)*J894*IF(K894="",1,K894)*IF(E894="Short",-1,1)-N(L894))</f>
        <v/>
      </c>
      <c r="T894" s="16" t="str">
        <f aca="false">IF(OR(S894="",N(R894)=0),"",S894/R894)</f>
        <v/>
      </c>
      <c r="U894" s="15" t="str">
        <f aca="false">IF(S894="","",SUMIFS($S$7:S894,$A$7:A894,A894))</f>
        <v/>
      </c>
      <c r="V894" s="14" t="str">
        <f aca="false">IF(S894="","",IF(AND($C$4&gt;0,U894-S894&lt;=-$C$4),"After loss limit",IF(AND($C$4&gt;0,U894&lt;=-$C$4),"Hit loss limit",IF(AND($C$5&gt;0,Q894&gt;$C$5),"Over trade cap","OK"))))</f>
        <v/>
      </c>
    </row>
    <row r="895" customFormat="false" ht="15" hidden="false" customHeight="false" outlineLevel="0" collapsed="false">
      <c r="A895" s="9"/>
      <c r="B895" s="10"/>
      <c r="C895" s="10"/>
      <c r="D895" s="11"/>
      <c r="E895" s="33"/>
      <c r="F895" s="33"/>
      <c r="G895" s="12"/>
      <c r="H895" s="12"/>
      <c r="I895" s="12"/>
      <c r="J895" s="11"/>
      <c r="K895" s="11"/>
      <c r="L895" s="13"/>
      <c r="M895" s="33"/>
      <c r="N895" s="11"/>
      <c r="O895" s="14" t="str">
        <f aca="false">IF(OR(A895="",B895=""),"",LOOKUP(MOD(B895,1),Lists!$A$5:$A$9,Lists!$B$5:$B$9))</f>
        <v/>
      </c>
      <c r="P895" s="14" t="str">
        <f aca="false">IF(OR(B895="",C895=""),"",ROUND(MOD(C895-B895,1)*1440,0))</f>
        <v/>
      </c>
      <c r="Q895" s="14" t="str">
        <f aca="false">IF(A895="","",COUNTIF($A$7:A895,A895))</f>
        <v/>
      </c>
      <c r="R895" s="15" t="str">
        <f aca="false">IF(OR(G895="",H895="",J895=""),"",ABS(G895-H895)*J895*IF(K895="",1,K895))</f>
        <v/>
      </c>
      <c r="S895" s="15" t="str">
        <f aca="false">IF(OR(G895="",I895="",J895=""),"",(I895-G895)*J895*IF(K895="",1,K895)*IF(E895="Short",-1,1)-N(L895))</f>
        <v/>
      </c>
      <c r="T895" s="16" t="str">
        <f aca="false">IF(OR(S895="",N(R895)=0),"",S895/R895)</f>
        <v/>
      </c>
      <c r="U895" s="15" t="str">
        <f aca="false">IF(S895="","",SUMIFS($S$7:S895,$A$7:A895,A895))</f>
        <v/>
      </c>
      <c r="V895" s="14" t="str">
        <f aca="false">IF(S895="","",IF(AND($C$4&gt;0,U895-S895&lt;=-$C$4),"After loss limit",IF(AND($C$4&gt;0,U895&lt;=-$C$4),"Hit loss limit",IF(AND($C$5&gt;0,Q895&gt;$C$5),"Over trade cap","OK"))))</f>
        <v/>
      </c>
    </row>
    <row r="896" customFormat="false" ht="15" hidden="false" customHeight="false" outlineLevel="0" collapsed="false">
      <c r="A896" s="9"/>
      <c r="B896" s="10"/>
      <c r="C896" s="10"/>
      <c r="D896" s="11"/>
      <c r="E896" s="33"/>
      <c r="F896" s="33"/>
      <c r="G896" s="12"/>
      <c r="H896" s="12"/>
      <c r="I896" s="12"/>
      <c r="J896" s="11"/>
      <c r="K896" s="11"/>
      <c r="L896" s="13"/>
      <c r="M896" s="33"/>
      <c r="N896" s="11"/>
      <c r="O896" s="14" t="str">
        <f aca="false">IF(OR(A896="",B896=""),"",LOOKUP(MOD(B896,1),Lists!$A$5:$A$9,Lists!$B$5:$B$9))</f>
        <v/>
      </c>
      <c r="P896" s="14" t="str">
        <f aca="false">IF(OR(B896="",C896=""),"",ROUND(MOD(C896-B896,1)*1440,0))</f>
        <v/>
      </c>
      <c r="Q896" s="14" t="str">
        <f aca="false">IF(A896="","",COUNTIF($A$7:A896,A896))</f>
        <v/>
      </c>
      <c r="R896" s="15" t="str">
        <f aca="false">IF(OR(G896="",H896="",J896=""),"",ABS(G896-H896)*J896*IF(K896="",1,K896))</f>
        <v/>
      </c>
      <c r="S896" s="15" t="str">
        <f aca="false">IF(OR(G896="",I896="",J896=""),"",(I896-G896)*J896*IF(K896="",1,K896)*IF(E896="Short",-1,1)-N(L896))</f>
        <v/>
      </c>
      <c r="T896" s="16" t="str">
        <f aca="false">IF(OR(S896="",N(R896)=0),"",S896/R896)</f>
        <v/>
      </c>
      <c r="U896" s="15" t="str">
        <f aca="false">IF(S896="","",SUMIFS($S$7:S896,$A$7:A896,A896))</f>
        <v/>
      </c>
      <c r="V896" s="14" t="str">
        <f aca="false">IF(S896="","",IF(AND($C$4&gt;0,U896-S896&lt;=-$C$4),"After loss limit",IF(AND($C$4&gt;0,U896&lt;=-$C$4),"Hit loss limit",IF(AND($C$5&gt;0,Q896&gt;$C$5),"Over trade cap","OK"))))</f>
        <v/>
      </c>
    </row>
    <row r="897" customFormat="false" ht="15" hidden="false" customHeight="false" outlineLevel="0" collapsed="false">
      <c r="A897" s="9"/>
      <c r="B897" s="10"/>
      <c r="C897" s="10"/>
      <c r="D897" s="11"/>
      <c r="E897" s="33"/>
      <c r="F897" s="33"/>
      <c r="G897" s="12"/>
      <c r="H897" s="12"/>
      <c r="I897" s="12"/>
      <c r="J897" s="11"/>
      <c r="K897" s="11"/>
      <c r="L897" s="13"/>
      <c r="M897" s="33"/>
      <c r="N897" s="11"/>
      <c r="O897" s="14" t="str">
        <f aca="false">IF(OR(A897="",B897=""),"",LOOKUP(MOD(B897,1),Lists!$A$5:$A$9,Lists!$B$5:$B$9))</f>
        <v/>
      </c>
      <c r="P897" s="14" t="str">
        <f aca="false">IF(OR(B897="",C897=""),"",ROUND(MOD(C897-B897,1)*1440,0))</f>
        <v/>
      </c>
      <c r="Q897" s="14" t="str">
        <f aca="false">IF(A897="","",COUNTIF($A$7:A897,A897))</f>
        <v/>
      </c>
      <c r="R897" s="15" t="str">
        <f aca="false">IF(OR(G897="",H897="",J897=""),"",ABS(G897-H897)*J897*IF(K897="",1,K897))</f>
        <v/>
      </c>
      <c r="S897" s="15" t="str">
        <f aca="false">IF(OR(G897="",I897="",J897=""),"",(I897-G897)*J897*IF(K897="",1,K897)*IF(E897="Short",-1,1)-N(L897))</f>
        <v/>
      </c>
      <c r="T897" s="16" t="str">
        <f aca="false">IF(OR(S897="",N(R897)=0),"",S897/R897)</f>
        <v/>
      </c>
      <c r="U897" s="15" t="str">
        <f aca="false">IF(S897="","",SUMIFS($S$7:S897,$A$7:A897,A897))</f>
        <v/>
      </c>
      <c r="V897" s="14" t="str">
        <f aca="false">IF(S897="","",IF(AND($C$4&gt;0,U897-S897&lt;=-$C$4),"After loss limit",IF(AND($C$4&gt;0,U897&lt;=-$C$4),"Hit loss limit",IF(AND($C$5&gt;0,Q897&gt;$C$5),"Over trade cap","OK"))))</f>
        <v/>
      </c>
    </row>
    <row r="898" customFormat="false" ht="15" hidden="false" customHeight="false" outlineLevel="0" collapsed="false">
      <c r="A898" s="9"/>
      <c r="B898" s="10"/>
      <c r="C898" s="10"/>
      <c r="D898" s="11"/>
      <c r="E898" s="33"/>
      <c r="F898" s="33"/>
      <c r="G898" s="12"/>
      <c r="H898" s="12"/>
      <c r="I898" s="12"/>
      <c r="J898" s="11"/>
      <c r="K898" s="11"/>
      <c r="L898" s="13"/>
      <c r="M898" s="33"/>
      <c r="N898" s="11"/>
      <c r="O898" s="14" t="str">
        <f aca="false">IF(OR(A898="",B898=""),"",LOOKUP(MOD(B898,1),Lists!$A$5:$A$9,Lists!$B$5:$B$9))</f>
        <v/>
      </c>
      <c r="P898" s="14" t="str">
        <f aca="false">IF(OR(B898="",C898=""),"",ROUND(MOD(C898-B898,1)*1440,0))</f>
        <v/>
      </c>
      <c r="Q898" s="14" t="str">
        <f aca="false">IF(A898="","",COUNTIF($A$7:A898,A898))</f>
        <v/>
      </c>
      <c r="R898" s="15" t="str">
        <f aca="false">IF(OR(G898="",H898="",J898=""),"",ABS(G898-H898)*J898*IF(K898="",1,K898))</f>
        <v/>
      </c>
      <c r="S898" s="15" t="str">
        <f aca="false">IF(OR(G898="",I898="",J898=""),"",(I898-G898)*J898*IF(K898="",1,K898)*IF(E898="Short",-1,1)-N(L898))</f>
        <v/>
      </c>
      <c r="T898" s="16" t="str">
        <f aca="false">IF(OR(S898="",N(R898)=0),"",S898/R898)</f>
        <v/>
      </c>
      <c r="U898" s="15" t="str">
        <f aca="false">IF(S898="","",SUMIFS($S$7:S898,$A$7:A898,A898))</f>
        <v/>
      </c>
      <c r="V898" s="14" t="str">
        <f aca="false">IF(S898="","",IF(AND($C$4&gt;0,U898-S898&lt;=-$C$4),"After loss limit",IF(AND($C$4&gt;0,U898&lt;=-$C$4),"Hit loss limit",IF(AND($C$5&gt;0,Q898&gt;$C$5),"Over trade cap","OK"))))</f>
        <v/>
      </c>
    </row>
    <row r="899" customFormat="false" ht="15" hidden="false" customHeight="false" outlineLevel="0" collapsed="false">
      <c r="A899" s="9"/>
      <c r="B899" s="10"/>
      <c r="C899" s="10"/>
      <c r="D899" s="11"/>
      <c r="E899" s="33"/>
      <c r="F899" s="33"/>
      <c r="G899" s="12"/>
      <c r="H899" s="12"/>
      <c r="I899" s="12"/>
      <c r="J899" s="11"/>
      <c r="K899" s="11"/>
      <c r="L899" s="13"/>
      <c r="M899" s="33"/>
      <c r="N899" s="11"/>
      <c r="O899" s="14" t="str">
        <f aca="false">IF(OR(A899="",B899=""),"",LOOKUP(MOD(B899,1),Lists!$A$5:$A$9,Lists!$B$5:$B$9))</f>
        <v/>
      </c>
      <c r="P899" s="14" t="str">
        <f aca="false">IF(OR(B899="",C899=""),"",ROUND(MOD(C899-B899,1)*1440,0))</f>
        <v/>
      </c>
      <c r="Q899" s="14" t="str">
        <f aca="false">IF(A899="","",COUNTIF($A$7:A899,A899))</f>
        <v/>
      </c>
      <c r="R899" s="15" t="str">
        <f aca="false">IF(OR(G899="",H899="",J899=""),"",ABS(G899-H899)*J899*IF(K899="",1,K899))</f>
        <v/>
      </c>
      <c r="S899" s="15" t="str">
        <f aca="false">IF(OR(G899="",I899="",J899=""),"",(I899-G899)*J899*IF(K899="",1,K899)*IF(E899="Short",-1,1)-N(L899))</f>
        <v/>
      </c>
      <c r="T899" s="16" t="str">
        <f aca="false">IF(OR(S899="",N(R899)=0),"",S899/R899)</f>
        <v/>
      </c>
      <c r="U899" s="15" t="str">
        <f aca="false">IF(S899="","",SUMIFS($S$7:S899,$A$7:A899,A899))</f>
        <v/>
      </c>
      <c r="V899" s="14" t="str">
        <f aca="false">IF(S899="","",IF(AND($C$4&gt;0,U899-S899&lt;=-$C$4),"After loss limit",IF(AND($C$4&gt;0,U899&lt;=-$C$4),"Hit loss limit",IF(AND($C$5&gt;0,Q899&gt;$C$5),"Over trade cap","OK"))))</f>
        <v/>
      </c>
    </row>
    <row r="900" customFormat="false" ht="15" hidden="false" customHeight="false" outlineLevel="0" collapsed="false">
      <c r="A900" s="9"/>
      <c r="B900" s="10"/>
      <c r="C900" s="10"/>
      <c r="D900" s="11"/>
      <c r="E900" s="33"/>
      <c r="F900" s="33"/>
      <c r="G900" s="12"/>
      <c r="H900" s="12"/>
      <c r="I900" s="12"/>
      <c r="J900" s="11"/>
      <c r="K900" s="11"/>
      <c r="L900" s="13"/>
      <c r="M900" s="33"/>
      <c r="N900" s="11"/>
      <c r="O900" s="14" t="str">
        <f aca="false">IF(OR(A900="",B900=""),"",LOOKUP(MOD(B900,1),Lists!$A$5:$A$9,Lists!$B$5:$B$9))</f>
        <v/>
      </c>
      <c r="P900" s="14" t="str">
        <f aca="false">IF(OR(B900="",C900=""),"",ROUND(MOD(C900-B900,1)*1440,0))</f>
        <v/>
      </c>
      <c r="Q900" s="14" t="str">
        <f aca="false">IF(A900="","",COUNTIF($A$7:A900,A900))</f>
        <v/>
      </c>
      <c r="R900" s="15" t="str">
        <f aca="false">IF(OR(G900="",H900="",J900=""),"",ABS(G900-H900)*J900*IF(K900="",1,K900))</f>
        <v/>
      </c>
      <c r="S900" s="15" t="str">
        <f aca="false">IF(OR(G900="",I900="",J900=""),"",(I900-G900)*J900*IF(K900="",1,K900)*IF(E900="Short",-1,1)-N(L900))</f>
        <v/>
      </c>
      <c r="T900" s="16" t="str">
        <f aca="false">IF(OR(S900="",N(R900)=0),"",S900/R900)</f>
        <v/>
      </c>
      <c r="U900" s="15" t="str">
        <f aca="false">IF(S900="","",SUMIFS($S$7:S900,$A$7:A900,A900))</f>
        <v/>
      </c>
      <c r="V900" s="14" t="str">
        <f aca="false">IF(S900="","",IF(AND($C$4&gt;0,U900-S900&lt;=-$C$4),"After loss limit",IF(AND($C$4&gt;0,U900&lt;=-$C$4),"Hit loss limit",IF(AND($C$5&gt;0,Q900&gt;$C$5),"Over trade cap","OK"))))</f>
        <v/>
      </c>
    </row>
    <row r="901" customFormat="false" ht="15" hidden="false" customHeight="false" outlineLevel="0" collapsed="false">
      <c r="A901" s="9"/>
      <c r="B901" s="10"/>
      <c r="C901" s="10"/>
      <c r="D901" s="11"/>
      <c r="E901" s="33"/>
      <c r="F901" s="33"/>
      <c r="G901" s="12"/>
      <c r="H901" s="12"/>
      <c r="I901" s="12"/>
      <c r="J901" s="11"/>
      <c r="K901" s="11"/>
      <c r="L901" s="13"/>
      <c r="M901" s="33"/>
      <c r="N901" s="11"/>
      <c r="O901" s="14" t="str">
        <f aca="false">IF(OR(A901="",B901=""),"",LOOKUP(MOD(B901,1),Lists!$A$5:$A$9,Lists!$B$5:$B$9))</f>
        <v/>
      </c>
      <c r="P901" s="14" t="str">
        <f aca="false">IF(OR(B901="",C901=""),"",ROUND(MOD(C901-B901,1)*1440,0))</f>
        <v/>
      </c>
      <c r="Q901" s="14" t="str">
        <f aca="false">IF(A901="","",COUNTIF($A$7:A901,A901))</f>
        <v/>
      </c>
      <c r="R901" s="15" t="str">
        <f aca="false">IF(OR(G901="",H901="",J901=""),"",ABS(G901-H901)*J901*IF(K901="",1,K901))</f>
        <v/>
      </c>
      <c r="S901" s="15" t="str">
        <f aca="false">IF(OR(G901="",I901="",J901=""),"",(I901-G901)*J901*IF(K901="",1,K901)*IF(E901="Short",-1,1)-N(L901))</f>
        <v/>
      </c>
      <c r="T901" s="16" t="str">
        <f aca="false">IF(OR(S901="",N(R901)=0),"",S901/R901)</f>
        <v/>
      </c>
      <c r="U901" s="15" t="str">
        <f aca="false">IF(S901="","",SUMIFS($S$7:S901,$A$7:A901,A901))</f>
        <v/>
      </c>
      <c r="V901" s="14" t="str">
        <f aca="false">IF(S901="","",IF(AND($C$4&gt;0,U901-S901&lt;=-$C$4),"After loss limit",IF(AND($C$4&gt;0,U901&lt;=-$C$4),"Hit loss limit",IF(AND($C$5&gt;0,Q901&gt;$C$5),"Over trade cap","OK"))))</f>
        <v/>
      </c>
    </row>
    <row r="902" customFormat="false" ht="15" hidden="false" customHeight="false" outlineLevel="0" collapsed="false">
      <c r="A902" s="9"/>
      <c r="B902" s="10"/>
      <c r="C902" s="10"/>
      <c r="D902" s="11"/>
      <c r="E902" s="33"/>
      <c r="F902" s="33"/>
      <c r="G902" s="12"/>
      <c r="H902" s="12"/>
      <c r="I902" s="12"/>
      <c r="J902" s="11"/>
      <c r="K902" s="11"/>
      <c r="L902" s="13"/>
      <c r="M902" s="33"/>
      <c r="N902" s="11"/>
      <c r="O902" s="14" t="str">
        <f aca="false">IF(OR(A902="",B902=""),"",LOOKUP(MOD(B902,1),Lists!$A$5:$A$9,Lists!$B$5:$B$9))</f>
        <v/>
      </c>
      <c r="P902" s="14" t="str">
        <f aca="false">IF(OR(B902="",C902=""),"",ROUND(MOD(C902-B902,1)*1440,0))</f>
        <v/>
      </c>
      <c r="Q902" s="14" t="str">
        <f aca="false">IF(A902="","",COUNTIF($A$7:A902,A902))</f>
        <v/>
      </c>
      <c r="R902" s="15" t="str">
        <f aca="false">IF(OR(G902="",H902="",J902=""),"",ABS(G902-H902)*J902*IF(K902="",1,K902))</f>
        <v/>
      </c>
      <c r="S902" s="15" t="str">
        <f aca="false">IF(OR(G902="",I902="",J902=""),"",(I902-G902)*J902*IF(K902="",1,K902)*IF(E902="Short",-1,1)-N(L902))</f>
        <v/>
      </c>
      <c r="T902" s="16" t="str">
        <f aca="false">IF(OR(S902="",N(R902)=0),"",S902/R902)</f>
        <v/>
      </c>
      <c r="U902" s="15" t="str">
        <f aca="false">IF(S902="","",SUMIFS($S$7:S902,$A$7:A902,A902))</f>
        <v/>
      </c>
      <c r="V902" s="14" t="str">
        <f aca="false">IF(S902="","",IF(AND($C$4&gt;0,U902-S902&lt;=-$C$4),"After loss limit",IF(AND($C$4&gt;0,U902&lt;=-$C$4),"Hit loss limit",IF(AND($C$5&gt;0,Q902&gt;$C$5),"Over trade cap","OK"))))</f>
        <v/>
      </c>
    </row>
    <row r="903" customFormat="false" ht="15" hidden="false" customHeight="false" outlineLevel="0" collapsed="false">
      <c r="A903" s="9"/>
      <c r="B903" s="10"/>
      <c r="C903" s="10"/>
      <c r="D903" s="11"/>
      <c r="E903" s="33"/>
      <c r="F903" s="33"/>
      <c r="G903" s="12"/>
      <c r="H903" s="12"/>
      <c r="I903" s="12"/>
      <c r="J903" s="11"/>
      <c r="K903" s="11"/>
      <c r="L903" s="13"/>
      <c r="M903" s="33"/>
      <c r="N903" s="11"/>
      <c r="O903" s="14" t="str">
        <f aca="false">IF(OR(A903="",B903=""),"",LOOKUP(MOD(B903,1),Lists!$A$5:$A$9,Lists!$B$5:$B$9))</f>
        <v/>
      </c>
      <c r="P903" s="14" t="str">
        <f aca="false">IF(OR(B903="",C903=""),"",ROUND(MOD(C903-B903,1)*1440,0))</f>
        <v/>
      </c>
      <c r="Q903" s="14" t="str">
        <f aca="false">IF(A903="","",COUNTIF($A$7:A903,A903))</f>
        <v/>
      </c>
      <c r="R903" s="15" t="str">
        <f aca="false">IF(OR(G903="",H903="",J903=""),"",ABS(G903-H903)*J903*IF(K903="",1,K903))</f>
        <v/>
      </c>
      <c r="S903" s="15" t="str">
        <f aca="false">IF(OR(G903="",I903="",J903=""),"",(I903-G903)*J903*IF(K903="",1,K903)*IF(E903="Short",-1,1)-N(L903))</f>
        <v/>
      </c>
      <c r="T903" s="16" t="str">
        <f aca="false">IF(OR(S903="",N(R903)=0),"",S903/R903)</f>
        <v/>
      </c>
      <c r="U903" s="15" t="str">
        <f aca="false">IF(S903="","",SUMIFS($S$7:S903,$A$7:A903,A903))</f>
        <v/>
      </c>
      <c r="V903" s="14" t="str">
        <f aca="false">IF(S903="","",IF(AND($C$4&gt;0,U903-S903&lt;=-$C$4),"After loss limit",IF(AND($C$4&gt;0,U903&lt;=-$C$4),"Hit loss limit",IF(AND($C$5&gt;0,Q903&gt;$C$5),"Over trade cap","OK"))))</f>
        <v/>
      </c>
    </row>
    <row r="904" customFormat="false" ht="15" hidden="false" customHeight="false" outlineLevel="0" collapsed="false">
      <c r="A904" s="9"/>
      <c r="B904" s="10"/>
      <c r="C904" s="10"/>
      <c r="D904" s="11"/>
      <c r="E904" s="33"/>
      <c r="F904" s="33"/>
      <c r="G904" s="12"/>
      <c r="H904" s="12"/>
      <c r="I904" s="12"/>
      <c r="J904" s="11"/>
      <c r="K904" s="11"/>
      <c r="L904" s="13"/>
      <c r="M904" s="33"/>
      <c r="N904" s="11"/>
      <c r="O904" s="14" t="str">
        <f aca="false">IF(OR(A904="",B904=""),"",LOOKUP(MOD(B904,1),Lists!$A$5:$A$9,Lists!$B$5:$B$9))</f>
        <v/>
      </c>
      <c r="P904" s="14" t="str">
        <f aca="false">IF(OR(B904="",C904=""),"",ROUND(MOD(C904-B904,1)*1440,0))</f>
        <v/>
      </c>
      <c r="Q904" s="14" t="str">
        <f aca="false">IF(A904="","",COUNTIF($A$7:A904,A904))</f>
        <v/>
      </c>
      <c r="R904" s="15" t="str">
        <f aca="false">IF(OR(G904="",H904="",J904=""),"",ABS(G904-H904)*J904*IF(K904="",1,K904))</f>
        <v/>
      </c>
      <c r="S904" s="15" t="str">
        <f aca="false">IF(OR(G904="",I904="",J904=""),"",(I904-G904)*J904*IF(K904="",1,K904)*IF(E904="Short",-1,1)-N(L904))</f>
        <v/>
      </c>
      <c r="T904" s="16" t="str">
        <f aca="false">IF(OR(S904="",N(R904)=0),"",S904/R904)</f>
        <v/>
      </c>
      <c r="U904" s="15" t="str">
        <f aca="false">IF(S904="","",SUMIFS($S$7:S904,$A$7:A904,A904))</f>
        <v/>
      </c>
      <c r="V904" s="14" t="str">
        <f aca="false">IF(S904="","",IF(AND($C$4&gt;0,U904-S904&lt;=-$C$4),"After loss limit",IF(AND($C$4&gt;0,U904&lt;=-$C$4),"Hit loss limit",IF(AND($C$5&gt;0,Q904&gt;$C$5),"Over trade cap","OK"))))</f>
        <v/>
      </c>
    </row>
    <row r="905" customFormat="false" ht="15" hidden="false" customHeight="false" outlineLevel="0" collapsed="false">
      <c r="A905" s="9"/>
      <c r="B905" s="10"/>
      <c r="C905" s="10"/>
      <c r="D905" s="11"/>
      <c r="E905" s="33"/>
      <c r="F905" s="33"/>
      <c r="G905" s="12"/>
      <c r="H905" s="12"/>
      <c r="I905" s="12"/>
      <c r="J905" s="11"/>
      <c r="K905" s="11"/>
      <c r="L905" s="13"/>
      <c r="M905" s="33"/>
      <c r="N905" s="11"/>
      <c r="O905" s="14" t="str">
        <f aca="false">IF(OR(A905="",B905=""),"",LOOKUP(MOD(B905,1),Lists!$A$5:$A$9,Lists!$B$5:$B$9))</f>
        <v/>
      </c>
      <c r="P905" s="14" t="str">
        <f aca="false">IF(OR(B905="",C905=""),"",ROUND(MOD(C905-B905,1)*1440,0))</f>
        <v/>
      </c>
      <c r="Q905" s="14" t="str">
        <f aca="false">IF(A905="","",COUNTIF($A$7:A905,A905))</f>
        <v/>
      </c>
      <c r="R905" s="15" t="str">
        <f aca="false">IF(OR(G905="",H905="",J905=""),"",ABS(G905-H905)*J905*IF(K905="",1,K905))</f>
        <v/>
      </c>
      <c r="S905" s="15" t="str">
        <f aca="false">IF(OR(G905="",I905="",J905=""),"",(I905-G905)*J905*IF(K905="",1,K905)*IF(E905="Short",-1,1)-N(L905))</f>
        <v/>
      </c>
      <c r="T905" s="16" t="str">
        <f aca="false">IF(OR(S905="",N(R905)=0),"",S905/R905)</f>
        <v/>
      </c>
      <c r="U905" s="15" t="str">
        <f aca="false">IF(S905="","",SUMIFS($S$7:S905,$A$7:A905,A905))</f>
        <v/>
      </c>
      <c r="V905" s="14" t="str">
        <f aca="false">IF(S905="","",IF(AND($C$4&gt;0,U905-S905&lt;=-$C$4),"After loss limit",IF(AND($C$4&gt;0,U905&lt;=-$C$4),"Hit loss limit",IF(AND($C$5&gt;0,Q905&gt;$C$5),"Over trade cap","OK"))))</f>
        <v/>
      </c>
    </row>
    <row r="906" customFormat="false" ht="15" hidden="false" customHeight="false" outlineLevel="0" collapsed="false">
      <c r="A906" s="9"/>
      <c r="B906" s="10"/>
      <c r="C906" s="10"/>
      <c r="D906" s="11"/>
      <c r="E906" s="33"/>
      <c r="F906" s="33"/>
      <c r="G906" s="12"/>
      <c r="H906" s="12"/>
      <c r="I906" s="12"/>
      <c r="J906" s="11"/>
      <c r="K906" s="11"/>
      <c r="L906" s="13"/>
      <c r="M906" s="33"/>
      <c r="N906" s="11"/>
      <c r="O906" s="14" t="str">
        <f aca="false">IF(OR(A906="",B906=""),"",LOOKUP(MOD(B906,1),Lists!$A$5:$A$9,Lists!$B$5:$B$9))</f>
        <v/>
      </c>
      <c r="P906" s="14" t="str">
        <f aca="false">IF(OR(B906="",C906=""),"",ROUND(MOD(C906-B906,1)*1440,0))</f>
        <v/>
      </c>
      <c r="Q906" s="14" t="str">
        <f aca="false">IF(A906="","",COUNTIF($A$7:A906,A906))</f>
        <v/>
      </c>
      <c r="R906" s="15" t="str">
        <f aca="false">IF(OR(G906="",H906="",J906=""),"",ABS(G906-H906)*J906*IF(K906="",1,K906))</f>
        <v/>
      </c>
      <c r="S906" s="15" t="str">
        <f aca="false">IF(OR(G906="",I906="",J906=""),"",(I906-G906)*J906*IF(K906="",1,K906)*IF(E906="Short",-1,1)-N(L906))</f>
        <v/>
      </c>
      <c r="T906" s="16" t="str">
        <f aca="false">IF(OR(S906="",N(R906)=0),"",S906/R906)</f>
        <v/>
      </c>
      <c r="U906" s="15" t="str">
        <f aca="false">IF(S906="","",SUMIFS($S$7:S906,$A$7:A906,A906))</f>
        <v/>
      </c>
      <c r="V906" s="14" t="str">
        <f aca="false">IF(S906="","",IF(AND($C$4&gt;0,U906-S906&lt;=-$C$4),"After loss limit",IF(AND($C$4&gt;0,U906&lt;=-$C$4),"Hit loss limit",IF(AND($C$5&gt;0,Q906&gt;$C$5),"Over trade cap","OK"))))</f>
        <v/>
      </c>
    </row>
    <row r="907" customFormat="false" ht="15" hidden="false" customHeight="false" outlineLevel="0" collapsed="false">
      <c r="A907" s="9"/>
      <c r="B907" s="10"/>
      <c r="C907" s="10"/>
      <c r="D907" s="11"/>
      <c r="E907" s="33"/>
      <c r="F907" s="33"/>
      <c r="G907" s="12"/>
      <c r="H907" s="12"/>
      <c r="I907" s="12"/>
      <c r="J907" s="11"/>
      <c r="K907" s="11"/>
      <c r="L907" s="13"/>
      <c r="M907" s="33"/>
      <c r="N907" s="11"/>
      <c r="O907" s="14" t="str">
        <f aca="false">IF(OR(A907="",B907=""),"",LOOKUP(MOD(B907,1),Lists!$A$5:$A$9,Lists!$B$5:$B$9))</f>
        <v/>
      </c>
      <c r="P907" s="14" t="str">
        <f aca="false">IF(OR(B907="",C907=""),"",ROUND(MOD(C907-B907,1)*1440,0))</f>
        <v/>
      </c>
      <c r="Q907" s="14" t="str">
        <f aca="false">IF(A907="","",COUNTIF($A$7:A907,A907))</f>
        <v/>
      </c>
      <c r="R907" s="15" t="str">
        <f aca="false">IF(OR(G907="",H907="",J907=""),"",ABS(G907-H907)*J907*IF(K907="",1,K907))</f>
        <v/>
      </c>
      <c r="S907" s="15" t="str">
        <f aca="false">IF(OR(G907="",I907="",J907=""),"",(I907-G907)*J907*IF(K907="",1,K907)*IF(E907="Short",-1,1)-N(L907))</f>
        <v/>
      </c>
      <c r="T907" s="16" t="str">
        <f aca="false">IF(OR(S907="",N(R907)=0),"",S907/R907)</f>
        <v/>
      </c>
      <c r="U907" s="15" t="str">
        <f aca="false">IF(S907="","",SUMIFS($S$7:S907,$A$7:A907,A907))</f>
        <v/>
      </c>
      <c r="V907" s="14" t="str">
        <f aca="false">IF(S907="","",IF(AND($C$4&gt;0,U907-S907&lt;=-$C$4),"After loss limit",IF(AND($C$4&gt;0,U907&lt;=-$C$4),"Hit loss limit",IF(AND($C$5&gt;0,Q907&gt;$C$5),"Over trade cap","OK"))))</f>
        <v/>
      </c>
    </row>
    <row r="908" customFormat="false" ht="15" hidden="false" customHeight="false" outlineLevel="0" collapsed="false">
      <c r="A908" s="9"/>
      <c r="B908" s="10"/>
      <c r="C908" s="10"/>
      <c r="D908" s="11"/>
      <c r="E908" s="33"/>
      <c r="F908" s="33"/>
      <c r="G908" s="12"/>
      <c r="H908" s="12"/>
      <c r="I908" s="12"/>
      <c r="J908" s="11"/>
      <c r="K908" s="11"/>
      <c r="L908" s="13"/>
      <c r="M908" s="33"/>
      <c r="N908" s="11"/>
      <c r="O908" s="14" t="str">
        <f aca="false">IF(OR(A908="",B908=""),"",LOOKUP(MOD(B908,1),Lists!$A$5:$A$9,Lists!$B$5:$B$9))</f>
        <v/>
      </c>
      <c r="P908" s="14" t="str">
        <f aca="false">IF(OR(B908="",C908=""),"",ROUND(MOD(C908-B908,1)*1440,0))</f>
        <v/>
      </c>
      <c r="Q908" s="14" t="str">
        <f aca="false">IF(A908="","",COUNTIF($A$7:A908,A908))</f>
        <v/>
      </c>
      <c r="R908" s="15" t="str">
        <f aca="false">IF(OR(G908="",H908="",J908=""),"",ABS(G908-H908)*J908*IF(K908="",1,K908))</f>
        <v/>
      </c>
      <c r="S908" s="15" t="str">
        <f aca="false">IF(OR(G908="",I908="",J908=""),"",(I908-G908)*J908*IF(K908="",1,K908)*IF(E908="Short",-1,1)-N(L908))</f>
        <v/>
      </c>
      <c r="T908" s="16" t="str">
        <f aca="false">IF(OR(S908="",N(R908)=0),"",S908/R908)</f>
        <v/>
      </c>
      <c r="U908" s="15" t="str">
        <f aca="false">IF(S908="","",SUMIFS($S$7:S908,$A$7:A908,A908))</f>
        <v/>
      </c>
      <c r="V908" s="14" t="str">
        <f aca="false">IF(S908="","",IF(AND($C$4&gt;0,U908-S908&lt;=-$C$4),"After loss limit",IF(AND($C$4&gt;0,U908&lt;=-$C$4),"Hit loss limit",IF(AND($C$5&gt;0,Q908&gt;$C$5),"Over trade cap","OK"))))</f>
        <v/>
      </c>
    </row>
    <row r="909" customFormat="false" ht="15" hidden="false" customHeight="false" outlineLevel="0" collapsed="false">
      <c r="A909" s="9"/>
      <c r="B909" s="10"/>
      <c r="C909" s="10"/>
      <c r="D909" s="11"/>
      <c r="E909" s="33"/>
      <c r="F909" s="33"/>
      <c r="G909" s="12"/>
      <c r="H909" s="12"/>
      <c r="I909" s="12"/>
      <c r="J909" s="11"/>
      <c r="K909" s="11"/>
      <c r="L909" s="13"/>
      <c r="M909" s="33"/>
      <c r="N909" s="11"/>
      <c r="O909" s="14" t="str">
        <f aca="false">IF(OR(A909="",B909=""),"",LOOKUP(MOD(B909,1),Lists!$A$5:$A$9,Lists!$B$5:$B$9))</f>
        <v/>
      </c>
      <c r="P909" s="14" t="str">
        <f aca="false">IF(OR(B909="",C909=""),"",ROUND(MOD(C909-B909,1)*1440,0))</f>
        <v/>
      </c>
      <c r="Q909" s="14" t="str">
        <f aca="false">IF(A909="","",COUNTIF($A$7:A909,A909))</f>
        <v/>
      </c>
      <c r="R909" s="15" t="str">
        <f aca="false">IF(OR(G909="",H909="",J909=""),"",ABS(G909-H909)*J909*IF(K909="",1,K909))</f>
        <v/>
      </c>
      <c r="S909" s="15" t="str">
        <f aca="false">IF(OR(G909="",I909="",J909=""),"",(I909-G909)*J909*IF(K909="",1,K909)*IF(E909="Short",-1,1)-N(L909))</f>
        <v/>
      </c>
      <c r="T909" s="16" t="str">
        <f aca="false">IF(OR(S909="",N(R909)=0),"",S909/R909)</f>
        <v/>
      </c>
      <c r="U909" s="15" t="str">
        <f aca="false">IF(S909="","",SUMIFS($S$7:S909,$A$7:A909,A909))</f>
        <v/>
      </c>
      <c r="V909" s="14" t="str">
        <f aca="false">IF(S909="","",IF(AND($C$4&gt;0,U909-S909&lt;=-$C$4),"After loss limit",IF(AND($C$4&gt;0,U909&lt;=-$C$4),"Hit loss limit",IF(AND($C$5&gt;0,Q909&gt;$C$5),"Over trade cap","OK"))))</f>
        <v/>
      </c>
    </row>
    <row r="910" customFormat="false" ht="15" hidden="false" customHeight="false" outlineLevel="0" collapsed="false">
      <c r="A910" s="9"/>
      <c r="B910" s="10"/>
      <c r="C910" s="10"/>
      <c r="D910" s="11"/>
      <c r="E910" s="33"/>
      <c r="F910" s="33"/>
      <c r="G910" s="12"/>
      <c r="H910" s="12"/>
      <c r="I910" s="12"/>
      <c r="J910" s="11"/>
      <c r="K910" s="11"/>
      <c r="L910" s="13"/>
      <c r="M910" s="33"/>
      <c r="N910" s="11"/>
      <c r="O910" s="14" t="str">
        <f aca="false">IF(OR(A910="",B910=""),"",LOOKUP(MOD(B910,1),Lists!$A$5:$A$9,Lists!$B$5:$B$9))</f>
        <v/>
      </c>
      <c r="P910" s="14" t="str">
        <f aca="false">IF(OR(B910="",C910=""),"",ROUND(MOD(C910-B910,1)*1440,0))</f>
        <v/>
      </c>
      <c r="Q910" s="14" t="str">
        <f aca="false">IF(A910="","",COUNTIF($A$7:A910,A910))</f>
        <v/>
      </c>
      <c r="R910" s="15" t="str">
        <f aca="false">IF(OR(G910="",H910="",J910=""),"",ABS(G910-H910)*J910*IF(K910="",1,K910))</f>
        <v/>
      </c>
      <c r="S910" s="15" t="str">
        <f aca="false">IF(OR(G910="",I910="",J910=""),"",(I910-G910)*J910*IF(K910="",1,K910)*IF(E910="Short",-1,1)-N(L910))</f>
        <v/>
      </c>
      <c r="T910" s="16" t="str">
        <f aca="false">IF(OR(S910="",N(R910)=0),"",S910/R910)</f>
        <v/>
      </c>
      <c r="U910" s="15" t="str">
        <f aca="false">IF(S910="","",SUMIFS($S$7:S910,$A$7:A910,A910))</f>
        <v/>
      </c>
      <c r="V910" s="14" t="str">
        <f aca="false">IF(S910="","",IF(AND($C$4&gt;0,U910-S910&lt;=-$C$4),"After loss limit",IF(AND($C$4&gt;0,U910&lt;=-$C$4),"Hit loss limit",IF(AND($C$5&gt;0,Q910&gt;$C$5),"Over trade cap","OK"))))</f>
        <v/>
      </c>
    </row>
    <row r="911" customFormat="false" ht="15" hidden="false" customHeight="false" outlineLevel="0" collapsed="false">
      <c r="A911" s="9"/>
      <c r="B911" s="10"/>
      <c r="C911" s="10"/>
      <c r="D911" s="11"/>
      <c r="E911" s="33"/>
      <c r="F911" s="33"/>
      <c r="G911" s="12"/>
      <c r="H911" s="12"/>
      <c r="I911" s="12"/>
      <c r="J911" s="11"/>
      <c r="K911" s="11"/>
      <c r="L911" s="13"/>
      <c r="M911" s="33"/>
      <c r="N911" s="11"/>
      <c r="O911" s="14" t="str">
        <f aca="false">IF(OR(A911="",B911=""),"",LOOKUP(MOD(B911,1),Lists!$A$5:$A$9,Lists!$B$5:$B$9))</f>
        <v/>
      </c>
      <c r="P911" s="14" t="str">
        <f aca="false">IF(OR(B911="",C911=""),"",ROUND(MOD(C911-B911,1)*1440,0))</f>
        <v/>
      </c>
      <c r="Q911" s="14" t="str">
        <f aca="false">IF(A911="","",COUNTIF($A$7:A911,A911))</f>
        <v/>
      </c>
      <c r="R911" s="15" t="str">
        <f aca="false">IF(OR(G911="",H911="",J911=""),"",ABS(G911-H911)*J911*IF(K911="",1,K911))</f>
        <v/>
      </c>
      <c r="S911" s="15" t="str">
        <f aca="false">IF(OR(G911="",I911="",J911=""),"",(I911-G911)*J911*IF(K911="",1,K911)*IF(E911="Short",-1,1)-N(L911))</f>
        <v/>
      </c>
      <c r="T911" s="16" t="str">
        <f aca="false">IF(OR(S911="",N(R911)=0),"",S911/R911)</f>
        <v/>
      </c>
      <c r="U911" s="15" t="str">
        <f aca="false">IF(S911="","",SUMIFS($S$7:S911,$A$7:A911,A911))</f>
        <v/>
      </c>
      <c r="V911" s="14" t="str">
        <f aca="false">IF(S911="","",IF(AND($C$4&gt;0,U911-S911&lt;=-$C$4),"After loss limit",IF(AND($C$4&gt;0,U911&lt;=-$C$4),"Hit loss limit",IF(AND($C$5&gt;0,Q911&gt;$C$5),"Over trade cap","OK"))))</f>
        <v/>
      </c>
    </row>
    <row r="912" customFormat="false" ht="15" hidden="false" customHeight="false" outlineLevel="0" collapsed="false">
      <c r="A912" s="9"/>
      <c r="B912" s="10"/>
      <c r="C912" s="10"/>
      <c r="D912" s="11"/>
      <c r="E912" s="33"/>
      <c r="F912" s="33"/>
      <c r="G912" s="12"/>
      <c r="H912" s="12"/>
      <c r="I912" s="12"/>
      <c r="J912" s="11"/>
      <c r="K912" s="11"/>
      <c r="L912" s="13"/>
      <c r="M912" s="33"/>
      <c r="N912" s="11"/>
      <c r="O912" s="14" t="str">
        <f aca="false">IF(OR(A912="",B912=""),"",LOOKUP(MOD(B912,1),Lists!$A$5:$A$9,Lists!$B$5:$B$9))</f>
        <v/>
      </c>
      <c r="P912" s="14" t="str">
        <f aca="false">IF(OR(B912="",C912=""),"",ROUND(MOD(C912-B912,1)*1440,0))</f>
        <v/>
      </c>
      <c r="Q912" s="14" t="str">
        <f aca="false">IF(A912="","",COUNTIF($A$7:A912,A912))</f>
        <v/>
      </c>
      <c r="R912" s="15" t="str">
        <f aca="false">IF(OR(G912="",H912="",J912=""),"",ABS(G912-H912)*J912*IF(K912="",1,K912))</f>
        <v/>
      </c>
      <c r="S912" s="15" t="str">
        <f aca="false">IF(OR(G912="",I912="",J912=""),"",(I912-G912)*J912*IF(K912="",1,K912)*IF(E912="Short",-1,1)-N(L912))</f>
        <v/>
      </c>
      <c r="T912" s="16" t="str">
        <f aca="false">IF(OR(S912="",N(R912)=0),"",S912/R912)</f>
        <v/>
      </c>
      <c r="U912" s="15" t="str">
        <f aca="false">IF(S912="","",SUMIFS($S$7:S912,$A$7:A912,A912))</f>
        <v/>
      </c>
      <c r="V912" s="14" t="str">
        <f aca="false">IF(S912="","",IF(AND($C$4&gt;0,U912-S912&lt;=-$C$4),"After loss limit",IF(AND($C$4&gt;0,U912&lt;=-$C$4),"Hit loss limit",IF(AND($C$5&gt;0,Q912&gt;$C$5),"Over trade cap","OK"))))</f>
        <v/>
      </c>
    </row>
    <row r="913" customFormat="false" ht="15" hidden="false" customHeight="false" outlineLevel="0" collapsed="false">
      <c r="A913" s="9"/>
      <c r="B913" s="10"/>
      <c r="C913" s="10"/>
      <c r="D913" s="11"/>
      <c r="E913" s="33"/>
      <c r="F913" s="33"/>
      <c r="G913" s="12"/>
      <c r="H913" s="12"/>
      <c r="I913" s="12"/>
      <c r="J913" s="11"/>
      <c r="K913" s="11"/>
      <c r="L913" s="13"/>
      <c r="M913" s="33"/>
      <c r="N913" s="11"/>
      <c r="O913" s="14" t="str">
        <f aca="false">IF(OR(A913="",B913=""),"",LOOKUP(MOD(B913,1),Lists!$A$5:$A$9,Lists!$B$5:$B$9))</f>
        <v/>
      </c>
      <c r="P913" s="14" t="str">
        <f aca="false">IF(OR(B913="",C913=""),"",ROUND(MOD(C913-B913,1)*1440,0))</f>
        <v/>
      </c>
      <c r="Q913" s="14" t="str">
        <f aca="false">IF(A913="","",COUNTIF($A$7:A913,A913))</f>
        <v/>
      </c>
      <c r="R913" s="15" t="str">
        <f aca="false">IF(OR(G913="",H913="",J913=""),"",ABS(G913-H913)*J913*IF(K913="",1,K913))</f>
        <v/>
      </c>
      <c r="S913" s="15" t="str">
        <f aca="false">IF(OR(G913="",I913="",J913=""),"",(I913-G913)*J913*IF(K913="",1,K913)*IF(E913="Short",-1,1)-N(L913))</f>
        <v/>
      </c>
      <c r="T913" s="16" t="str">
        <f aca="false">IF(OR(S913="",N(R913)=0),"",S913/R913)</f>
        <v/>
      </c>
      <c r="U913" s="15" t="str">
        <f aca="false">IF(S913="","",SUMIFS($S$7:S913,$A$7:A913,A913))</f>
        <v/>
      </c>
      <c r="V913" s="14" t="str">
        <f aca="false">IF(S913="","",IF(AND($C$4&gt;0,U913-S913&lt;=-$C$4),"After loss limit",IF(AND($C$4&gt;0,U913&lt;=-$C$4),"Hit loss limit",IF(AND($C$5&gt;0,Q913&gt;$C$5),"Over trade cap","OK"))))</f>
        <v/>
      </c>
    </row>
    <row r="914" customFormat="false" ht="15" hidden="false" customHeight="false" outlineLevel="0" collapsed="false">
      <c r="A914" s="9"/>
      <c r="B914" s="10"/>
      <c r="C914" s="10"/>
      <c r="D914" s="11"/>
      <c r="E914" s="33"/>
      <c r="F914" s="33"/>
      <c r="G914" s="12"/>
      <c r="H914" s="12"/>
      <c r="I914" s="12"/>
      <c r="J914" s="11"/>
      <c r="K914" s="11"/>
      <c r="L914" s="13"/>
      <c r="M914" s="33"/>
      <c r="N914" s="11"/>
      <c r="O914" s="14" t="str">
        <f aca="false">IF(OR(A914="",B914=""),"",LOOKUP(MOD(B914,1),Lists!$A$5:$A$9,Lists!$B$5:$B$9))</f>
        <v/>
      </c>
      <c r="P914" s="14" t="str">
        <f aca="false">IF(OR(B914="",C914=""),"",ROUND(MOD(C914-B914,1)*1440,0))</f>
        <v/>
      </c>
      <c r="Q914" s="14" t="str">
        <f aca="false">IF(A914="","",COUNTIF($A$7:A914,A914))</f>
        <v/>
      </c>
      <c r="R914" s="15" t="str">
        <f aca="false">IF(OR(G914="",H914="",J914=""),"",ABS(G914-H914)*J914*IF(K914="",1,K914))</f>
        <v/>
      </c>
      <c r="S914" s="15" t="str">
        <f aca="false">IF(OR(G914="",I914="",J914=""),"",(I914-G914)*J914*IF(K914="",1,K914)*IF(E914="Short",-1,1)-N(L914))</f>
        <v/>
      </c>
      <c r="T914" s="16" t="str">
        <f aca="false">IF(OR(S914="",N(R914)=0),"",S914/R914)</f>
        <v/>
      </c>
      <c r="U914" s="15" t="str">
        <f aca="false">IF(S914="","",SUMIFS($S$7:S914,$A$7:A914,A914))</f>
        <v/>
      </c>
      <c r="V914" s="14" t="str">
        <f aca="false">IF(S914="","",IF(AND($C$4&gt;0,U914-S914&lt;=-$C$4),"After loss limit",IF(AND($C$4&gt;0,U914&lt;=-$C$4),"Hit loss limit",IF(AND($C$5&gt;0,Q914&gt;$C$5),"Over trade cap","OK"))))</f>
        <v/>
      </c>
    </row>
    <row r="915" customFormat="false" ht="15" hidden="false" customHeight="false" outlineLevel="0" collapsed="false">
      <c r="A915" s="9"/>
      <c r="B915" s="10"/>
      <c r="C915" s="10"/>
      <c r="D915" s="11"/>
      <c r="E915" s="33"/>
      <c r="F915" s="33"/>
      <c r="G915" s="12"/>
      <c r="H915" s="12"/>
      <c r="I915" s="12"/>
      <c r="J915" s="11"/>
      <c r="K915" s="11"/>
      <c r="L915" s="13"/>
      <c r="M915" s="33"/>
      <c r="N915" s="11"/>
      <c r="O915" s="14" t="str">
        <f aca="false">IF(OR(A915="",B915=""),"",LOOKUP(MOD(B915,1),Lists!$A$5:$A$9,Lists!$B$5:$B$9))</f>
        <v/>
      </c>
      <c r="P915" s="14" t="str">
        <f aca="false">IF(OR(B915="",C915=""),"",ROUND(MOD(C915-B915,1)*1440,0))</f>
        <v/>
      </c>
      <c r="Q915" s="14" t="str">
        <f aca="false">IF(A915="","",COUNTIF($A$7:A915,A915))</f>
        <v/>
      </c>
      <c r="R915" s="15" t="str">
        <f aca="false">IF(OR(G915="",H915="",J915=""),"",ABS(G915-H915)*J915*IF(K915="",1,K915))</f>
        <v/>
      </c>
      <c r="S915" s="15" t="str">
        <f aca="false">IF(OR(G915="",I915="",J915=""),"",(I915-G915)*J915*IF(K915="",1,K915)*IF(E915="Short",-1,1)-N(L915))</f>
        <v/>
      </c>
      <c r="T915" s="16" t="str">
        <f aca="false">IF(OR(S915="",N(R915)=0),"",S915/R915)</f>
        <v/>
      </c>
      <c r="U915" s="15" t="str">
        <f aca="false">IF(S915="","",SUMIFS($S$7:S915,$A$7:A915,A915))</f>
        <v/>
      </c>
      <c r="V915" s="14" t="str">
        <f aca="false">IF(S915="","",IF(AND($C$4&gt;0,U915-S915&lt;=-$C$4),"After loss limit",IF(AND($C$4&gt;0,U915&lt;=-$C$4),"Hit loss limit",IF(AND($C$5&gt;0,Q915&gt;$C$5),"Over trade cap","OK"))))</f>
        <v/>
      </c>
    </row>
    <row r="916" customFormat="false" ht="15" hidden="false" customHeight="false" outlineLevel="0" collapsed="false">
      <c r="A916" s="9"/>
      <c r="B916" s="10"/>
      <c r="C916" s="10"/>
      <c r="D916" s="11"/>
      <c r="E916" s="33"/>
      <c r="F916" s="33"/>
      <c r="G916" s="12"/>
      <c r="H916" s="12"/>
      <c r="I916" s="12"/>
      <c r="J916" s="11"/>
      <c r="K916" s="11"/>
      <c r="L916" s="13"/>
      <c r="M916" s="33"/>
      <c r="N916" s="11"/>
      <c r="O916" s="14" t="str">
        <f aca="false">IF(OR(A916="",B916=""),"",LOOKUP(MOD(B916,1),Lists!$A$5:$A$9,Lists!$B$5:$B$9))</f>
        <v/>
      </c>
      <c r="P916" s="14" t="str">
        <f aca="false">IF(OR(B916="",C916=""),"",ROUND(MOD(C916-B916,1)*1440,0))</f>
        <v/>
      </c>
      <c r="Q916" s="14" t="str">
        <f aca="false">IF(A916="","",COUNTIF($A$7:A916,A916))</f>
        <v/>
      </c>
      <c r="R916" s="15" t="str">
        <f aca="false">IF(OR(G916="",H916="",J916=""),"",ABS(G916-H916)*J916*IF(K916="",1,K916))</f>
        <v/>
      </c>
      <c r="S916" s="15" t="str">
        <f aca="false">IF(OR(G916="",I916="",J916=""),"",(I916-G916)*J916*IF(K916="",1,K916)*IF(E916="Short",-1,1)-N(L916))</f>
        <v/>
      </c>
      <c r="T916" s="16" t="str">
        <f aca="false">IF(OR(S916="",N(R916)=0),"",S916/R916)</f>
        <v/>
      </c>
      <c r="U916" s="15" t="str">
        <f aca="false">IF(S916="","",SUMIFS($S$7:S916,$A$7:A916,A916))</f>
        <v/>
      </c>
      <c r="V916" s="14" t="str">
        <f aca="false">IF(S916="","",IF(AND($C$4&gt;0,U916-S916&lt;=-$C$4),"After loss limit",IF(AND($C$4&gt;0,U916&lt;=-$C$4),"Hit loss limit",IF(AND($C$5&gt;0,Q916&gt;$C$5),"Over trade cap","OK"))))</f>
        <v/>
      </c>
    </row>
    <row r="917" customFormat="false" ht="15" hidden="false" customHeight="false" outlineLevel="0" collapsed="false">
      <c r="A917" s="9"/>
      <c r="B917" s="10"/>
      <c r="C917" s="10"/>
      <c r="D917" s="11"/>
      <c r="E917" s="33"/>
      <c r="F917" s="33"/>
      <c r="G917" s="12"/>
      <c r="H917" s="12"/>
      <c r="I917" s="12"/>
      <c r="J917" s="11"/>
      <c r="K917" s="11"/>
      <c r="L917" s="13"/>
      <c r="M917" s="33"/>
      <c r="N917" s="11"/>
      <c r="O917" s="14" t="str">
        <f aca="false">IF(OR(A917="",B917=""),"",LOOKUP(MOD(B917,1),Lists!$A$5:$A$9,Lists!$B$5:$B$9))</f>
        <v/>
      </c>
      <c r="P917" s="14" t="str">
        <f aca="false">IF(OR(B917="",C917=""),"",ROUND(MOD(C917-B917,1)*1440,0))</f>
        <v/>
      </c>
      <c r="Q917" s="14" t="str">
        <f aca="false">IF(A917="","",COUNTIF($A$7:A917,A917))</f>
        <v/>
      </c>
      <c r="R917" s="15" t="str">
        <f aca="false">IF(OR(G917="",H917="",J917=""),"",ABS(G917-H917)*J917*IF(K917="",1,K917))</f>
        <v/>
      </c>
      <c r="S917" s="15" t="str">
        <f aca="false">IF(OR(G917="",I917="",J917=""),"",(I917-G917)*J917*IF(K917="",1,K917)*IF(E917="Short",-1,1)-N(L917))</f>
        <v/>
      </c>
      <c r="T917" s="16" t="str">
        <f aca="false">IF(OR(S917="",N(R917)=0),"",S917/R917)</f>
        <v/>
      </c>
      <c r="U917" s="15" t="str">
        <f aca="false">IF(S917="","",SUMIFS($S$7:S917,$A$7:A917,A917))</f>
        <v/>
      </c>
      <c r="V917" s="14" t="str">
        <f aca="false">IF(S917="","",IF(AND($C$4&gt;0,U917-S917&lt;=-$C$4),"After loss limit",IF(AND($C$4&gt;0,U917&lt;=-$C$4),"Hit loss limit",IF(AND($C$5&gt;0,Q917&gt;$C$5),"Over trade cap","OK"))))</f>
        <v/>
      </c>
    </row>
    <row r="918" customFormat="false" ht="15" hidden="false" customHeight="false" outlineLevel="0" collapsed="false">
      <c r="A918" s="9"/>
      <c r="B918" s="10"/>
      <c r="C918" s="10"/>
      <c r="D918" s="11"/>
      <c r="E918" s="33"/>
      <c r="F918" s="33"/>
      <c r="G918" s="12"/>
      <c r="H918" s="12"/>
      <c r="I918" s="12"/>
      <c r="J918" s="11"/>
      <c r="K918" s="11"/>
      <c r="L918" s="13"/>
      <c r="M918" s="33"/>
      <c r="N918" s="11"/>
      <c r="O918" s="14" t="str">
        <f aca="false">IF(OR(A918="",B918=""),"",LOOKUP(MOD(B918,1),Lists!$A$5:$A$9,Lists!$B$5:$B$9))</f>
        <v/>
      </c>
      <c r="P918" s="14" t="str">
        <f aca="false">IF(OR(B918="",C918=""),"",ROUND(MOD(C918-B918,1)*1440,0))</f>
        <v/>
      </c>
      <c r="Q918" s="14" t="str">
        <f aca="false">IF(A918="","",COUNTIF($A$7:A918,A918))</f>
        <v/>
      </c>
      <c r="R918" s="15" t="str">
        <f aca="false">IF(OR(G918="",H918="",J918=""),"",ABS(G918-H918)*J918*IF(K918="",1,K918))</f>
        <v/>
      </c>
      <c r="S918" s="15" t="str">
        <f aca="false">IF(OR(G918="",I918="",J918=""),"",(I918-G918)*J918*IF(K918="",1,K918)*IF(E918="Short",-1,1)-N(L918))</f>
        <v/>
      </c>
      <c r="T918" s="16" t="str">
        <f aca="false">IF(OR(S918="",N(R918)=0),"",S918/R918)</f>
        <v/>
      </c>
      <c r="U918" s="15" t="str">
        <f aca="false">IF(S918="","",SUMIFS($S$7:S918,$A$7:A918,A918))</f>
        <v/>
      </c>
      <c r="V918" s="14" t="str">
        <f aca="false">IF(S918="","",IF(AND($C$4&gt;0,U918-S918&lt;=-$C$4),"After loss limit",IF(AND($C$4&gt;0,U918&lt;=-$C$4),"Hit loss limit",IF(AND($C$5&gt;0,Q918&gt;$C$5),"Over trade cap","OK"))))</f>
        <v/>
      </c>
    </row>
    <row r="919" customFormat="false" ht="15" hidden="false" customHeight="false" outlineLevel="0" collapsed="false">
      <c r="A919" s="9"/>
      <c r="B919" s="10"/>
      <c r="C919" s="10"/>
      <c r="D919" s="11"/>
      <c r="E919" s="33"/>
      <c r="F919" s="33"/>
      <c r="G919" s="12"/>
      <c r="H919" s="12"/>
      <c r="I919" s="12"/>
      <c r="J919" s="11"/>
      <c r="K919" s="11"/>
      <c r="L919" s="13"/>
      <c r="M919" s="33"/>
      <c r="N919" s="11"/>
      <c r="O919" s="14" t="str">
        <f aca="false">IF(OR(A919="",B919=""),"",LOOKUP(MOD(B919,1),Lists!$A$5:$A$9,Lists!$B$5:$B$9))</f>
        <v/>
      </c>
      <c r="P919" s="14" t="str">
        <f aca="false">IF(OR(B919="",C919=""),"",ROUND(MOD(C919-B919,1)*1440,0))</f>
        <v/>
      </c>
      <c r="Q919" s="14" t="str">
        <f aca="false">IF(A919="","",COUNTIF($A$7:A919,A919))</f>
        <v/>
      </c>
      <c r="R919" s="15" t="str">
        <f aca="false">IF(OR(G919="",H919="",J919=""),"",ABS(G919-H919)*J919*IF(K919="",1,K919))</f>
        <v/>
      </c>
      <c r="S919" s="15" t="str">
        <f aca="false">IF(OR(G919="",I919="",J919=""),"",(I919-G919)*J919*IF(K919="",1,K919)*IF(E919="Short",-1,1)-N(L919))</f>
        <v/>
      </c>
      <c r="T919" s="16" t="str">
        <f aca="false">IF(OR(S919="",N(R919)=0),"",S919/R919)</f>
        <v/>
      </c>
      <c r="U919" s="15" t="str">
        <f aca="false">IF(S919="","",SUMIFS($S$7:S919,$A$7:A919,A919))</f>
        <v/>
      </c>
      <c r="V919" s="14" t="str">
        <f aca="false">IF(S919="","",IF(AND($C$4&gt;0,U919-S919&lt;=-$C$4),"After loss limit",IF(AND($C$4&gt;0,U919&lt;=-$C$4),"Hit loss limit",IF(AND($C$5&gt;0,Q919&gt;$C$5),"Over trade cap","OK"))))</f>
        <v/>
      </c>
    </row>
    <row r="920" customFormat="false" ht="15" hidden="false" customHeight="false" outlineLevel="0" collapsed="false">
      <c r="A920" s="9"/>
      <c r="B920" s="10"/>
      <c r="C920" s="10"/>
      <c r="D920" s="11"/>
      <c r="E920" s="33"/>
      <c r="F920" s="33"/>
      <c r="G920" s="12"/>
      <c r="H920" s="12"/>
      <c r="I920" s="12"/>
      <c r="J920" s="11"/>
      <c r="K920" s="11"/>
      <c r="L920" s="13"/>
      <c r="M920" s="33"/>
      <c r="N920" s="11"/>
      <c r="O920" s="14" t="str">
        <f aca="false">IF(OR(A920="",B920=""),"",LOOKUP(MOD(B920,1),Lists!$A$5:$A$9,Lists!$B$5:$B$9))</f>
        <v/>
      </c>
      <c r="P920" s="14" t="str">
        <f aca="false">IF(OR(B920="",C920=""),"",ROUND(MOD(C920-B920,1)*1440,0))</f>
        <v/>
      </c>
      <c r="Q920" s="14" t="str">
        <f aca="false">IF(A920="","",COUNTIF($A$7:A920,A920))</f>
        <v/>
      </c>
      <c r="R920" s="15" t="str">
        <f aca="false">IF(OR(G920="",H920="",J920=""),"",ABS(G920-H920)*J920*IF(K920="",1,K920))</f>
        <v/>
      </c>
      <c r="S920" s="15" t="str">
        <f aca="false">IF(OR(G920="",I920="",J920=""),"",(I920-G920)*J920*IF(K920="",1,K920)*IF(E920="Short",-1,1)-N(L920))</f>
        <v/>
      </c>
      <c r="T920" s="16" t="str">
        <f aca="false">IF(OR(S920="",N(R920)=0),"",S920/R920)</f>
        <v/>
      </c>
      <c r="U920" s="15" t="str">
        <f aca="false">IF(S920="","",SUMIFS($S$7:S920,$A$7:A920,A920))</f>
        <v/>
      </c>
      <c r="V920" s="14" t="str">
        <f aca="false">IF(S920="","",IF(AND($C$4&gt;0,U920-S920&lt;=-$C$4),"After loss limit",IF(AND($C$4&gt;0,U920&lt;=-$C$4),"Hit loss limit",IF(AND($C$5&gt;0,Q920&gt;$C$5),"Over trade cap","OK"))))</f>
        <v/>
      </c>
    </row>
    <row r="921" customFormat="false" ht="15" hidden="false" customHeight="false" outlineLevel="0" collapsed="false">
      <c r="A921" s="9"/>
      <c r="B921" s="10"/>
      <c r="C921" s="10"/>
      <c r="D921" s="11"/>
      <c r="E921" s="33"/>
      <c r="F921" s="33"/>
      <c r="G921" s="12"/>
      <c r="H921" s="12"/>
      <c r="I921" s="12"/>
      <c r="J921" s="11"/>
      <c r="K921" s="11"/>
      <c r="L921" s="13"/>
      <c r="M921" s="33"/>
      <c r="N921" s="11"/>
      <c r="O921" s="14" t="str">
        <f aca="false">IF(OR(A921="",B921=""),"",LOOKUP(MOD(B921,1),Lists!$A$5:$A$9,Lists!$B$5:$B$9))</f>
        <v/>
      </c>
      <c r="P921" s="14" t="str">
        <f aca="false">IF(OR(B921="",C921=""),"",ROUND(MOD(C921-B921,1)*1440,0))</f>
        <v/>
      </c>
      <c r="Q921" s="14" t="str">
        <f aca="false">IF(A921="","",COUNTIF($A$7:A921,A921))</f>
        <v/>
      </c>
      <c r="R921" s="15" t="str">
        <f aca="false">IF(OR(G921="",H921="",J921=""),"",ABS(G921-H921)*J921*IF(K921="",1,K921))</f>
        <v/>
      </c>
      <c r="S921" s="15" t="str">
        <f aca="false">IF(OR(G921="",I921="",J921=""),"",(I921-G921)*J921*IF(K921="",1,K921)*IF(E921="Short",-1,1)-N(L921))</f>
        <v/>
      </c>
      <c r="T921" s="16" t="str">
        <f aca="false">IF(OR(S921="",N(R921)=0),"",S921/R921)</f>
        <v/>
      </c>
      <c r="U921" s="15" t="str">
        <f aca="false">IF(S921="","",SUMIFS($S$7:S921,$A$7:A921,A921))</f>
        <v/>
      </c>
      <c r="V921" s="14" t="str">
        <f aca="false">IF(S921="","",IF(AND($C$4&gt;0,U921-S921&lt;=-$C$4),"After loss limit",IF(AND($C$4&gt;0,U921&lt;=-$C$4),"Hit loss limit",IF(AND($C$5&gt;0,Q921&gt;$C$5),"Over trade cap","OK"))))</f>
        <v/>
      </c>
    </row>
    <row r="922" customFormat="false" ht="15" hidden="false" customHeight="false" outlineLevel="0" collapsed="false">
      <c r="A922" s="9"/>
      <c r="B922" s="10"/>
      <c r="C922" s="10"/>
      <c r="D922" s="11"/>
      <c r="E922" s="33"/>
      <c r="F922" s="33"/>
      <c r="G922" s="12"/>
      <c r="H922" s="12"/>
      <c r="I922" s="12"/>
      <c r="J922" s="11"/>
      <c r="K922" s="11"/>
      <c r="L922" s="13"/>
      <c r="M922" s="33"/>
      <c r="N922" s="11"/>
      <c r="O922" s="14" t="str">
        <f aca="false">IF(OR(A922="",B922=""),"",LOOKUP(MOD(B922,1),Lists!$A$5:$A$9,Lists!$B$5:$B$9))</f>
        <v/>
      </c>
      <c r="P922" s="14" t="str">
        <f aca="false">IF(OR(B922="",C922=""),"",ROUND(MOD(C922-B922,1)*1440,0))</f>
        <v/>
      </c>
      <c r="Q922" s="14" t="str">
        <f aca="false">IF(A922="","",COUNTIF($A$7:A922,A922))</f>
        <v/>
      </c>
      <c r="R922" s="15" t="str">
        <f aca="false">IF(OR(G922="",H922="",J922=""),"",ABS(G922-H922)*J922*IF(K922="",1,K922))</f>
        <v/>
      </c>
      <c r="S922" s="15" t="str">
        <f aca="false">IF(OR(G922="",I922="",J922=""),"",(I922-G922)*J922*IF(K922="",1,K922)*IF(E922="Short",-1,1)-N(L922))</f>
        <v/>
      </c>
      <c r="T922" s="16" t="str">
        <f aca="false">IF(OR(S922="",N(R922)=0),"",S922/R922)</f>
        <v/>
      </c>
      <c r="U922" s="15" t="str">
        <f aca="false">IF(S922="","",SUMIFS($S$7:S922,$A$7:A922,A922))</f>
        <v/>
      </c>
      <c r="V922" s="14" t="str">
        <f aca="false">IF(S922="","",IF(AND($C$4&gt;0,U922-S922&lt;=-$C$4),"After loss limit",IF(AND($C$4&gt;0,U922&lt;=-$C$4),"Hit loss limit",IF(AND($C$5&gt;0,Q922&gt;$C$5),"Over trade cap","OK"))))</f>
        <v/>
      </c>
    </row>
    <row r="923" customFormat="false" ht="15" hidden="false" customHeight="false" outlineLevel="0" collapsed="false">
      <c r="A923" s="9"/>
      <c r="B923" s="10"/>
      <c r="C923" s="10"/>
      <c r="D923" s="11"/>
      <c r="E923" s="33"/>
      <c r="F923" s="33"/>
      <c r="G923" s="12"/>
      <c r="H923" s="12"/>
      <c r="I923" s="12"/>
      <c r="J923" s="11"/>
      <c r="K923" s="11"/>
      <c r="L923" s="13"/>
      <c r="M923" s="33"/>
      <c r="N923" s="11"/>
      <c r="O923" s="14" t="str">
        <f aca="false">IF(OR(A923="",B923=""),"",LOOKUP(MOD(B923,1),Lists!$A$5:$A$9,Lists!$B$5:$B$9))</f>
        <v/>
      </c>
      <c r="P923" s="14" t="str">
        <f aca="false">IF(OR(B923="",C923=""),"",ROUND(MOD(C923-B923,1)*1440,0))</f>
        <v/>
      </c>
      <c r="Q923" s="14" t="str">
        <f aca="false">IF(A923="","",COUNTIF($A$7:A923,A923))</f>
        <v/>
      </c>
      <c r="R923" s="15" t="str">
        <f aca="false">IF(OR(G923="",H923="",J923=""),"",ABS(G923-H923)*J923*IF(K923="",1,K923))</f>
        <v/>
      </c>
      <c r="S923" s="15" t="str">
        <f aca="false">IF(OR(G923="",I923="",J923=""),"",(I923-G923)*J923*IF(K923="",1,K923)*IF(E923="Short",-1,1)-N(L923))</f>
        <v/>
      </c>
      <c r="T923" s="16" t="str">
        <f aca="false">IF(OR(S923="",N(R923)=0),"",S923/R923)</f>
        <v/>
      </c>
      <c r="U923" s="15" t="str">
        <f aca="false">IF(S923="","",SUMIFS($S$7:S923,$A$7:A923,A923))</f>
        <v/>
      </c>
      <c r="V923" s="14" t="str">
        <f aca="false">IF(S923="","",IF(AND($C$4&gt;0,U923-S923&lt;=-$C$4),"After loss limit",IF(AND($C$4&gt;0,U923&lt;=-$C$4),"Hit loss limit",IF(AND($C$5&gt;0,Q923&gt;$C$5),"Over trade cap","OK"))))</f>
        <v/>
      </c>
    </row>
    <row r="924" customFormat="false" ht="15" hidden="false" customHeight="false" outlineLevel="0" collapsed="false">
      <c r="A924" s="9"/>
      <c r="B924" s="10"/>
      <c r="C924" s="10"/>
      <c r="D924" s="11"/>
      <c r="E924" s="33"/>
      <c r="F924" s="33"/>
      <c r="G924" s="12"/>
      <c r="H924" s="12"/>
      <c r="I924" s="12"/>
      <c r="J924" s="11"/>
      <c r="K924" s="11"/>
      <c r="L924" s="13"/>
      <c r="M924" s="33"/>
      <c r="N924" s="11"/>
      <c r="O924" s="14" t="str">
        <f aca="false">IF(OR(A924="",B924=""),"",LOOKUP(MOD(B924,1),Lists!$A$5:$A$9,Lists!$B$5:$B$9))</f>
        <v/>
      </c>
      <c r="P924" s="14" t="str">
        <f aca="false">IF(OR(B924="",C924=""),"",ROUND(MOD(C924-B924,1)*1440,0))</f>
        <v/>
      </c>
      <c r="Q924" s="14" t="str">
        <f aca="false">IF(A924="","",COUNTIF($A$7:A924,A924))</f>
        <v/>
      </c>
      <c r="R924" s="15" t="str">
        <f aca="false">IF(OR(G924="",H924="",J924=""),"",ABS(G924-H924)*J924*IF(K924="",1,K924))</f>
        <v/>
      </c>
      <c r="S924" s="15" t="str">
        <f aca="false">IF(OR(G924="",I924="",J924=""),"",(I924-G924)*J924*IF(K924="",1,K924)*IF(E924="Short",-1,1)-N(L924))</f>
        <v/>
      </c>
      <c r="T924" s="16" t="str">
        <f aca="false">IF(OR(S924="",N(R924)=0),"",S924/R924)</f>
        <v/>
      </c>
      <c r="U924" s="15" t="str">
        <f aca="false">IF(S924="","",SUMIFS($S$7:S924,$A$7:A924,A924))</f>
        <v/>
      </c>
      <c r="V924" s="14" t="str">
        <f aca="false">IF(S924="","",IF(AND($C$4&gt;0,U924-S924&lt;=-$C$4),"After loss limit",IF(AND($C$4&gt;0,U924&lt;=-$C$4),"Hit loss limit",IF(AND($C$5&gt;0,Q924&gt;$C$5),"Over trade cap","OK"))))</f>
        <v/>
      </c>
    </row>
    <row r="925" customFormat="false" ht="15" hidden="false" customHeight="false" outlineLevel="0" collapsed="false">
      <c r="A925" s="9"/>
      <c r="B925" s="10"/>
      <c r="C925" s="10"/>
      <c r="D925" s="11"/>
      <c r="E925" s="33"/>
      <c r="F925" s="33"/>
      <c r="G925" s="12"/>
      <c r="H925" s="12"/>
      <c r="I925" s="12"/>
      <c r="J925" s="11"/>
      <c r="K925" s="11"/>
      <c r="L925" s="13"/>
      <c r="M925" s="33"/>
      <c r="N925" s="11"/>
      <c r="O925" s="14" t="str">
        <f aca="false">IF(OR(A925="",B925=""),"",LOOKUP(MOD(B925,1),Lists!$A$5:$A$9,Lists!$B$5:$B$9))</f>
        <v/>
      </c>
      <c r="P925" s="14" t="str">
        <f aca="false">IF(OR(B925="",C925=""),"",ROUND(MOD(C925-B925,1)*1440,0))</f>
        <v/>
      </c>
      <c r="Q925" s="14" t="str">
        <f aca="false">IF(A925="","",COUNTIF($A$7:A925,A925))</f>
        <v/>
      </c>
      <c r="R925" s="15" t="str">
        <f aca="false">IF(OR(G925="",H925="",J925=""),"",ABS(G925-H925)*J925*IF(K925="",1,K925))</f>
        <v/>
      </c>
      <c r="S925" s="15" t="str">
        <f aca="false">IF(OR(G925="",I925="",J925=""),"",(I925-G925)*J925*IF(K925="",1,K925)*IF(E925="Short",-1,1)-N(L925))</f>
        <v/>
      </c>
      <c r="T925" s="16" t="str">
        <f aca="false">IF(OR(S925="",N(R925)=0),"",S925/R925)</f>
        <v/>
      </c>
      <c r="U925" s="15" t="str">
        <f aca="false">IF(S925="","",SUMIFS($S$7:S925,$A$7:A925,A925))</f>
        <v/>
      </c>
      <c r="V925" s="14" t="str">
        <f aca="false">IF(S925="","",IF(AND($C$4&gt;0,U925-S925&lt;=-$C$4),"After loss limit",IF(AND($C$4&gt;0,U925&lt;=-$C$4),"Hit loss limit",IF(AND($C$5&gt;0,Q925&gt;$C$5),"Over trade cap","OK"))))</f>
        <v/>
      </c>
    </row>
    <row r="926" customFormat="false" ht="15" hidden="false" customHeight="false" outlineLevel="0" collapsed="false">
      <c r="A926" s="9"/>
      <c r="B926" s="10"/>
      <c r="C926" s="10"/>
      <c r="D926" s="11"/>
      <c r="E926" s="33"/>
      <c r="F926" s="33"/>
      <c r="G926" s="12"/>
      <c r="H926" s="12"/>
      <c r="I926" s="12"/>
      <c r="J926" s="11"/>
      <c r="K926" s="11"/>
      <c r="L926" s="13"/>
      <c r="M926" s="33"/>
      <c r="N926" s="11"/>
      <c r="O926" s="14" t="str">
        <f aca="false">IF(OR(A926="",B926=""),"",LOOKUP(MOD(B926,1),Lists!$A$5:$A$9,Lists!$B$5:$B$9))</f>
        <v/>
      </c>
      <c r="P926" s="14" t="str">
        <f aca="false">IF(OR(B926="",C926=""),"",ROUND(MOD(C926-B926,1)*1440,0))</f>
        <v/>
      </c>
      <c r="Q926" s="14" t="str">
        <f aca="false">IF(A926="","",COUNTIF($A$7:A926,A926))</f>
        <v/>
      </c>
      <c r="R926" s="15" t="str">
        <f aca="false">IF(OR(G926="",H926="",J926=""),"",ABS(G926-H926)*J926*IF(K926="",1,K926))</f>
        <v/>
      </c>
      <c r="S926" s="15" t="str">
        <f aca="false">IF(OR(G926="",I926="",J926=""),"",(I926-G926)*J926*IF(K926="",1,K926)*IF(E926="Short",-1,1)-N(L926))</f>
        <v/>
      </c>
      <c r="T926" s="16" t="str">
        <f aca="false">IF(OR(S926="",N(R926)=0),"",S926/R926)</f>
        <v/>
      </c>
      <c r="U926" s="15" t="str">
        <f aca="false">IF(S926="","",SUMIFS($S$7:S926,$A$7:A926,A926))</f>
        <v/>
      </c>
      <c r="V926" s="14" t="str">
        <f aca="false">IF(S926="","",IF(AND($C$4&gt;0,U926-S926&lt;=-$C$4),"After loss limit",IF(AND($C$4&gt;0,U926&lt;=-$C$4),"Hit loss limit",IF(AND($C$5&gt;0,Q926&gt;$C$5),"Over trade cap","OK"))))</f>
        <v/>
      </c>
    </row>
    <row r="927" customFormat="false" ht="15" hidden="false" customHeight="false" outlineLevel="0" collapsed="false">
      <c r="A927" s="9"/>
      <c r="B927" s="10"/>
      <c r="C927" s="10"/>
      <c r="D927" s="11"/>
      <c r="E927" s="33"/>
      <c r="F927" s="33"/>
      <c r="G927" s="12"/>
      <c r="H927" s="12"/>
      <c r="I927" s="12"/>
      <c r="J927" s="11"/>
      <c r="K927" s="11"/>
      <c r="L927" s="13"/>
      <c r="M927" s="33"/>
      <c r="N927" s="11"/>
      <c r="O927" s="14" t="str">
        <f aca="false">IF(OR(A927="",B927=""),"",LOOKUP(MOD(B927,1),Lists!$A$5:$A$9,Lists!$B$5:$B$9))</f>
        <v/>
      </c>
      <c r="P927" s="14" t="str">
        <f aca="false">IF(OR(B927="",C927=""),"",ROUND(MOD(C927-B927,1)*1440,0))</f>
        <v/>
      </c>
      <c r="Q927" s="14" t="str">
        <f aca="false">IF(A927="","",COUNTIF($A$7:A927,A927))</f>
        <v/>
      </c>
      <c r="R927" s="15" t="str">
        <f aca="false">IF(OR(G927="",H927="",J927=""),"",ABS(G927-H927)*J927*IF(K927="",1,K927))</f>
        <v/>
      </c>
      <c r="S927" s="15" t="str">
        <f aca="false">IF(OR(G927="",I927="",J927=""),"",(I927-G927)*J927*IF(K927="",1,K927)*IF(E927="Short",-1,1)-N(L927))</f>
        <v/>
      </c>
      <c r="T927" s="16" t="str">
        <f aca="false">IF(OR(S927="",N(R927)=0),"",S927/R927)</f>
        <v/>
      </c>
      <c r="U927" s="15" t="str">
        <f aca="false">IF(S927="","",SUMIFS($S$7:S927,$A$7:A927,A927))</f>
        <v/>
      </c>
      <c r="V927" s="14" t="str">
        <f aca="false">IF(S927="","",IF(AND($C$4&gt;0,U927-S927&lt;=-$C$4),"After loss limit",IF(AND($C$4&gt;0,U927&lt;=-$C$4),"Hit loss limit",IF(AND($C$5&gt;0,Q927&gt;$C$5),"Over trade cap","OK"))))</f>
        <v/>
      </c>
    </row>
    <row r="928" customFormat="false" ht="15" hidden="false" customHeight="false" outlineLevel="0" collapsed="false">
      <c r="A928" s="9"/>
      <c r="B928" s="10"/>
      <c r="C928" s="10"/>
      <c r="D928" s="11"/>
      <c r="E928" s="33"/>
      <c r="F928" s="33"/>
      <c r="G928" s="12"/>
      <c r="H928" s="12"/>
      <c r="I928" s="12"/>
      <c r="J928" s="11"/>
      <c r="K928" s="11"/>
      <c r="L928" s="13"/>
      <c r="M928" s="33"/>
      <c r="N928" s="11"/>
      <c r="O928" s="14" t="str">
        <f aca="false">IF(OR(A928="",B928=""),"",LOOKUP(MOD(B928,1),Lists!$A$5:$A$9,Lists!$B$5:$B$9))</f>
        <v/>
      </c>
      <c r="P928" s="14" t="str">
        <f aca="false">IF(OR(B928="",C928=""),"",ROUND(MOD(C928-B928,1)*1440,0))</f>
        <v/>
      </c>
      <c r="Q928" s="14" t="str">
        <f aca="false">IF(A928="","",COUNTIF($A$7:A928,A928))</f>
        <v/>
      </c>
      <c r="R928" s="15" t="str">
        <f aca="false">IF(OR(G928="",H928="",J928=""),"",ABS(G928-H928)*J928*IF(K928="",1,K928))</f>
        <v/>
      </c>
      <c r="S928" s="15" t="str">
        <f aca="false">IF(OR(G928="",I928="",J928=""),"",(I928-G928)*J928*IF(K928="",1,K928)*IF(E928="Short",-1,1)-N(L928))</f>
        <v/>
      </c>
      <c r="T928" s="16" t="str">
        <f aca="false">IF(OR(S928="",N(R928)=0),"",S928/R928)</f>
        <v/>
      </c>
      <c r="U928" s="15" t="str">
        <f aca="false">IF(S928="","",SUMIFS($S$7:S928,$A$7:A928,A928))</f>
        <v/>
      </c>
      <c r="V928" s="14" t="str">
        <f aca="false">IF(S928="","",IF(AND($C$4&gt;0,U928-S928&lt;=-$C$4),"After loss limit",IF(AND($C$4&gt;0,U928&lt;=-$C$4),"Hit loss limit",IF(AND($C$5&gt;0,Q928&gt;$C$5),"Over trade cap","OK"))))</f>
        <v/>
      </c>
    </row>
    <row r="929" customFormat="false" ht="15" hidden="false" customHeight="false" outlineLevel="0" collapsed="false">
      <c r="A929" s="9"/>
      <c r="B929" s="10"/>
      <c r="C929" s="10"/>
      <c r="D929" s="11"/>
      <c r="E929" s="33"/>
      <c r="F929" s="33"/>
      <c r="G929" s="12"/>
      <c r="H929" s="12"/>
      <c r="I929" s="12"/>
      <c r="J929" s="11"/>
      <c r="K929" s="11"/>
      <c r="L929" s="13"/>
      <c r="M929" s="33"/>
      <c r="N929" s="11"/>
      <c r="O929" s="14" t="str">
        <f aca="false">IF(OR(A929="",B929=""),"",LOOKUP(MOD(B929,1),Lists!$A$5:$A$9,Lists!$B$5:$B$9))</f>
        <v/>
      </c>
      <c r="P929" s="14" t="str">
        <f aca="false">IF(OR(B929="",C929=""),"",ROUND(MOD(C929-B929,1)*1440,0))</f>
        <v/>
      </c>
      <c r="Q929" s="14" t="str">
        <f aca="false">IF(A929="","",COUNTIF($A$7:A929,A929))</f>
        <v/>
      </c>
      <c r="R929" s="15" t="str">
        <f aca="false">IF(OR(G929="",H929="",J929=""),"",ABS(G929-H929)*J929*IF(K929="",1,K929))</f>
        <v/>
      </c>
      <c r="S929" s="15" t="str">
        <f aca="false">IF(OR(G929="",I929="",J929=""),"",(I929-G929)*J929*IF(K929="",1,K929)*IF(E929="Short",-1,1)-N(L929))</f>
        <v/>
      </c>
      <c r="T929" s="16" t="str">
        <f aca="false">IF(OR(S929="",N(R929)=0),"",S929/R929)</f>
        <v/>
      </c>
      <c r="U929" s="15" t="str">
        <f aca="false">IF(S929="","",SUMIFS($S$7:S929,$A$7:A929,A929))</f>
        <v/>
      </c>
      <c r="V929" s="14" t="str">
        <f aca="false">IF(S929="","",IF(AND($C$4&gt;0,U929-S929&lt;=-$C$4),"After loss limit",IF(AND($C$4&gt;0,U929&lt;=-$C$4),"Hit loss limit",IF(AND($C$5&gt;0,Q929&gt;$C$5),"Over trade cap","OK"))))</f>
        <v/>
      </c>
    </row>
    <row r="930" customFormat="false" ht="15" hidden="false" customHeight="false" outlineLevel="0" collapsed="false">
      <c r="A930" s="9"/>
      <c r="B930" s="10"/>
      <c r="C930" s="10"/>
      <c r="D930" s="11"/>
      <c r="E930" s="33"/>
      <c r="F930" s="33"/>
      <c r="G930" s="12"/>
      <c r="H930" s="12"/>
      <c r="I930" s="12"/>
      <c r="J930" s="11"/>
      <c r="K930" s="11"/>
      <c r="L930" s="13"/>
      <c r="M930" s="33"/>
      <c r="N930" s="11"/>
      <c r="O930" s="14" t="str">
        <f aca="false">IF(OR(A930="",B930=""),"",LOOKUP(MOD(B930,1),Lists!$A$5:$A$9,Lists!$B$5:$B$9))</f>
        <v/>
      </c>
      <c r="P930" s="14" t="str">
        <f aca="false">IF(OR(B930="",C930=""),"",ROUND(MOD(C930-B930,1)*1440,0))</f>
        <v/>
      </c>
      <c r="Q930" s="14" t="str">
        <f aca="false">IF(A930="","",COUNTIF($A$7:A930,A930))</f>
        <v/>
      </c>
      <c r="R930" s="15" t="str">
        <f aca="false">IF(OR(G930="",H930="",J930=""),"",ABS(G930-H930)*J930*IF(K930="",1,K930))</f>
        <v/>
      </c>
      <c r="S930" s="15" t="str">
        <f aca="false">IF(OR(G930="",I930="",J930=""),"",(I930-G930)*J930*IF(K930="",1,K930)*IF(E930="Short",-1,1)-N(L930))</f>
        <v/>
      </c>
      <c r="T930" s="16" t="str">
        <f aca="false">IF(OR(S930="",N(R930)=0),"",S930/R930)</f>
        <v/>
      </c>
      <c r="U930" s="15" t="str">
        <f aca="false">IF(S930="","",SUMIFS($S$7:S930,$A$7:A930,A930))</f>
        <v/>
      </c>
      <c r="V930" s="14" t="str">
        <f aca="false">IF(S930="","",IF(AND($C$4&gt;0,U930-S930&lt;=-$C$4),"After loss limit",IF(AND($C$4&gt;0,U930&lt;=-$C$4),"Hit loss limit",IF(AND($C$5&gt;0,Q930&gt;$C$5),"Over trade cap","OK"))))</f>
        <v/>
      </c>
    </row>
    <row r="931" customFormat="false" ht="15" hidden="false" customHeight="false" outlineLevel="0" collapsed="false">
      <c r="A931" s="9"/>
      <c r="B931" s="10"/>
      <c r="C931" s="10"/>
      <c r="D931" s="11"/>
      <c r="E931" s="33"/>
      <c r="F931" s="33"/>
      <c r="G931" s="12"/>
      <c r="H931" s="12"/>
      <c r="I931" s="12"/>
      <c r="J931" s="11"/>
      <c r="K931" s="11"/>
      <c r="L931" s="13"/>
      <c r="M931" s="33"/>
      <c r="N931" s="11"/>
      <c r="O931" s="14" t="str">
        <f aca="false">IF(OR(A931="",B931=""),"",LOOKUP(MOD(B931,1),Lists!$A$5:$A$9,Lists!$B$5:$B$9))</f>
        <v/>
      </c>
      <c r="P931" s="14" t="str">
        <f aca="false">IF(OR(B931="",C931=""),"",ROUND(MOD(C931-B931,1)*1440,0))</f>
        <v/>
      </c>
      <c r="Q931" s="14" t="str">
        <f aca="false">IF(A931="","",COUNTIF($A$7:A931,A931))</f>
        <v/>
      </c>
      <c r="R931" s="15" t="str">
        <f aca="false">IF(OR(G931="",H931="",J931=""),"",ABS(G931-H931)*J931*IF(K931="",1,K931))</f>
        <v/>
      </c>
      <c r="S931" s="15" t="str">
        <f aca="false">IF(OR(G931="",I931="",J931=""),"",(I931-G931)*J931*IF(K931="",1,K931)*IF(E931="Short",-1,1)-N(L931))</f>
        <v/>
      </c>
      <c r="T931" s="16" t="str">
        <f aca="false">IF(OR(S931="",N(R931)=0),"",S931/R931)</f>
        <v/>
      </c>
      <c r="U931" s="15" t="str">
        <f aca="false">IF(S931="","",SUMIFS($S$7:S931,$A$7:A931,A931))</f>
        <v/>
      </c>
      <c r="V931" s="14" t="str">
        <f aca="false">IF(S931="","",IF(AND($C$4&gt;0,U931-S931&lt;=-$C$4),"After loss limit",IF(AND($C$4&gt;0,U931&lt;=-$C$4),"Hit loss limit",IF(AND($C$5&gt;0,Q931&gt;$C$5),"Over trade cap","OK"))))</f>
        <v/>
      </c>
    </row>
    <row r="932" customFormat="false" ht="15" hidden="false" customHeight="false" outlineLevel="0" collapsed="false">
      <c r="A932" s="9"/>
      <c r="B932" s="10"/>
      <c r="C932" s="10"/>
      <c r="D932" s="11"/>
      <c r="E932" s="33"/>
      <c r="F932" s="33"/>
      <c r="G932" s="12"/>
      <c r="H932" s="12"/>
      <c r="I932" s="12"/>
      <c r="J932" s="11"/>
      <c r="K932" s="11"/>
      <c r="L932" s="13"/>
      <c r="M932" s="33"/>
      <c r="N932" s="11"/>
      <c r="O932" s="14" t="str">
        <f aca="false">IF(OR(A932="",B932=""),"",LOOKUP(MOD(B932,1),Lists!$A$5:$A$9,Lists!$B$5:$B$9))</f>
        <v/>
      </c>
      <c r="P932" s="14" t="str">
        <f aca="false">IF(OR(B932="",C932=""),"",ROUND(MOD(C932-B932,1)*1440,0))</f>
        <v/>
      </c>
      <c r="Q932" s="14" t="str">
        <f aca="false">IF(A932="","",COUNTIF($A$7:A932,A932))</f>
        <v/>
      </c>
      <c r="R932" s="15" t="str">
        <f aca="false">IF(OR(G932="",H932="",J932=""),"",ABS(G932-H932)*J932*IF(K932="",1,K932))</f>
        <v/>
      </c>
      <c r="S932" s="15" t="str">
        <f aca="false">IF(OR(G932="",I932="",J932=""),"",(I932-G932)*J932*IF(K932="",1,K932)*IF(E932="Short",-1,1)-N(L932))</f>
        <v/>
      </c>
      <c r="T932" s="16" t="str">
        <f aca="false">IF(OR(S932="",N(R932)=0),"",S932/R932)</f>
        <v/>
      </c>
      <c r="U932" s="15" t="str">
        <f aca="false">IF(S932="","",SUMIFS($S$7:S932,$A$7:A932,A932))</f>
        <v/>
      </c>
      <c r="V932" s="14" t="str">
        <f aca="false">IF(S932="","",IF(AND($C$4&gt;0,U932-S932&lt;=-$C$4),"After loss limit",IF(AND($C$4&gt;0,U932&lt;=-$C$4),"Hit loss limit",IF(AND($C$5&gt;0,Q932&gt;$C$5),"Over trade cap","OK"))))</f>
        <v/>
      </c>
    </row>
    <row r="933" customFormat="false" ht="15" hidden="false" customHeight="false" outlineLevel="0" collapsed="false">
      <c r="A933" s="9"/>
      <c r="B933" s="10"/>
      <c r="C933" s="10"/>
      <c r="D933" s="11"/>
      <c r="E933" s="33"/>
      <c r="F933" s="33"/>
      <c r="G933" s="12"/>
      <c r="H933" s="12"/>
      <c r="I933" s="12"/>
      <c r="J933" s="11"/>
      <c r="K933" s="11"/>
      <c r="L933" s="13"/>
      <c r="M933" s="33"/>
      <c r="N933" s="11"/>
      <c r="O933" s="14" t="str">
        <f aca="false">IF(OR(A933="",B933=""),"",LOOKUP(MOD(B933,1),Lists!$A$5:$A$9,Lists!$B$5:$B$9))</f>
        <v/>
      </c>
      <c r="P933" s="14" t="str">
        <f aca="false">IF(OR(B933="",C933=""),"",ROUND(MOD(C933-B933,1)*1440,0))</f>
        <v/>
      </c>
      <c r="Q933" s="14" t="str">
        <f aca="false">IF(A933="","",COUNTIF($A$7:A933,A933))</f>
        <v/>
      </c>
      <c r="R933" s="15" t="str">
        <f aca="false">IF(OR(G933="",H933="",J933=""),"",ABS(G933-H933)*J933*IF(K933="",1,K933))</f>
        <v/>
      </c>
      <c r="S933" s="15" t="str">
        <f aca="false">IF(OR(G933="",I933="",J933=""),"",(I933-G933)*J933*IF(K933="",1,K933)*IF(E933="Short",-1,1)-N(L933))</f>
        <v/>
      </c>
      <c r="T933" s="16" t="str">
        <f aca="false">IF(OR(S933="",N(R933)=0),"",S933/R933)</f>
        <v/>
      </c>
      <c r="U933" s="15" t="str">
        <f aca="false">IF(S933="","",SUMIFS($S$7:S933,$A$7:A933,A933))</f>
        <v/>
      </c>
      <c r="V933" s="14" t="str">
        <f aca="false">IF(S933="","",IF(AND($C$4&gt;0,U933-S933&lt;=-$C$4),"After loss limit",IF(AND($C$4&gt;0,U933&lt;=-$C$4),"Hit loss limit",IF(AND($C$5&gt;0,Q933&gt;$C$5),"Over trade cap","OK"))))</f>
        <v/>
      </c>
    </row>
    <row r="934" customFormat="false" ht="15" hidden="false" customHeight="false" outlineLevel="0" collapsed="false">
      <c r="A934" s="9"/>
      <c r="B934" s="10"/>
      <c r="C934" s="10"/>
      <c r="D934" s="11"/>
      <c r="E934" s="33"/>
      <c r="F934" s="33"/>
      <c r="G934" s="12"/>
      <c r="H934" s="12"/>
      <c r="I934" s="12"/>
      <c r="J934" s="11"/>
      <c r="K934" s="11"/>
      <c r="L934" s="13"/>
      <c r="M934" s="33"/>
      <c r="N934" s="11"/>
      <c r="O934" s="14" t="str">
        <f aca="false">IF(OR(A934="",B934=""),"",LOOKUP(MOD(B934,1),Lists!$A$5:$A$9,Lists!$B$5:$B$9))</f>
        <v/>
      </c>
      <c r="P934" s="14" t="str">
        <f aca="false">IF(OR(B934="",C934=""),"",ROUND(MOD(C934-B934,1)*1440,0))</f>
        <v/>
      </c>
      <c r="Q934" s="14" t="str">
        <f aca="false">IF(A934="","",COUNTIF($A$7:A934,A934))</f>
        <v/>
      </c>
      <c r="R934" s="15" t="str">
        <f aca="false">IF(OR(G934="",H934="",J934=""),"",ABS(G934-H934)*J934*IF(K934="",1,K934))</f>
        <v/>
      </c>
      <c r="S934" s="15" t="str">
        <f aca="false">IF(OR(G934="",I934="",J934=""),"",(I934-G934)*J934*IF(K934="",1,K934)*IF(E934="Short",-1,1)-N(L934))</f>
        <v/>
      </c>
      <c r="T934" s="16" t="str">
        <f aca="false">IF(OR(S934="",N(R934)=0),"",S934/R934)</f>
        <v/>
      </c>
      <c r="U934" s="15" t="str">
        <f aca="false">IF(S934="","",SUMIFS($S$7:S934,$A$7:A934,A934))</f>
        <v/>
      </c>
      <c r="V934" s="14" t="str">
        <f aca="false">IF(S934="","",IF(AND($C$4&gt;0,U934-S934&lt;=-$C$4),"After loss limit",IF(AND($C$4&gt;0,U934&lt;=-$C$4),"Hit loss limit",IF(AND($C$5&gt;0,Q934&gt;$C$5),"Over trade cap","OK"))))</f>
        <v/>
      </c>
    </row>
    <row r="935" customFormat="false" ht="15" hidden="false" customHeight="false" outlineLevel="0" collapsed="false">
      <c r="A935" s="9"/>
      <c r="B935" s="10"/>
      <c r="C935" s="10"/>
      <c r="D935" s="11"/>
      <c r="E935" s="33"/>
      <c r="F935" s="33"/>
      <c r="G935" s="12"/>
      <c r="H935" s="12"/>
      <c r="I935" s="12"/>
      <c r="J935" s="11"/>
      <c r="K935" s="11"/>
      <c r="L935" s="13"/>
      <c r="M935" s="33"/>
      <c r="N935" s="11"/>
      <c r="O935" s="14" t="str">
        <f aca="false">IF(OR(A935="",B935=""),"",LOOKUP(MOD(B935,1),Lists!$A$5:$A$9,Lists!$B$5:$B$9))</f>
        <v/>
      </c>
      <c r="P935" s="14" t="str">
        <f aca="false">IF(OR(B935="",C935=""),"",ROUND(MOD(C935-B935,1)*1440,0))</f>
        <v/>
      </c>
      <c r="Q935" s="14" t="str">
        <f aca="false">IF(A935="","",COUNTIF($A$7:A935,A935))</f>
        <v/>
      </c>
      <c r="R935" s="15" t="str">
        <f aca="false">IF(OR(G935="",H935="",J935=""),"",ABS(G935-H935)*J935*IF(K935="",1,K935))</f>
        <v/>
      </c>
      <c r="S935" s="15" t="str">
        <f aca="false">IF(OR(G935="",I935="",J935=""),"",(I935-G935)*J935*IF(K935="",1,K935)*IF(E935="Short",-1,1)-N(L935))</f>
        <v/>
      </c>
      <c r="T935" s="16" t="str">
        <f aca="false">IF(OR(S935="",N(R935)=0),"",S935/R935)</f>
        <v/>
      </c>
      <c r="U935" s="15" t="str">
        <f aca="false">IF(S935="","",SUMIFS($S$7:S935,$A$7:A935,A935))</f>
        <v/>
      </c>
      <c r="V935" s="14" t="str">
        <f aca="false">IF(S935="","",IF(AND($C$4&gt;0,U935-S935&lt;=-$C$4),"After loss limit",IF(AND($C$4&gt;0,U935&lt;=-$C$4),"Hit loss limit",IF(AND($C$5&gt;0,Q935&gt;$C$5),"Over trade cap","OK"))))</f>
        <v/>
      </c>
    </row>
    <row r="936" customFormat="false" ht="15" hidden="false" customHeight="false" outlineLevel="0" collapsed="false">
      <c r="A936" s="9"/>
      <c r="B936" s="10"/>
      <c r="C936" s="10"/>
      <c r="D936" s="11"/>
      <c r="E936" s="33"/>
      <c r="F936" s="33"/>
      <c r="G936" s="12"/>
      <c r="H936" s="12"/>
      <c r="I936" s="12"/>
      <c r="J936" s="11"/>
      <c r="K936" s="11"/>
      <c r="L936" s="13"/>
      <c r="M936" s="33"/>
      <c r="N936" s="11"/>
      <c r="O936" s="14" t="str">
        <f aca="false">IF(OR(A936="",B936=""),"",LOOKUP(MOD(B936,1),Lists!$A$5:$A$9,Lists!$B$5:$B$9))</f>
        <v/>
      </c>
      <c r="P936" s="14" t="str">
        <f aca="false">IF(OR(B936="",C936=""),"",ROUND(MOD(C936-B936,1)*1440,0))</f>
        <v/>
      </c>
      <c r="Q936" s="14" t="str">
        <f aca="false">IF(A936="","",COUNTIF($A$7:A936,A936))</f>
        <v/>
      </c>
      <c r="R936" s="15" t="str">
        <f aca="false">IF(OR(G936="",H936="",J936=""),"",ABS(G936-H936)*J936*IF(K936="",1,K936))</f>
        <v/>
      </c>
      <c r="S936" s="15" t="str">
        <f aca="false">IF(OR(G936="",I936="",J936=""),"",(I936-G936)*J936*IF(K936="",1,K936)*IF(E936="Short",-1,1)-N(L936))</f>
        <v/>
      </c>
      <c r="T936" s="16" t="str">
        <f aca="false">IF(OR(S936="",N(R936)=0),"",S936/R936)</f>
        <v/>
      </c>
      <c r="U936" s="15" t="str">
        <f aca="false">IF(S936="","",SUMIFS($S$7:S936,$A$7:A936,A936))</f>
        <v/>
      </c>
      <c r="V936" s="14" t="str">
        <f aca="false">IF(S936="","",IF(AND($C$4&gt;0,U936-S936&lt;=-$C$4),"After loss limit",IF(AND($C$4&gt;0,U936&lt;=-$C$4),"Hit loss limit",IF(AND($C$5&gt;0,Q936&gt;$C$5),"Over trade cap","OK"))))</f>
        <v/>
      </c>
    </row>
    <row r="937" customFormat="false" ht="15" hidden="false" customHeight="false" outlineLevel="0" collapsed="false">
      <c r="A937" s="9"/>
      <c r="B937" s="10"/>
      <c r="C937" s="10"/>
      <c r="D937" s="11"/>
      <c r="E937" s="33"/>
      <c r="F937" s="33"/>
      <c r="G937" s="12"/>
      <c r="H937" s="12"/>
      <c r="I937" s="12"/>
      <c r="J937" s="11"/>
      <c r="K937" s="11"/>
      <c r="L937" s="13"/>
      <c r="M937" s="33"/>
      <c r="N937" s="11"/>
      <c r="O937" s="14" t="str">
        <f aca="false">IF(OR(A937="",B937=""),"",LOOKUP(MOD(B937,1),Lists!$A$5:$A$9,Lists!$B$5:$B$9))</f>
        <v/>
      </c>
      <c r="P937" s="14" t="str">
        <f aca="false">IF(OR(B937="",C937=""),"",ROUND(MOD(C937-B937,1)*1440,0))</f>
        <v/>
      </c>
      <c r="Q937" s="14" t="str">
        <f aca="false">IF(A937="","",COUNTIF($A$7:A937,A937))</f>
        <v/>
      </c>
      <c r="R937" s="15" t="str">
        <f aca="false">IF(OR(G937="",H937="",J937=""),"",ABS(G937-H937)*J937*IF(K937="",1,K937))</f>
        <v/>
      </c>
      <c r="S937" s="15" t="str">
        <f aca="false">IF(OR(G937="",I937="",J937=""),"",(I937-G937)*J937*IF(K937="",1,K937)*IF(E937="Short",-1,1)-N(L937))</f>
        <v/>
      </c>
      <c r="T937" s="16" t="str">
        <f aca="false">IF(OR(S937="",N(R937)=0),"",S937/R937)</f>
        <v/>
      </c>
      <c r="U937" s="15" t="str">
        <f aca="false">IF(S937="","",SUMIFS($S$7:S937,$A$7:A937,A937))</f>
        <v/>
      </c>
      <c r="V937" s="14" t="str">
        <f aca="false">IF(S937="","",IF(AND($C$4&gt;0,U937-S937&lt;=-$C$4),"After loss limit",IF(AND($C$4&gt;0,U937&lt;=-$C$4),"Hit loss limit",IF(AND($C$5&gt;0,Q937&gt;$C$5),"Over trade cap","OK"))))</f>
        <v/>
      </c>
    </row>
    <row r="938" customFormat="false" ht="15" hidden="false" customHeight="false" outlineLevel="0" collapsed="false">
      <c r="A938" s="9"/>
      <c r="B938" s="10"/>
      <c r="C938" s="10"/>
      <c r="D938" s="11"/>
      <c r="E938" s="33"/>
      <c r="F938" s="33"/>
      <c r="G938" s="12"/>
      <c r="H938" s="12"/>
      <c r="I938" s="12"/>
      <c r="J938" s="11"/>
      <c r="K938" s="11"/>
      <c r="L938" s="13"/>
      <c r="M938" s="33"/>
      <c r="N938" s="11"/>
      <c r="O938" s="14" t="str">
        <f aca="false">IF(OR(A938="",B938=""),"",LOOKUP(MOD(B938,1),Lists!$A$5:$A$9,Lists!$B$5:$B$9))</f>
        <v/>
      </c>
      <c r="P938" s="14" t="str">
        <f aca="false">IF(OR(B938="",C938=""),"",ROUND(MOD(C938-B938,1)*1440,0))</f>
        <v/>
      </c>
      <c r="Q938" s="14" t="str">
        <f aca="false">IF(A938="","",COUNTIF($A$7:A938,A938))</f>
        <v/>
      </c>
      <c r="R938" s="15" t="str">
        <f aca="false">IF(OR(G938="",H938="",J938=""),"",ABS(G938-H938)*J938*IF(K938="",1,K938))</f>
        <v/>
      </c>
      <c r="S938" s="15" t="str">
        <f aca="false">IF(OR(G938="",I938="",J938=""),"",(I938-G938)*J938*IF(K938="",1,K938)*IF(E938="Short",-1,1)-N(L938))</f>
        <v/>
      </c>
      <c r="T938" s="16" t="str">
        <f aca="false">IF(OR(S938="",N(R938)=0),"",S938/R938)</f>
        <v/>
      </c>
      <c r="U938" s="15" t="str">
        <f aca="false">IF(S938="","",SUMIFS($S$7:S938,$A$7:A938,A938))</f>
        <v/>
      </c>
      <c r="V938" s="14" t="str">
        <f aca="false">IF(S938="","",IF(AND($C$4&gt;0,U938-S938&lt;=-$C$4),"After loss limit",IF(AND($C$4&gt;0,U938&lt;=-$C$4),"Hit loss limit",IF(AND($C$5&gt;0,Q938&gt;$C$5),"Over trade cap","OK"))))</f>
        <v/>
      </c>
    </row>
    <row r="939" customFormat="false" ht="15" hidden="false" customHeight="false" outlineLevel="0" collapsed="false">
      <c r="A939" s="9"/>
      <c r="B939" s="10"/>
      <c r="C939" s="10"/>
      <c r="D939" s="11"/>
      <c r="E939" s="33"/>
      <c r="F939" s="33"/>
      <c r="G939" s="12"/>
      <c r="H939" s="12"/>
      <c r="I939" s="12"/>
      <c r="J939" s="11"/>
      <c r="K939" s="11"/>
      <c r="L939" s="13"/>
      <c r="M939" s="33"/>
      <c r="N939" s="11"/>
      <c r="O939" s="14" t="str">
        <f aca="false">IF(OR(A939="",B939=""),"",LOOKUP(MOD(B939,1),Lists!$A$5:$A$9,Lists!$B$5:$B$9))</f>
        <v/>
      </c>
      <c r="P939" s="14" t="str">
        <f aca="false">IF(OR(B939="",C939=""),"",ROUND(MOD(C939-B939,1)*1440,0))</f>
        <v/>
      </c>
      <c r="Q939" s="14" t="str">
        <f aca="false">IF(A939="","",COUNTIF($A$7:A939,A939))</f>
        <v/>
      </c>
      <c r="R939" s="15" t="str">
        <f aca="false">IF(OR(G939="",H939="",J939=""),"",ABS(G939-H939)*J939*IF(K939="",1,K939))</f>
        <v/>
      </c>
      <c r="S939" s="15" t="str">
        <f aca="false">IF(OR(G939="",I939="",J939=""),"",(I939-G939)*J939*IF(K939="",1,K939)*IF(E939="Short",-1,1)-N(L939))</f>
        <v/>
      </c>
      <c r="T939" s="16" t="str">
        <f aca="false">IF(OR(S939="",N(R939)=0),"",S939/R939)</f>
        <v/>
      </c>
      <c r="U939" s="15" t="str">
        <f aca="false">IF(S939="","",SUMIFS($S$7:S939,$A$7:A939,A939))</f>
        <v/>
      </c>
      <c r="V939" s="14" t="str">
        <f aca="false">IF(S939="","",IF(AND($C$4&gt;0,U939-S939&lt;=-$C$4),"After loss limit",IF(AND($C$4&gt;0,U939&lt;=-$C$4),"Hit loss limit",IF(AND($C$5&gt;0,Q939&gt;$C$5),"Over trade cap","OK"))))</f>
        <v/>
      </c>
    </row>
    <row r="940" customFormat="false" ht="15" hidden="false" customHeight="false" outlineLevel="0" collapsed="false">
      <c r="A940" s="9"/>
      <c r="B940" s="10"/>
      <c r="C940" s="10"/>
      <c r="D940" s="11"/>
      <c r="E940" s="33"/>
      <c r="F940" s="33"/>
      <c r="G940" s="12"/>
      <c r="H940" s="12"/>
      <c r="I940" s="12"/>
      <c r="J940" s="11"/>
      <c r="K940" s="11"/>
      <c r="L940" s="13"/>
      <c r="M940" s="33"/>
      <c r="N940" s="11"/>
      <c r="O940" s="14" t="str">
        <f aca="false">IF(OR(A940="",B940=""),"",LOOKUP(MOD(B940,1),Lists!$A$5:$A$9,Lists!$B$5:$B$9))</f>
        <v/>
      </c>
      <c r="P940" s="14" t="str">
        <f aca="false">IF(OR(B940="",C940=""),"",ROUND(MOD(C940-B940,1)*1440,0))</f>
        <v/>
      </c>
      <c r="Q940" s="14" t="str">
        <f aca="false">IF(A940="","",COUNTIF($A$7:A940,A940))</f>
        <v/>
      </c>
      <c r="R940" s="15" t="str">
        <f aca="false">IF(OR(G940="",H940="",J940=""),"",ABS(G940-H940)*J940*IF(K940="",1,K940))</f>
        <v/>
      </c>
      <c r="S940" s="15" t="str">
        <f aca="false">IF(OR(G940="",I940="",J940=""),"",(I940-G940)*J940*IF(K940="",1,K940)*IF(E940="Short",-1,1)-N(L940))</f>
        <v/>
      </c>
      <c r="T940" s="16" t="str">
        <f aca="false">IF(OR(S940="",N(R940)=0),"",S940/R940)</f>
        <v/>
      </c>
      <c r="U940" s="15" t="str">
        <f aca="false">IF(S940="","",SUMIFS($S$7:S940,$A$7:A940,A940))</f>
        <v/>
      </c>
      <c r="V940" s="14" t="str">
        <f aca="false">IF(S940="","",IF(AND($C$4&gt;0,U940-S940&lt;=-$C$4),"After loss limit",IF(AND($C$4&gt;0,U940&lt;=-$C$4),"Hit loss limit",IF(AND($C$5&gt;0,Q940&gt;$C$5),"Over trade cap","OK"))))</f>
        <v/>
      </c>
    </row>
    <row r="941" customFormat="false" ht="15" hidden="false" customHeight="false" outlineLevel="0" collapsed="false">
      <c r="A941" s="9"/>
      <c r="B941" s="10"/>
      <c r="C941" s="10"/>
      <c r="D941" s="11"/>
      <c r="E941" s="33"/>
      <c r="F941" s="33"/>
      <c r="G941" s="12"/>
      <c r="H941" s="12"/>
      <c r="I941" s="12"/>
      <c r="J941" s="11"/>
      <c r="K941" s="11"/>
      <c r="L941" s="13"/>
      <c r="M941" s="33"/>
      <c r="N941" s="11"/>
      <c r="O941" s="14" t="str">
        <f aca="false">IF(OR(A941="",B941=""),"",LOOKUP(MOD(B941,1),Lists!$A$5:$A$9,Lists!$B$5:$B$9))</f>
        <v/>
      </c>
      <c r="P941" s="14" t="str">
        <f aca="false">IF(OR(B941="",C941=""),"",ROUND(MOD(C941-B941,1)*1440,0))</f>
        <v/>
      </c>
      <c r="Q941" s="14" t="str">
        <f aca="false">IF(A941="","",COUNTIF($A$7:A941,A941))</f>
        <v/>
      </c>
      <c r="R941" s="15" t="str">
        <f aca="false">IF(OR(G941="",H941="",J941=""),"",ABS(G941-H941)*J941*IF(K941="",1,K941))</f>
        <v/>
      </c>
      <c r="S941" s="15" t="str">
        <f aca="false">IF(OR(G941="",I941="",J941=""),"",(I941-G941)*J941*IF(K941="",1,K941)*IF(E941="Short",-1,1)-N(L941))</f>
        <v/>
      </c>
      <c r="T941" s="16" t="str">
        <f aca="false">IF(OR(S941="",N(R941)=0),"",S941/R941)</f>
        <v/>
      </c>
      <c r="U941" s="15" t="str">
        <f aca="false">IF(S941="","",SUMIFS($S$7:S941,$A$7:A941,A941))</f>
        <v/>
      </c>
      <c r="V941" s="14" t="str">
        <f aca="false">IF(S941="","",IF(AND($C$4&gt;0,U941-S941&lt;=-$C$4),"After loss limit",IF(AND($C$4&gt;0,U941&lt;=-$C$4),"Hit loss limit",IF(AND($C$5&gt;0,Q941&gt;$C$5),"Over trade cap","OK"))))</f>
        <v/>
      </c>
    </row>
    <row r="942" customFormat="false" ht="15" hidden="false" customHeight="false" outlineLevel="0" collapsed="false">
      <c r="A942" s="9"/>
      <c r="B942" s="10"/>
      <c r="C942" s="10"/>
      <c r="D942" s="11"/>
      <c r="E942" s="33"/>
      <c r="F942" s="33"/>
      <c r="G942" s="12"/>
      <c r="H942" s="12"/>
      <c r="I942" s="12"/>
      <c r="J942" s="11"/>
      <c r="K942" s="11"/>
      <c r="L942" s="13"/>
      <c r="M942" s="33"/>
      <c r="N942" s="11"/>
      <c r="O942" s="14" t="str">
        <f aca="false">IF(OR(A942="",B942=""),"",LOOKUP(MOD(B942,1),Lists!$A$5:$A$9,Lists!$B$5:$B$9))</f>
        <v/>
      </c>
      <c r="P942" s="14" t="str">
        <f aca="false">IF(OR(B942="",C942=""),"",ROUND(MOD(C942-B942,1)*1440,0))</f>
        <v/>
      </c>
      <c r="Q942" s="14" t="str">
        <f aca="false">IF(A942="","",COUNTIF($A$7:A942,A942))</f>
        <v/>
      </c>
      <c r="R942" s="15" t="str">
        <f aca="false">IF(OR(G942="",H942="",J942=""),"",ABS(G942-H942)*J942*IF(K942="",1,K942))</f>
        <v/>
      </c>
      <c r="S942" s="15" t="str">
        <f aca="false">IF(OR(G942="",I942="",J942=""),"",(I942-G942)*J942*IF(K942="",1,K942)*IF(E942="Short",-1,1)-N(L942))</f>
        <v/>
      </c>
      <c r="T942" s="16" t="str">
        <f aca="false">IF(OR(S942="",N(R942)=0),"",S942/R942)</f>
        <v/>
      </c>
      <c r="U942" s="15" t="str">
        <f aca="false">IF(S942="","",SUMIFS($S$7:S942,$A$7:A942,A942))</f>
        <v/>
      </c>
      <c r="V942" s="14" t="str">
        <f aca="false">IF(S942="","",IF(AND($C$4&gt;0,U942-S942&lt;=-$C$4),"After loss limit",IF(AND($C$4&gt;0,U942&lt;=-$C$4),"Hit loss limit",IF(AND($C$5&gt;0,Q942&gt;$C$5),"Over trade cap","OK"))))</f>
        <v/>
      </c>
    </row>
    <row r="943" customFormat="false" ht="15" hidden="false" customHeight="false" outlineLevel="0" collapsed="false">
      <c r="A943" s="9"/>
      <c r="B943" s="10"/>
      <c r="C943" s="10"/>
      <c r="D943" s="11"/>
      <c r="E943" s="33"/>
      <c r="F943" s="33"/>
      <c r="G943" s="12"/>
      <c r="H943" s="12"/>
      <c r="I943" s="12"/>
      <c r="J943" s="11"/>
      <c r="K943" s="11"/>
      <c r="L943" s="13"/>
      <c r="M943" s="33"/>
      <c r="N943" s="11"/>
      <c r="O943" s="14" t="str">
        <f aca="false">IF(OR(A943="",B943=""),"",LOOKUP(MOD(B943,1),Lists!$A$5:$A$9,Lists!$B$5:$B$9))</f>
        <v/>
      </c>
      <c r="P943" s="14" t="str">
        <f aca="false">IF(OR(B943="",C943=""),"",ROUND(MOD(C943-B943,1)*1440,0))</f>
        <v/>
      </c>
      <c r="Q943" s="14" t="str">
        <f aca="false">IF(A943="","",COUNTIF($A$7:A943,A943))</f>
        <v/>
      </c>
      <c r="R943" s="15" t="str">
        <f aca="false">IF(OR(G943="",H943="",J943=""),"",ABS(G943-H943)*J943*IF(K943="",1,K943))</f>
        <v/>
      </c>
      <c r="S943" s="15" t="str">
        <f aca="false">IF(OR(G943="",I943="",J943=""),"",(I943-G943)*J943*IF(K943="",1,K943)*IF(E943="Short",-1,1)-N(L943))</f>
        <v/>
      </c>
      <c r="T943" s="16" t="str">
        <f aca="false">IF(OR(S943="",N(R943)=0),"",S943/R943)</f>
        <v/>
      </c>
      <c r="U943" s="15" t="str">
        <f aca="false">IF(S943="","",SUMIFS($S$7:S943,$A$7:A943,A943))</f>
        <v/>
      </c>
      <c r="V943" s="14" t="str">
        <f aca="false">IF(S943="","",IF(AND($C$4&gt;0,U943-S943&lt;=-$C$4),"After loss limit",IF(AND($C$4&gt;0,U943&lt;=-$C$4),"Hit loss limit",IF(AND($C$5&gt;0,Q943&gt;$C$5),"Over trade cap","OK"))))</f>
        <v/>
      </c>
    </row>
    <row r="944" customFormat="false" ht="15" hidden="false" customHeight="false" outlineLevel="0" collapsed="false">
      <c r="A944" s="9"/>
      <c r="B944" s="10"/>
      <c r="C944" s="10"/>
      <c r="D944" s="11"/>
      <c r="E944" s="33"/>
      <c r="F944" s="33"/>
      <c r="G944" s="12"/>
      <c r="H944" s="12"/>
      <c r="I944" s="12"/>
      <c r="J944" s="11"/>
      <c r="K944" s="11"/>
      <c r="L944" s="13"/>
      <c r="M944" s="33"/>
      <c r="N944" s="11"/>
      <c r="O944" s="14" t="str">
        <f aca="false">IF(OR(A944="",B944=""),"",LOOKUP(MOD(B944,1),Lists!$A$5:$A$9,Lists!$B$5:$B$9))</f>
        <v/>
      </c>
      <c r="P944" s="14" t="str">
        <f aca="false">IF(OR(B944="",C944=""),"",ROUND(MOD(C944-B944,1)*1440,0))</f>
        <v/>
      </c>
      <c r="Q944" s="14" t="str">
        <f aca="false">IF(A944="","",COUNTIF($A$7:A944,A944))</f>
        <v/>
      </c>
      <c r="R944" s="15" t="str">
        <f aca="false">IF(OR(G944="",H944="",J944=""),"",ABS(G944-H944)*J944*IF(K944="",1,K944))</f>
        <v/>
      </c>
      <c r="S944" s="15" t="str">
        <f aca="false">IF(OR(G944="",I944="",J944=""),"",(I944-G944)*J944*IF(K944="",1,K944)*IF(E944="Short",-1,1)-N(L944))</f>
        <v/>
      </c>
      <c r="T944" s="16" t="str">
        <f aca="false">IF(OR(S944="",N(R944)=0),"",S944/R944)</f>
        <v/>
      </c>
      <c r="U944" s="15" t="str">
        <f aca="false">IF(S944="","",SUMIFS($S$7:S944,$A$7:A944,A944))</f>
        <v/>
      </c>
      <c r="V944" s="14" t="str">
        <f aca="false">IF(S944="","",IF(AND($C$4&gt;0,U944-S944&lt;=-$C$4),"After loss limit",IF(AND($C$4&gt;0,U944&lt;=-$C$4),"Hit loss limit",IF(AND($C$5&gt;0,Q944&gt;$C$5),"Over trade cap","OK"))))</f>
        <v/>
      </c>
    </row>
    <row r="945" customFormat="false" ht="15" hidden="false" customHeight="false" outlineLevel="0" collapsed="false">
      <c r="A945" s="9"/>
      <c r="B945" s="10"/>
      <c r="C945" s="10"/>
      <c r="D945" s="11"/>
      <c r="E945" s="33"/>
      <c r="F945" s="33"/>
      <c r="G945" s="12"/>
      <c r="H945" s="12"/>
      <c r="I945" s="12"/>
      <c r="J945" s="11"/>
      <c r="K945" s="11"/>
      <c r="L945" s="13"/>
      <c r="M945" s="33"/>
      <c r="N945" s="11"/>
      <c r="O945" s="14" t="str">
        <f aca="false">IF(OR(A945="",B945=""),"",LOOKUP(MOD(B945,1),Lists!$A$5:$A$9,Lists!$B$5:$B$9))</f>
        <v/>
      </c>
      <c r="P945" s="14" t="str">
        <f aca="false">IF(OR(B945="",C945=""),"",ROUND(MOD(C945-B945,1)*1440,0))</f>
        <v/>
      </c>
      <c r="Q945" s="14" t="str">
        <f aca="false">IF(A945="","",COUNTIF($A$7:A945,A945))</f>
        <v/>
      </c>
      <c r="R945" s="15" t="str">
        <f aca="false">IF(OR(G945="",H945="",J945=""),"",ABS(G945-H945)*J945*IF(K945="",1,K945))</f>
        <v/>
      </c>
      <c r="S945" s="15" t="str">
        <f aca="false">IF(OR(G945="",I945="",J945=""),"",(I945-G945)*J945*IF(K945="",1,K945)*IF(E945="Short",-1,1)-N(L945))</f>
        <v/>
      </c>
      <c r="T945" s="16" t="str">
        <f aca="false">IF(OR(S945="",N(R945)=0),"",S945/R945)</f>
        <v/>
      </c>
      <c r="U945" s="15" t="str">
        <f aca="false">IF(S945="","",SUMIFS($S$7:S945,$A$7:A945,A945))</f>
        <v/>
      </c>
      <c r="V945" s="14" t="str">
        <f aca="false">IF(S945="","",IF(AND($C$4&gt;0,U945-S945&lt;=-$C$4),"After loss limit",IF(AND($C$4&gt;0,U945&lt;=-$C$4),"Hit loss limit",IF(AND($C$5&gt;0,Q945&gt;$C$5),"Over trade cap","OK"))))</f>
        <v/>
      </c>
    </row>
    <row r="946" customFormat="false" ht="15" hidden="false" customHeight="false" outlineLevel="0" collapsed="false">
      <c r="A946" s="9"/>
      <c r="B946" s="10"/>
      <c r="C946" s="10"/>
      <c r="D946" s="11"/>
      <c r="E946" s="33"/>
      <c r="F946" s="33"/>
      <c r="G946" s="12"/>
      <c r="H946" s="12"/>
      <c r="I946" s="12"/>
      <c r="J946" s="11"/>
      <c r="K946" s="11"/>
      <c r="L946" s="13"/>
      <c r="M946" s="33"/>
      <c r="N946" s="11"/>
      <c r="O946" s="14" t="str">
        <f aca="false">IF(OR(A946="",B946=""),"",LOOKUP(MOD(B946,1),Lists!$A$5:$A$9,Lists!$B$5:$B$9))</f>
        <v/>
      </c>
      <c r="P946" s="14" t="str">
        <f aca="false">IF(OR(B946="",C946=""),"",ROUND(MOD(C946-B946,1)*1440,0))</f>
        <v/>
      </c>
      <c r="Q946" s="14" t="str">
        <f aca="false">IF(A946="","",COUNTIF($A$7:A946,A946))</f>
        <v/>
      </c>
      <c r="R946" s="15" t="str">
        <f aca="false">IF(OR(G946="",H946="",J946=""),"",ABS(G946-H946)*J946*IF(K946="",1,K946))</f>
        <v/>
      </c>
      <c r="S946" s="15" t="str">
        <f aca="false">IF(OR(G946="",I946="",J946=""),"",(I946-G946)*J946*IF(K946="",1,K946)*IF(E946="Short",-1,1)-N(L946))</f>
        <v/>
      </c>
      <c r="T946" s="16" t="str">
        <f aca="false">IF(OR(S946="",N(R946)=0),"",S946/R946)</f>
        <v/>
      </c>
      <c r="U946" s="15" t="str">
        <f aca="false">IF(S946="","",SUMIFS($S$7:S946,$A$7:A946,A946))</f>
        <v/>
      </c>
      <c r="V946" s="14" t="str">
        <f aca="false">IF(S946="","",IF(AND($C$4&gt;0,U946-S946&lt;=-$C$4),"After loss limit",IF(AND($C$4&gt;0,U946&lt;=-$C$4),"Hit loss limit",IF(AND($C$5&gt;0,Q946&gt;$C$5),"Over trade cap","OK"))))</f>
        <v/>
      </c>
    </row>
    <row r="947" customFormat="false" ht="15" hidden="false" customHeight="false" outlineLevel="0" collapsed="false">
      <c r="A947" s="9"/>
      <c r="B947" s="10"/>
      <c r="C947" s="10"/>
      <c r="D947" s="11"/>
      <c r="E947" s="33"/>
      <c r="F947" s="33"/>
      <c r="G947" s="12"/>
      <c r="H947" s="12"/>
      <c r="I947" s="12"/>
      <c r="J947" s="11"/>
      <c r="K947" s="11"/>
      <c r="L947" s="13"/>
      <c r="M947" s="33"/>
      <c r="N947" s="11"/>
      <c r="O947" s="14" t="str">
        <f aca="false">IF(OR(A947="",B947=""),"",LOOKUP(MOD(B947,1),Lists!$A$5:$A$9,Lists!$B$5:$B$9))</f>
        <v/>
      </c>
      <c r="P947" s="14" t="str">
        <f aca="false">IF(OR(B947="",C947=""),"",ROUND(MOD(C947-B947,1)*1440,0))</f>
        <v/>
      </c>
      <c r="Q947" s="14" t="str">
        <f aca="false">IF(A947="","",COUNTIF($A$7:A947,A947))</f>
        <v/>
      </c>
      <c r="R947" s="15" t="str">
        <f aca="false">IF(OR(G947="",H947="",J947=""),"",ABS(G947-H947)*J947*IF(K947="",1,K947))</f>
        <v/>
      </c>
      <c r="S947" s="15" t="str">
        <f aca="false">IF(OR(G947="",I947="",J947=""),"",(I947-G947)*J947*IF(K947="",1,K947)*IF(E947="Short",-1,1)-N(L947))</f>
        <v/>
      </c>
      <c r="T947" s="16" t="str">
        <f aca="false">IF(OR(S947="",N(R947)=0),"",S947/R947)</f>
        <v/>
      </c>
      <c r="U947" s="15" t="str">
        <f aca="false">IF(S947="","",SUMIFS($S$7:S947,$A$7:A947,A947))</f>
        <v/>
      </c>
      <c r="V947" s="14" t="str">
        <f aca="false">IF(S947="","",IF(AND($C$4&gt;0,U947-S947&lt;=-$C$4),"After loss limit",IF(AND($C$4&gt;0,U947&lt;=-$C$4),"Hit loss limit",IF(AND($C$5&gt;0,Q947&gt;$C$5),"Over trade cap","OK"))))</f>
        <v/>
      </c>
    </row>
    <row r="948" customFormat="false" ht="15" hidden="false" customHeight="false" outlineLevel="0" collapsed="false">
      <c r="A948" s="9"/>
      <c r="B948" s="10"/>
      <c r="C948" s="10"/>
      <c r="D948" s="11"/>
      <c r="E948" s="33"/>
      <c r="F948" s="33"/>
      <c r="G948" s="12"/>
      <c r="H948" s="12"/>
      <c r="I948" s="12"/>
      <c r="J948" s="11"/>
      <c r="K948" s="11"/>
      <c r="L948" s="13"/>
      <c r="M948" s="33"/>
      <c r="N948" s="11"/>
      <c r="O948" s="14" t="str">
        <f aca="false">IF(OR(A948="",B948=""),"",LOOKUP(MOD(B948,1),Lists!$A$5:$A$9,Lists!$B$5:$B$9))</f>
        <v/>
      </c>
      <c r="P948" s="14" t="str">
        <f aca="false">IF(OR(B948="",C948=""),"",ROUND(MOD(C948-B948,1)*1440,0))</f>
        <v/>
      </c>
      <c r="Q948" s="14" t="str">
        <f aca="false">IF(A948="","",COUNTIF($A$7:A948,A948))</f>
        <v/>
      </c>
      <c r="R948" s="15" t="str">
        <f aca="false">IF(OR(G948="",H948="",J948=""),"",ABS(G948-H948)*J948*IF(K948="",1,K948))</f>
        <v/>
      </c>
      <c r="S948" s="15" t="str">
        <f aca="false">IF(OR(G948="",I948="",J948=""),"",(I948-G948)*J948*IF(K948="",1,K948)*IF(E948="Short",-1,1)-N(L948))</f>
        <v/>
      </c>
      <c r="T948" s="16" t="str">
        <f aca="false">IF(OR(S948="",N(R948)=0),"",S948/R948)</f>
        <v/>
      </c>
      <c r="U948" s="15" t="str">
        <f aca="false">IF(S948="","",SUMIFS($S$7:S948,$A$7:A948,A948))</f>
        <v/>
      </c>
      <c r="V948" s="14" t="str">
        <f aca="false">IF(S948="","",IF(AND($C$4&gt;0,U948-S948&lt;=-$C$4),"After loss limit",IF(AND($C$4&gt;0,U948&lt;=-$C$4),"Hit loss limit",IF(AND($C$5&gt;0,Q948&gt;$C$5),"Over trade cap","OK"))))</f>
        <v/>
      </c>
    </row>
    <row r="949" customFormat="false" ht="15" hidden="false" customHeight="false" outlineLevel="0" collapsed="false">
      <c r="A949" s="9"/>
      <c r="B949" s="10"/>
      <c r="C949" s="10"/>
      <c r="D949" s="11"/>
      <c r="E949" s="33"/>
      <c r="F949" s="33"/>
      <c r="G949" s="12"/>
      <c r="H949" s="12"/>
      <c r="I949" s="12"/>
      <c r="J949" s="11"/>
      <c r="K949" s="11"/>
      <c r="L949" s="13"/>
      <c r="M949" s="33"/>
      <c r="N949" s="11"/>
      <c r="O949" s="14" t="str">
        <f aca="false">IF(OR(A949="",B949=""),"",LOOKUP(MOD(B949,1),Lists!$A$5:$A$9,Lists!$B$5:$B$9))</f>
        <v/>
      </c>
      <c r="P949" s="14" t="str">
        <f aca="false">IF(OR(B949="",C949=""),"",ROUND(MOD(C949-B949,1)*1440,0))</f>
        <v/>
      </c>
      <c r="Q949" s="14" t="str">
        <f aca="false">IF(A949="","",COUNTIF($A$7:A949,A949))</f>
        <v/>
      </c>
      <c r="R949" s="15" t="str">
        <f aca="false">IF(OR(G949="",H949="",J949=""),"",ABS(G949-H949)*J949*IF(K949="",1,K949))</f>
        <v/>
      </c>
      <c r="S949" s="15" t="str">
        <f aca="false">IF(OR(G949="",I949="",J949=""),"",(I949-G949)*J949*IF(K949="",1,K949)*IF(E949="Short",-1,1)-N(L949))</f>
        <v/>
      </c>
      <c r="T949" s="16" t="str">
        <f aca="false">IF(OR(S949="",N(R949)=0),"",S949/R949)</f>
        <v/>
      </c>
      <c r="U949" s="15" t="str">
        <f aca="false">IF(S949="","",SUMIFS($S$7:S949,$A$7:A949,A949))</f>
        <v/>
      </c>
      <c r="V949" s="14" t="str">
        <f aca="false">IF(S949="","",IF(AND($C$4&gt;0,U949-S949&lt;=-$C$4),"After loss limit",IF(AND($C$4&gt;0,U949&lt;=-$C$4),"Hit loss limit",IF(AND($C$5&gt;0,Q949&gt;$C$5),"Over trade cap","OK"))))</f>
        <v/>
      </c>
    </row>
    <row r="950" customFormat="false" ht="15" hidden="false" customHeight="false" outlineLevel="0" collapsed="false">
      <c r="A950" s="9"/>
      <c r="B950" s="10"/>
      <c r="C950" s="10"/>
      <c r="D950" s="11"/>
      <c r="E950" s="33"/>
      <c r="F950" s="33"/>
      <c r="G950" s="12"/>
      <c r="H950" s="12"/>
      <c r="I950" s="12"/>
      <c r="J950" s="11"/>
      <c r="K950" s="11"/>
      <c r="L950" s="13"/>
      <c r="M950" s="33"/>
      <c r="N950" s="11"/>
      <c r="O950" s="14" t="str">
        <f aca="false">IF(OR(A950="",B950=""),"",LOOKUP(MOD(B950,1),Lists!$A$5:$A$9,Lists!$B$5:$B$9))</f>
        <v/>
      </c>
      <c r="P950" s="14" t="str">
        <f aca="false">IF(OR(B950="",C950=""),"",ROUND(MOD(C950-B950,1)*1440,0))</f>
        <v/>
      </c>
      <c r="Q950" s="14" t="str">
        <f aca="false">IF(A950="","",COUNTIF($A$7:A950,A950))</f>
        <v/>
      </c>
      <c r="R950" s="15" t="str">
        <f aca="false">IF(OR(G950="",H950="",J950=""),"",ABS(G950-H950)*J950*IF(K950="",1,K950))</f>
        <v/>
      </c>
      <c r="S950" s="15" t="str">
        <f aca="false">IF(OR(G950="",I950="",J950=""),"",(I950-G950)*J950*IF(K950="",1,K950)*IF(E950="Short",-1,1)-N(L950))</f>
        <v/>
      </c>
      <c r="T950" s="16" t="str">
        <f aca="false">IF(OR(S950="",N(R950)=0),"",S950/R950)</f>
        <v/>
      </c>
      <c r="U950" s="15" t="str">
        <f aca="false">IF(S950="","",SUMIFS($S$7:S950,$A$7:A950,A950))</f>
        <v/>
      </c>
      <c r="V950" s="14" t="str">
        <f aca="false">IF(S950="","",IF(AND($C$4&gt;0,U950-S950&lt;=-$C$4),"After loss limit",IF(AND($C$4&gt;0,U950&lt;=-$C$4),"Hit loss limit",IF(AND($C$5&gt;0,Q950&gt;$C$5),"Over trade cap","OK"))))</f>
        <v/>
      </c>
    </row>
    <row r="951" customFormat="false" ht="15" hidden="false" customHeight="false" outlineLevel="0" collapsed="false">
      <c r="A951" s="9"/>
      <c r="B951" s="10"/>
      <c r="C951" s="10"/>
      <c r="D951" s="11"/>
      <c r="E951" s="33"/>
      <c r="F951" s="33"/>
      <c r="G951" s="12"/>
      <c r="H951" s="12"/>
      <c r="I951" s="12"/>
      <c r="J951" s="11"/>
      <c r="K951" s="11"/>
      <c r="L951" s="13"/>
      <c r="M951" s="33"/>
      <c r="N951" s="11"/>
      <c r="O951" s="14" t="str">
        <f aca="false">IF(OR(A951="",B951=""),"",LOOKUP(MOD(B951,1),Lists!$A$5:$A$9,Lists!$B$5:$B$9))</f>
        <v/>
      </c>
      <c r="P951" s="14" t="str">
        <f aca="false">IF(OR(B951="",C951=""),"",ROUND(MOD(C951-B951,1)*1440,0))</f>
        <v/>
      </c>
      <c r="Q951" s="14" t="str">
        <f aca="false">IF(A951="","",COUNTIF($A$7:A951,A951))</f>
        <v/>
      </c>
      <c r="R951" s="15" t="str">
        <f aca="false">IF(OR(G951="",H951="",J951=""),"",ABS(G951-H951)*J951*IF(K951="",1,K951))</f>
        <v/>
      </c>
      <c r="S951" s="15" t="str">
        <f aca="false">IF(OR(G951="",I951="",J951=""),"",(I951-G951)*J951*IF(K951="",1,K951)*IF(E951="Short",-1,1)-N(L951))</f>
        <v/>
      </c>
      <c r="T951" s="16" t="str">
        <f aca="false">IF(OR(S951="",N(R951)=0),"",S951/R951)</f>
        <v/>
      </c>
      <c r="U951" s="15" t="str">
        <f aca="false">IF(S951="","",SUMIFS($S$7:S951,$A$7:A951,A951))</f>
        <v/>
      </c>
      <c r="V951" s="14" t="str">
        <f aca="false">IF(S951="","",IF(AND($C$4&gt;0,U951-S951&lt;=-$C$4),"After loss limit",IF(AND($C$4&gt;0,U951&lt;=-$C$4),"Hit loss limit",IF(AND($C$5&gt;0,Q951&gt;$C$5),"Over trade cap","OK"))))</f>
        <v/>
      </c>
    </row>
    <row r="952" customFormat="false" ht="15" hidden="false" customHeight="false" outlineLevel="0" collapsed="false">
      <c r="A952" s="9"/>
      <c r="B952" s="10"/>
      <c r="C952" s="10"/>
      <c r="D952" s="11"/>
      <c r="E952" s="33"/>
      <c r="F952" s="33"/>
      <c r="G952" s="12"/>
      <c r="H952" s="12"/>
      <c r="I952" s="12"/>
      <c r="J952" s="11"/>
      <c r="K952" s="11"/>
      <c r="L952" s="13"/>
      <c r="M952" s="33"/>
      <c r="N952" s="11"/>
      <c r="O952" s="14" t="str">
        <f aca="false">IF(OR(A952="",B952=""),"",LOOKUP(MOD(B952,1),Lists!$A$5:$A$9,Lists!$B$5:$B$9))</f>
        <v/>
      </c>
      <c r="P952" s="14" t="str">
        <f aca="false">IF(OR(B952="",C952=""),"",ROUND(MOD(C952-B952,1)*1440,0))</f>
        <v/>
      </c>
      <c r="Q952" s="14" t="str">
        <f aca="false">IF(A952="","",COUNTIF($A$7:A952,A952))</f>
        <v/>
      </c>
      <c r="R952" s="15" t="str">
        <f aca="false">IF(OR(G952="",H952="",J952=""),"",ABS(G952-H952)*J952*IF(K952="",1,K952))</f>
        <v/>
      </c>
      <c r="S952" s="15" t="str">
        <f aca="false">IF(OR(G952="",I952="",J952=""),"",(I952-G952)*J952*IF(K952="",1,K952)*IF(E952="Short",-1,1)-N(L952))</f>
        <v/>
      </c>
      <c r="T952" s="16" t="str">
        <f aca="false">IF(OR(S952="",N(R952)=0),"",S952/R952)</f>
        <v/>
      </c>
      <c r="U952" s="15" t="str">
        <f aca="false">IF(S952="","",SUMIFS($S$7:S952,$A$7:A952,A952))</f>
        <v/>
      </c>
      <c r="V952" s="14" t="str">
        <f aca="false">IF(S952="","",IF(AND($C$4&gt;0,U952-S952&lt;=-$C$4),"After loss limit",IF(AND($C$4&gt;0,U952&lt;=-$C$4),"Hit loss limit",IF(AND($C$5&gt;0,Q952&gt;$C$5),"Over trade cap","OK"))))</f>
        <v/>
      </c>
    </row>
    <row r="953" customFormat="false" ht="15" hidden="false" customHeight="false" outlineLevel="0" collapsed="false">
      <c r="A953" s="9"/>
      <c r="B953" s="10"/>
      <c r="C953" s="10"/>
      <c r="D953" s="11"/>
      <c r="E953" s="33"/>
      <c r="F953" s="33"/>
      <c r="G953" s="12"/>
      <c r="H953" s="12"/>
      <c r="I953" s="12"/>
      <c r="J953" s="11"/>
      <c r="K953" s="11"/>
      <c r="L953" s="13"/>
      <c r="M953" s="33"/>
      <c r="N953" s="11"/>
      <c r="O953" s="14" t="str">
        <f aca="false">IF(OR(A953="",B953=""),"",LOOKUP(MOD(B953,1),Lists!$A$5:$A$9,Lists!$B$5:$B$9))</f>
        <v/>
      </c>
      <c r="P953" s="14" t="str">
        <f aca="false">IF(OR(B953="",C953=""),"",ROUND(MOD(C953-B953,1)*1440,0))</f>
        <v/>
      </c>
      <c r="Q953" s="14" t="str">
        <f aca="false">IF(A953="","",COUNTIF($A$7:A953,A953))</f>
        <v/>
      </c>
      <c r="R953" s="15" t="str">
        <f aca="false">IF(OR(G953="",H953="",J953=""),"",ABS(G953-H953)*J953*IF(K953="",1,K953))</f>
        <v/>
      </c>
      <c r="S953" s="15" t="str">
        <f aca="false">IF(OR(G953="",I953="",J953=""),"",(I953-G953)*J953*IF(K953="",1,K953)*IF(E953="Short",-1,1)-N(L953))</f>
        <v/>
      </c>
      <c r="T953" s="16" t="str">
        <f aca="false">IF(OR(S953="",N(R953)=0),"",S953/R953)</f>
        <v/>
      </c>
      <c r="U953" s="15" t="str">
        <f aca="false">IF(S953="","",SUMIFS($S$7:S953,$A$7:A953,A953))</f>
        <v/>
      </c>
      <c r="V953" s="14" t="str">
        <f aca="false">IF(S953="","",IF(AND($C$4&gt;0,U953-S953&lt;=-$C$4),"After loss limit",IF(AND($C$4&gt;0,U953&lt;=-$C$4),"Hit loss limit",IF(AND($C$5&gt;0,Q953&gt;$C$5),"Over trade cap","OK"))))</f>
        <v/>
      </c>
    </row>
    <row r="954" customFormat="false" ht="15" hidden="false" customHeight="false" outlineLevel="0" collapsed="false">
      <c r="A954" s="9"/>
      <c r="B954" s="10"/>
      <c r="C954" s="10"/>
      <c r="D954" s="11"/>
      <c r="E954" s="33"/>
      <c r="F954" s="33"/>
      <c r="G954" s="12"/>
      <c r="H954" s="12"/>
      <c r="I954" s="12"/>
      <c r="J954" s="11"/>
      <c r="K954" s="11"/>
      <c r="L954" s="13"/>
      <c r="M954" s="33"/>
      <c r="N954" s="11"/>
      <c r="O954" s="14" t="str">
        <f aca="false">IF(OR(A954="",B954=""),"",LOOKUP(MOD(B954,1),Lists!$A$5:$A$9,Lists!$B$5:$B$9))</f>
        <v/>
      </c>
      <c r="P954" s="14" t="str">
        <f aca="false">IF(OR(B954="",C954=""),"",ROUND(MOD(C954-B954,1)*1440,0))</f>
        <v/>
      </c>
      <c r="Q954" s="14" t="str">
        <f aca="false">IF(A954="","",COUNTIF($A$7:A954,A954))</f>
        <v/>
      </c>
      <c r="R954" s="15" t="str">
        <f aca="false">IF(OR(G954="",H954="",J954=""),"",ABS(G954-H954)*J954*IF(K954="",1,K954))</f>
        <v/>
      </c>
      <c r="S954" s="15" t="str">
        <f aca="false">IF(OR(G954="",I954="",J954=""),"",(I954-G954)*J954*IF(K954="",1,K954)*IF(E954="Short",-1,1)-N(L954))</f>
        <v/>
      </c>
      <c r="T954" s="16" t="str">
        <f aca="false">IF(OR(S954="",N(R954)=0),"",S954/R954)</f>
        <v/>
      </c>
      <c r="U954" s="15" t="str">
        <f aca="false">IF(S954="","",SUMIFS($S$7:S954,$A$7:A954,A954))</f>
        <v/>
      </c>
      <c r="V954" s="14" t="str">
        <f aca="false">IF(S954="","",IF(AND($C$4&gt;0,U954-S954&lt;=-$C$4),"After loss limit",IF(AND($C$4&gt;0,U954&lt;=-$C$4),"Hit loss limit",IF(AND($C$5&gt;0,Q954&gt;$C$5),"Over trade cap","OK"))))</f>
        <v/>
      </c>
    </row>
    <row r="955" customFormat="false" ht="15" hidden="false" customHeight="false" outlineLevel="0" collapsed="false">
      <c r="A955" s="9"/>
      <c r="B955" s="10"/>
      <c r="C955" s="10"/>
      <c r="D955" s="11"/>
      <c r="E955" s="33"/>
      <c r="F955" s="33"/>
      <c r="G955" s="12"/>
      <c r="H955" s="12"/>
      <c r="I955" s="12"/>
      <c r="J955" s="11"/>
      <c r="K955" s="11"/>
      <c r="L955" s="13"/>
      <c r="M955" s="33"/>
      <c r="N955" s="11"/>
      <c r="O955" s="14" t="str">
        <f aca="false">IF(OR(A955="",B955=""),"",LOOKUP(MOD(B955,1),Lists!$A$5:$A$9,Lists!$B$5:$B$9))</f>
        <v/>
      </c>
      <c r="P955" s="14" t="str">
        <f aca="false">IF(OR(B955="",C955=""),"",ROUND(MOD(C955-B955,1)*1440,0))</f>
        <v/>
      </c>
      <c r="Q955" s="14" t="str">
        <f aca="false">IF(A955="","",COUNTIF($A$7:A955,A955))</f>
        <v/>
      </c>
      <c r="R955" s="15" t="str">
        <f aca="false">IF(OR(G955="",H955="",J955=""),"",ABS(G955-H955)*J955*IF(K955="",1,K955))</f>
        <v/>
      </c>
      <c r="S955" s="15" t="str">
        <f aca="false">IF(OR(G955="",I955="",J955=""),"",(I955-G955)*J955*IF(K955="",1,K955)*IF(E955="Short",-1,1)-N(L955))</f>
        <v/>
      </c>
      <c r="T955" s="16" t="str">
        <f aca="false">IF(OR(S955="",N(R955)=0),"",S955/R955)</f>
        <v/>
      </c>
      <c r="U955" s="15" t="str">
        <f aca="false">IF(S955="","",SUMIFS($S$7:S955,$A$7:A955,A955))</f>
        <v/>
      </c>
      <c r="V955" s="14" t="str">
        <f aca="false">IF(S955="","",IF(AND($C$4&gt;0,U955-S955&lt;=-$C$4),"After loss limit",IF(AND($C$4&gt;0,U955&lt;=-$C$4),"Hit loss limit",IF(AND($C$5&gt;0,Q955&gt;$C$5),"Over trade cap","OK"))))</f>
        <v/>
      </c>
    </row>
    <row r="956" customFormat="false" ht="15" hidden="false" customHeight="false" outlineLevel="0" collapsed="false">
      <c r="A956" s="9"/>
      <c r="B956" s="10"/>
      <c r="C956" s="10"/>
      <c r="D956" s="11"/>
      <c r="E956" s="33"/>
      <c r="F956" s="33"/>
      <c r="G956" s="12"/>
      <c r="H956" s="12"/>
      <c r="I956" s="12"/>
      <c r="J956" s="11"/>
      <c r="K956" s="11"/>
      <c r="L956" s="13"/>
      <c r="M956" s="33"/>
      <c r="N956" s="11"/>
      <c r="O956" s="14" t="str">
        <f aca="false">IF(OR(A956="",B956=""),"",LOOKUP(MOD(B956,1),Lists!$A$5:$A$9,Lists!$B$5:$B$9))</f>
        <v/>
      </c>
      <c r="P956" s="14" t="str">
        <f aca="false">IF(OR(B956="",C956=""),"",ROUND(MOD(C956-B956,1)*1440,0))</f>
        <v/>
      </c>
      <c r="Q956" s="14" t="str">
        <f aca="false">IF(A956="","",COUNTIF($A$7:A956,A956))</f>
        <v/>
      </c>
      <c r="R956" s="15" t="str">
        <f aca="false">IF(OR(G956="",H956="",J956=""),"",ABS(G956-H956)*J956*IF(K956="",1,K956))</f>
        <v/>
      </c>
      <c r="S956" s="15" t="str">
        <f aca="false">IF(OR(G956="",I956="",J956=""),"",(I956-G956)*J956*IF(K956="",1,K956)*IF(E956="Short",-1,1)-N(L956))</f>
        <v/>
      </c>
      <c r="T956" s="16" t="str">
        <f aca="false">IF(OR(S956="",N(R956)=0),"",S956/R956)</f>
        <v/>
      </c>
      <c r="U956" s="15" t="str">
        <f aca="false">IF(S956="","",SUMIFS($S$7:S956,$A$7:A956,A956))</f>
        <v/>
      </c>
      <c r="V956" s="14" t="str">
        <f aca="false">IF(S956="","",IF(AND($C$4&gt;0,U956-S956&lt;=-$C$4),"After loss limit",IF(AND($C$4&gt;0,U956&lt;=-$C$4),"Hit loss limit",IF(AND($C$5&gt;0,Q956&gt;$C$5),"Over trade cap","OK"))))</f>
        <v/>
      </c>
    </row>
    <row r="957" customFormat="false" ht="15" hidden="false" customHeight="false" outlineLevel="0" collapsed="false">
      <c r="A957" s="9"/>
      <c r="B957" s="10"/>
      <c r="C957" s="10"/>
      <c r="D957" s="11"/>
      <c r="E957" s="33"/>
      <c r="F957" s="33"/>
      <c r="G957" s="12"/>
      <c r="H957" s="12"/>
      <c r="I957" s="12"/>
      <c r="J957" s="11"/>
      <c r="K957" s="11"/>
      <c r="L957" s="13"/>
      <c r="M957" s="33"/>
      <c r="N957" s="11"/>
      <c r="O957" s="14" t="str">
        <f aca="false">IF(OR(A957="",B957=""),"",LOOKUP(MOD(B957,1),Lists!$A$5:$A$9,Lists!$B$5:$B$9))</f>
        <v/>
      </c>
      <c r="P957" s="14" t="str">
        <f aca="false">IF(OR(B957="",C957=""),"",ROUND(MOD(C957-B957,1)*1440,0))</f>
        <v/>
      </c>
      <c r="Q957" s="14" t="str">
        <f aca="false">IF(A957="","",COUNTIF($A$7:A957,A957))</f>
        <v/>
      </c>
      <c r="R957" s="15" t="str">
        <f aca="false">IF(OR(G957="",H957="",J957=""),"",ABS(G957-H957)*J957*IF(K957="",1,K957))</f>
        <v/>
      </c>
      <c r="S957" s="15" t="str">
        <f aca="false">IF(OR(G957="",I957="",J957=""),"",(I957-G957)*J957*IF(K957="",1,K957)*IF(E957="Short",-1,1)-N(L957))</f>
        <v/>
      </c>
      <c r="T957" s="16" t="str">
        <f aca="false">IF(OR(S957="",N(R957)=0),"",S957/R957)</f>
        <v/>
      </c>
      <c r="U957" s="15" t="str">
        <f aca="false">IF(S957="","",SUMIFS($S$7:S957,$A$7:A957,A957))</f>
        <v/>
      </c>
      <c r="V957" s="14" t="str">
        <f aca="false">IF(S957="","",IF(AND($C$4&gt;0,U957-S957&lt;=-$C$4),"After loss limit",IF(AND($C$4&gt;0,U957&lt;=-$C$4),"Hit loss limit",IF(AND($C$5&gt;0,Q957&gt;$C$5),"Over trade cap","OK"))))</f>
        <v/>
      </c>
    </row>
    <row r="958" customFormat="false" ht="15" hidden="false" customHeight="false" outlineLevel="0" collapsed="false">
      <c r="A958" s="9"/>
      <c r="B958" s="10"/>
      <c r="C958" s="10"/>
      <c r="D958" s="11"/>
      <c r="E958" s="33"/>
      <c r="F958" s="33"/>
      <c r="G958" s="12"/>
      <c r="H958" s="12"/>
      <c r="I958" s="12"/>
      <c r="J958" s="11"/>
      <c r="K958" s="11"/>
      <c r="L958" s="13"/>
      <c r="M958" s="33"/>
      <c r="N958" s="11"/>
      <c r="O958" s="14" t="str">
        <f aca="false">IF(OR(A958="",B958=""),"",LOOKUP(MOD(B958,1),Lists!$A$5:$A$9,Lists!$B$5:$B$9))</f>
        <v/>
      </c>
      <c r="P958" s="14" t="str">
        <f aca="false">IF(OR(B958="",C958=""),"",ROUND(MOD(C958-B958,1)*1440,0))</f>
        <v/>
      </c>
      <c r="Q958" s="14" t="str">
        <f aca="false">IF(A958="","",COUNTIF($A$7:A958,A958))</f>
        <v/>
      </c>
      <c r="R958" s="15" t="str">
        <f aca="false">IF(OR(G958="",H958="",J958=""),"",ABS(G958-H958)*J958*IF(K958="",1,K958))</f>
        <v/>
      </c>
      <c r="S958" s="15" t="str">
        <f aca="false">IF(OR(G958="",I958="",J958=""),"",(I958-G958)*J958*IF(K958="",1,K958)*IF(E958="Short",-1,1)-N(L958))</f>
        <v/>
      </c>
      <c r="T958" s="16" t="str">
        <f aca="false">IF(OR(S958="",N(R958)=0),"",S958/R958)</f>
        <v/>
      </c>
      <c r="U958" s="15" t="str">
        <f aca="false">IF(S958="","",SUMIFS($S$7:S958,$A$7:A958,A958))</f>
        <v/>
      </c>
      <c r="V958" s="14" t="str">
        <f aca="false">IF(S958="","",IF(AND($C$4&gt;0,U958-S958&lt;=-$C$4),"After loss limit",IF(AND($C$4&gt;0,U958&lt;=-$C$4),"Hit loss limit",IF(AND($C$5&gt;0,Q958&gt;$C$5),"Over trade cap","OK"))))</f>
        <v/>
      </c>
    </row>
    <row r="959" customFormat="false" ht="15" hidden="false" customHeight="false" outlineLevel="0" collapsed="false">
      <c r="A959" s="9"/>
      <c r="B959" s="10"/>
      <c r="C959" s="10"/>
      <c r="D959" s="11"/>
      <c r="E959" s="33"/>
      <c r="F959" s="33"/>
      <c r="G959" s="12"/>
      <c r="H959" s="12"/>
      <c r="I959" s="12"/>
      <c r="J959" s="11"/>
      <c r="K959" s="11"/>
      <c r="L959" s="13"/>
      <c r="M959" s="33"/>
      <c r="N959" s="11"/>
      <c r="O959" s="14" t="str">
        <f aca="false">IF(OR(A959="",B959=""),"",LOOKUP(MOD(B959,1),Lists!$A$5:$A$9,Lists!$B$5:$B$9))</f>
        <v/>
      </c>
      <c r="P959" s="14" t="str">
        <f aca="false">IF(OR(B959="",C959=""),"",ROUND(MOD(C959-B959,1)*1440,0))</f>
        <v/>
      </c>
      <c r="Q959" s="14" t="str">
        <f aca="false">IF(A959="","",COUNTIF($A$7:A959,A959))</f>
        <v/>
      </c>
      <c r="R959" s="15" t="str">
        <f aca="false">IF(OR(G959="",H959="",J959=""),"",ABS(G959-H959)*J959*IF(K959="",1,K959))</f>
        <v/>
      </c>
      <c r="S959" s="15" t="str">
        <f aca="false">IF(OR(G959="",I959="",J959=""),"",(I959-G959)*J959*IF(K959="",1,K959)*IF(E959="Short",-1,1)-N(L959))</f>
        <v/>
      </c>
      <c r="T959" s="16" t="str">
        <f aca="false">IF(OR(S959="",N(R959)=0),"",S959/R959)</f>
        <v/>
      </c>
      <c r="U959" s="15" t="str">
        <f aca="false">IF(S959="","",SUMIFS($S$7:S959,$A$7:A959,A959))</f>
        <v/>
      </c>
      <c r="V959" s="14" t="str">
        <f aca="false">IF(S959="","",IF(AND($C$4&gt;0,U959-S959&lt;=-$C$4),"After loss limit",IF(AND($C$4&gt;0,U959&lt;=-$C$4),"Hit loss limit",IF(AND($C$5&gt;0,Q959&gt;$C$5),"Over trade cap","OK"))))</f>
        <v/>
      </c>
    </row>
    <row r="960" customFormat="false" ht="15" hidden="false" customHeight="false" outlineLevel="0" collapsed="false">
      <c r="A960" s="9"/>
      <c r="B960" s="10"/>
      <c r="C960" s="10"/>
      <c r="D960" s="11"/>
      <c r="E960" s="33"/>
      <c r="F960" s="33"/>
      <c r="G960" s="12"/>
      <c r="H960" s="12"/>
      <c r="I960" s="12"/>
      <c r="J960" s="11"/>
      <c r="K960" s="11"/>
      <c r="L960" s="13"/>
      <c r="M960" s="33"/>
      <c r="N960" s="11"/>
      <c r="O960" s="14" t="str">
        <f aca="false">IF(OR(A960="",B960=""),"",LOOKUP(MOD(B960,1),Lists!$A$5:$A$9,Lists!$B$5:$B$9))</f>
        <v/>
      </c>
      <c r="P960" s="14" t="str">
        <f aca="false">IF(OR(B960="",C960=""),"",ROUND(MOD(C960-B960,1)*1440,0))</f>
        <v/>
      </c>
      <c r="Q960" s="14" t="str">
        <f aca="false">IF(A960="","",COUNTIF($A$7:A960,A960))</f>
        <v/>
      </c>
      <c r="R960" s="15" t="str">
        <f aca="false">IF(OR(G960="",H960="",J960=""),"",ABS(G960-H960)*J960*IF(K960="",1,K960))</f>
        <v/>
      </c>
      <c r="S960" s="15" t="str">
        <f aca="false">IF(OR(G960="",I960="",J960=""),"",(I960-G960)*J960*IF(K960="",1,K960)*IF(E960="Short",-1,1)-N(L960))</f>
        <v/>
      </c>
      <c r="T960" s="16" t="str">
        <f aca="false">IF(OR(S960="",N(R960)=0),"",S960/R960)</f>
        <v/>
      </c>
      <c r="U960" s="15" t="str">
        <f aca="false">IF(S960="","",SUMIFS($S$7:S960,$A$7:A960,A960))</f>
        <v/>
      </c>
      <c r="V960" s="14" t="str">
        <f aca="false">IF(S960="","",IF(AND($C$4&gt;0,U960-S960&lt;=-$C$4),"After loss limit",IF(AND($C$4&gt;0,U960&lt;=-$C$4),"Hit loss limit",IF(AND($C$5&gt;0,Q960&gt;$C$5),"Over trade cap","OK"))))</f>
        <v/>
      </c>
    </row>
    <row r="961" customFormat="false" ht="15" hidden="false" customHeight="false" outlineLevel="0" collapsed="false">
      <c r="A961" s="9"/>
      <c r="B961" s="10"/>
      <c r="C961" s="10"/>
      <c r="D961" s="11"/>
      <c r="E961" s="33"/>
      <c r="F961" s="33"/>
      <c r="G961" s="12"/>
      <c r="H961" s="12"/>
      <c r="I961" s="12"/>
      <c r="J961" s="11"/>
      <c r="K961" s="11"/>
      <c r="L961" s="13"/>
      <c r="M961" s="33"/>
      <c r="N961" s="11"/>
      <c r="O961" s="14" t="str">
        <f aca="false">IF(OR(A961="",B961=""),"",LOOKUP(MOD(B961,1),Lists!$A$5:$A$9,Lists!$B$5:$B$9))</f>
        <v/>
      </c>
      <c r="P961" s="14" t="str">
        <f aca="false">IF(OR(B961="",C961=""),"",ROUND(MOD(C961-B961,1)*1440,0))</f>
        <v/>
      </c>
      <c r="Q961" s="14" t="str">
        <f aca="false">IF(A961="","",COUNTIF($A$7:A961,A961))</f>
        <v/>
      </c>
      <c r="R961" s="15" t="str">
        <f aca="false">IF(OR(G961="",H961="",J961=""),"",ABS(G961-H961)*J961*IF(K961="",1,K961))</f>
        <v/>
      </c>
      <c r="S961" s="15" t="str">
        <f aca="false">IF(OR(G961="",I961="",J961=""),"",(I961-G961)*J961*IF(K961="",1,K961)*IF(E961="Short",-1,1)-N(L961))</f>
        <v/>
      </c>
      <c r="T961" s="16" t="str">
        <f aca="false">IF(OR(S961="",N(R961)=0),"",S961/R961)</f>
        <v/>
      </c>
      <c r="U961" s="15" t="str">
        <f aca="false">IF(S961="","",SUMIFS($S$7:S961,$A$7:A961,A961))</f>
        <v/>
      </c>
      <c r="V961" s="14" t="str">
        <f aca="false">IF(S961="","",IF(AND($C$4&gt;0,U961-S961&lt;=-$C$4),"After loss limit",IF(AND($C$4&gt;0,U961&lt;=-$C$4),"Hit loss limit",IF(AND($C$5&gt;0,Q961&gt;$C$5),"Over trade cap","OK"))))</f>
        <v/>
      </c>
    </row>
    <row r="962" customFormat="false" ht="15" hidden="false" customHeight="false" outlineLevel="0" collapsed="false">
      <c r="A962" s="9"/>
      <c r="B962" s="10"/>
      <c r="C962" s="10"/>
      <c r="D962" s="11"/>
      <c r="E962" s="33"/>
      <c r="F962" s="33"/>
      <c r="G962" s="12"/>
      <c r="H962" s="12"/>
      <c r="I962" s="12"/>
      <c r="J962" s="11"/>
      <c r="K962" s="11"/>
      <c r="L962" s="13"/>
      <c r="M962" s="33"/>
      <c r="N962" s="11"/>
      <c r="O962" s="14" t="str">
        <f aca="false">IF(OR(A962="",B962=""),"",LOOKUP(MOD(B962,1),Lists!$A$5:$A$9,Lists!$B$5:$B$9))</f>
        <v/>
      </c>
      <c r="P962" s="14" t="str">
        <f aca="false">IF(OR(B962="",C962=""),"",ROUND(MOD(C962-B962,1)*1440,0))</f>
        <v/>
      </c>
      <c r="Q962" s="14" t="str">
        <f aca="false">IF(A962="","",COUNTIF($A$7:A962,A962))</f>
        <v/>
      </c>
      <c r="R962" s="15" t="str">
        <f aca="false">IF(OR(G962="",H962="",J962=""),"",ABS(G962-H962)*J962*IF(K962="",1,K962))</f>
        <v/>
      </c>
      <c r="S962" s="15" t="str">
        <f aca="false">IF(OR(G962="",I962="",J962=""),"",(I962-G962)*J962*IF(K962="",1,K962)*IF(E962="Short",-1,1)-N(L962))</f>
        <v/>
      </c>
      <c r="T962" s="16" t="str">
        <f aca="false">IF(OR(S962="",N(R962)=0),"",S962/R962)</f>
        <v/>
      </c>
      <c r="U962" s="15" t="str">
        <f aca="false">IF(S962="","",SUMIFS($S$7:S962,$A$7:A962,A962))</f>
        <v/>
      </c>
      <c r="V962" s="14" t="str">
        <f aca="false">IF(S962="","",IF(AND($C$4&gt;0,U962-S962&lt;=-$C$4),"After loss limit",IF(AND($C$4&gt;0,U962&lt;=-$C$4),"Hit loss limit",IF(AND($C$5&gt;0,Q962&gt;$C$5),"Over trade cap","OK"))))</f>
        <v/>
      </c>
    </row>
    <row r="963" customFormat="false" ht="15" hidden="false" customHeight="false" outlineLevel="0" collapsed="false">
      <c r="A963" s="9"/>
      <c r="B963" s="10"/>
      <c r="C963" s="10"/>
      <c r="D963" s="11"/>
      <c r="E963" s="33"/>
      <c r="F963" s="33"/>
      <c r="G963" s="12"/>
      <c r="H963" s="12"/>
      <c r="I963" s="12"/>
      <c r="J963" s="11"/>
      <c r="K963" s="11"/>
      <c r="L963" s="13"/>
      <c r="M963" s="33"/>
      <c r="N963" s="11"/>
      <c r="O963" s="14" t="str">
        <f aca="false">IF(OR(A963="",B963=""),"",LOOKUP(MOD(B963,1),Lists!$A$5:$A$9,Lists!$B$5:$B$9))</f>
        <v/>
      </c>
      <c r="P963" s="14" t="str">
        <f aca="false">IF(OR(B963="",C963=""),"",ROUND(MOD(C963-B963,1)*1440,0))</f>
        <v/>
      </c>
      <c r="Q963" s="14" t="str">
        <f aca="false">IF(A963="","",COUNTIF($A$7:A963,A963))</f>
        <v/>
      </c>
      <c r="R963" s="15" t="str">
        <f aca="false">IF(OR(G963="",H963="",J963=""),"",ABS(G963-H963)*J963*IF(K963="",1,K963))</f>
        <v/>
      </c>
      <c r="S963" s="15" t="str">
        <f aca="false">IF(OR(G963="",I963="",J963=""),"",(I963-G963)*J963*IF(K963="",1,K963)*IF(E963="Short",-1,1)-N(L963))</f>
        <v/>
      </c>
      <c r="T963" s="16" t="str">
        <f aca="false">IF(OR(S963="",N(R963)=0),"",S963/R963)</f>
        <v/>
      </c>
      <c r="U963" s="15" t="str">
        <f aca="false">IF(S963="","",SUMIFS($S$7:S963,$A$7:A963,A963))</f>
        <v/>
      </c>
      <c r="V963" s="14" t="str">
        <f aca="false">IF(S963="","",IF(AND($C$4&gt;0,U963-S963&lt;=-$C$4),"After loss limit",IF(AND($C$4&gt;0,U963&lt;=-$C$4),"Hit loss limit",IF(AND($C$5&gt;0,Q963&gt;$C$5),"Over trade cap","OK"))))</f>
        <v/>
      </c>
    </row>
    <row r="964" customFormat="false" ht="15" hidden="false" customHeight="false" outlineLevel="0" collapsed="false">
      <c r="A964" s="9"/>
      <c r="B964" s="10"/>
      <c r="C964" s="10"/>
      <c r="D964" s="11"/>
      <c r="E964" s="33"/>
      <c r="F964" s="33"/>
      <c r="G964" s="12"/>
      <c r="H964" s="12"/>
      <c r="I964" s="12"/>
      <c r="J964" s="11"/>
      <c r="K964" s="11"/>
      <c r="L964" s="13"/>
      <c r="M964" s="33"/>
      <c r="N964" s="11"/>
      <c r="O964" s="14" t="str">
        <f aca="false">IF(OR(A964="",B964=""),"",LOOKUP(MOD(B964,1),Lists!$A$5:$A$9,Lists!$B$5:$B$9))</f>
        <v/>
      </c>
      <c r="P964" s="14" t="str">
        <f aca="false">IF(OR(B964="",C964=""),"",ROUND(MOD(C964-B964,1)*1440,0))</f>
        <v/>
      </c>
      <c r="Q964" s="14" t="str">
        <f aca="false">IF(A964="","",COUNTIF($A$7:A964,A964))</f>
        <v/>
      </c>
      <c r="R964" s="15" t="str">
        <f aca="false">IF(OR(G964="",H964="",J964=""),"",ABS(G964-H964)*J964*IF(K964="",1,K964))</f>
        <v/>
      </c>
      <c r="S964" s="15" t="str">
        <f aca="false">IF(OR(G964="",I964="",J964=""),"",(I964-G964)*J964*IF(K964="",1,K964)*IF(E964="Short",-1,1)-N(L964))</f>
        <v/>
      </c>
      <c r="T964" s="16" t="str">
        <f aca="false">IF(OR(S964="",N(R964)=0),"",S964/R964)</f>
        <v/>
      </c>
      <c r="U964" s="15" t="str">
        <f aca="false">IF(S964="","",SUMIFS($S$7:S964,$A$7:A964,A964))</f>
        <v/>
      </c>
      <c r="V964" s="14" t="str">
        <f aca="false">IF(S964="","",IF(AND($C$4&gt;0,U964-S964&lt;=-$C$4),"After loss limit",IF(AND($C$4&gt;0,U964&lt;=-$C$4),"Hit loss limit",IF(AND($C$5&gt;0,Q964&gt;$C$5),"Over trade cap","OK"))))</f>
        <v/>
      </c>
    </row>
    <row r="965" customFormat="false" ht="15" hidden="false" customHeight="false" outlineLevel="0" collapsed="false">
      <c r="A965" s="9"/>
      <c r="B965" s="10"/>
      <c r="C965" s="10"/>
      <c r="D965" s="11"/>
      <c r="E965" s="33"/>
      <c r="F965" s="33"/>
      <c r="G965" s="12"/>
      <c r="H965" s="12"/>
      <c r="I965" s="12"/>
      <c r="J965" s="11"/>
      <c r="K965" s="11"/>
      <c r="L965" s="13"/>
      <c r="M965" s="33"/>
      <c r="N965" s="11"/>
      <c r="O965" s="14" t="str">
        <f aca="false">IF(OR(A965="",B965=""),"",LOOKUP(MOD(B965,1),Lists!$A$5:$A$9,Lists!$B$5:$B$9))</f>
        <v/>
      </c>
      <c r="P965" s="14" t="str">
        <f aca="false">IF(OR(B965="",C965=""),"",ROUND(MOD(C965-B965,1)*1440,0))</f>
        <v/>
      </c>
      <c r="Q965" s="14" t="str">
        <f aca="false">IF(A965="","",COUNTIF($A$7:A965,A965))</f>
        <v/>
      </c>
      <c r="R965" s="15" t="str">
        <f aca="false">IF(OR(G965="",H965="",J965=""),"",ABS(G965-H965)*J965*IF(K965="",1,K965))</f>
        <v/>
      </c>
      <c r="S965" s="15" t="str">
        <f aca="false">IF(OR(G965="",I965="",J965=""),"",(I965-G965)*J965*IF(K965="",1,K965)*IF(E965="Short",-1,1)-N(L965))</f>
        <v/>
      </c>
      <c r="T965" s="16" t="str">
        <f aca="false">IF(OR(S965="",N(R965)=0),"",S965/R965)</f>
        <v/>
      </c>
      <c r="U965" s="15" t="str">
        <f aca="false">IF(S965="","",SUMIFS($S$7:S965,$A$7:A965,A965))</f>
        <v/>
      </c>
      <c r="V965" s="14" t="str">
        <f aca="false">IF(S965="","",IF(AND($C$4&gt;0,U965-S965&lt;=-$C$4),"After loss limit",IF(AND($C$4&gt;0,U965&lt;=-$C$4),"Hit loss limit",IF(AND($C$5&gt;0,Q965&gt;$C$5),"Over trade cap","OK"))))</f>
        <v/>
      </c>
    </row>
    <row r="966" customFormat="false" ht="15" hidden="false" customHeight="false" outlineLevel="0" collapsed="false">
      <c r="A966" s="9"/>
      <c r="B966" s="10"/>
      <c r="C966" s="10"/>
      <c r="D966" s="11"/>
      <c r="E966" s="33"/>
      <c r="F966" s="33"/>
      <c r="G966" s="12"/>
      <c r="H966" s="12"/>
      <c r="I966" s="12"/>
      <c r="J966" s="11"/>
      <c r="K966" s="11"/>
      <c r="L966" s="13"/>
      <c r="M966" s="33"/>
      <c r="N966" s="11"/>
      <c r="O966" s="14" t="str">
        <f aca="false">IF(OR(A966="",B966=""),"",LOOKUP(MOD(B966,1),Lists!$A$5:$A$9,Lists!$B$5:$B$9))</f>
        <v/>
      </c>
      <c r="P966" s="14" t="str">
        <f aca="false">IF(OR(B966="",C966=""),"",ROUND(MOD(C966-B966,1)*1440,0))</f>
        <v/>
      </c>
      <c r="Q966" s="14" t="str">
        <f aca="false">IF(A966="","",COUNTIF($A$7:A966,A966))</f>
        <v/>
      </c>
      <c r="R966" s="15" t="str">
        <f aca="false">IF(OR(G966="",H966="",J966=""),"",ABS(G966-H966)*J966*IF(K966="",1,K966))</f>
        <v/>
      </c>
      <c r="S966" s="15" t="str">
        <f aca="false">IF(OR(G966="",I966="",J966=""),"",(I966-G966)*J966*IF(K966="",1,K966)*IF(E966="Short",-1,1)-N(L966))</f>
        <v/>
      </c>
      <c r="T966" s="16" t="str">
        <f aca="false">IF(OR(S966="",N(R966)=0),"",S966/R966)</f>
        <v/>
      </c>
      <c r="U966" s="15" t="str">
        <f aca="false">IF(S966="","",SUMIFS($S$7:S966,$A$7:A966,A966))</f>
        <v/>
      </c>
      <c r="V966" s="14" t="str">
        <f aca="false">IF(S966="","",IF(AND($C$4&gt;0,U966-S966&lt;=-$C$4),"After loss limit",IF(AND($C$4&gt;0,U966&lt;=-$C$4),"Hit loss limit",IF(AND($C$5&gt;0,Q966&gt;$C$5),"Over trade cap","OK"))))</f>
        <v/>
      </c>
    </row>
    <row r="967" customFormat="false" ht="15" hidden="false" customHeight="false" outlineLevel="0" collapsed="false">
      <c r="A967" s="9"/>
      <c r="B967" s="10"/>
      <c r="C967" s="10"/>
      <c r="D967" s="11"/>
      <c r="E967" s="33"/>
      <c r="F967" s="33"/>
      <c r="G967" s="12"/>
      <c r="H967" s="12"/>
      <c r="I967" s="12"/>
      <c r="J967" s="11"/>
      <c r="K967" s="11"/>
      <c r="L967" s="13"/>
      <c r="M967" s="33"/>
      <c r="N967" s="11"/>
      <c r="O967" s="14" t="str">
        <f aca="false">IF(OR(A967="",B967=""),"",LOOKUP(MOD(B967,1),Lists!$A$5:$A$9,Lists!$B$5:$B$9))</f>
        <v/>
      </c>
      <c r="P967" s="14" t="str">
        <f aca="false">IF(OR(B967="",C967=""),"",ROUND(MOD(C967-B967,1)*1440,0))</f>
        <v/>
      </c>
      <c r="Q967" s="14" t="str">
        <f aca="false">IF(A967="","",COUNTIF($A$7:A967,A967))</f>
        <v/>
      </c>
      <c r="R967" s="15" t="str">
        <f aca="false">IF(OR(G967="",H967="",J967=""),"",ABS(G967-H967)*J967*IF(K967="",1,K967))</f>
        <v/>
      </c>
      <c r="S967" s="15" t="str">
        <f aca="false">IF(OR(G967="",I967="",J967=""),"",(I967-G967)*J967*IF(K967="",1,K967)*IF(E967="Short",-1,1)-N(L967))</f>
        <v/>
      </c>
      <c r="T967" s="16" t="str">
        <f aca="false">IF(OR(S967="",N(R967)=0),"",S967/R967)</f>
        <v/>
      </c>
      <c r="U967" s="15" t="str">
        <f aca="false">IF(S967="","",SUMIFS($S$7:S967,$A$7:A967,A967))</f>
        <v/>
      </c>
      <c r="V967" s="14" t="str">
        <f aca="false">IF(S967="","",IF(AND($C$4&gt;0,U967-S967&lt;=-$C$4),"After loss limit",IF(AND($C$4&gt;0,U967&lt;=-$C$4),"Hit loss limit",IF(AND($C$5&gt;0,Q967&gt;$C$5),"Over trade cap","OK"))))</f>
        <v/>
      </c>
    </row>
    <row r="968" customFormat="false" ht="15" hidden="false" customHeight="false" outlineLevel="0" collapsed="false">
      <c r="A968" s="9"/>
      <c r="B968" s="10"/>
      <c r="C968" s="10"/>
      <c r="D968" s="11"/>
      <c r="E968" s="33"/>
      <c r="F968" s="33"/>
      <c r="G968" s="12"/>
      <c r="H968" s="12"/>
      <c r="I968" s="12"/>
      <c r="J968" s="11"/>
      <c r="K968" s="11"/>
      <c r="L968" s="13"/>
      <c r="M968" s="33"/>
      <c r="N968" s="11"/>
      <c r="O968" s="14" t="str">
        <f aca="false">IF(OR(A968="",B968=""),"",LOOKUP(MOD(B968,1),Lists!$A$5:$A$9,Lists!$B$5:$B$9))</f>
        <v/>
      </c>
      <c r="P968" s="14" t="str">
        <f aca="false">IF(OR(B968="",C968=""),"",ROUND(MOD(C968-B968,1)*1440,0))</f>
        <v/>
      </c>
      <c r="Q968" s="14" t="str">
        <f aca="false">IF(A968="","",COUNTIF($A$7:A968,A968))</f>
        <v/>
      </c>
      <c r="R968" s="15" t="str">
        <f aca="false">IF(OR(G968="",H968="",J968=""),"",ABS(G968-H968)*J968*IF(K968="",1,K968))</f>
        <v/>
      </c>
      <c r="S968" s="15" t="str">
        <f aca="false">IF(OR(G968="",I968="",J968=""),"",(I968-G968)*J968*IF(K968="",1,K968)*IF(E968="Short",-1,1)-N(L968))</f>
        <v/>
      </c>
      <c r="T968" s="16" t="str">
        <f aca="false">IF(OR(S968="",N(R968)=0),"",S968/R968)</f>
        <v/>
      </c>
      <c r="U968" s="15" t="str">
        <f aca="false">IF(S968="","",SUMIFS($S$7:S968,$A$7:A968,A968))</f>
        <v/>
      </c>
      <c r="V968" s="14" t="str">
        <f aca="false">IF(S968="","",IF(AND($C$4&gt;0,U968-S968&lt;=-$C$4),"After loss limit",IF(AND($C$4&gt;0,U968&lt;=-$C$4),"Hit loss limit",IF(AND($C$5&gt;0,Q968&gt;$C$5),"Over trade cap","OK"))))</f>
        <v/>
      </c>
    </row>
    <row r="969" customFormat="false" ht="15" hidden="false" customHeight="false" outlineLevel="0" collapsed="false">
      <c r="A969" s="9"/>
      <c r="B969" s="10"/>
      <c r="C969" s="10"/>
      <c r="D969" s="11"/>
      <c r="E969" s="33"/>
      <c r="F969" s="33"/>
      <c r="G969" s="12"/>
      <c r="H969" s="12"/>
      <c r="I969" s="12"/>
      <c r="J969" s="11"/>
      <c r="K969" s="11"/>
      <c r="L969" s="13"/>
      <c r="M969" s="33"/>
      <c r="N969" s="11"/>
      <c r="O969" s="14" t="str">
        <f aca="false">IF(OR(A969="",B969=""),"",LOOKUP(MOD(B969,1),Lists!$A$5:$A$9,Lists!$B$5:$B$9))</f>
        <v/>
      </c>
      <c r="P969" s="14" t="str">
        <f aca="false">IF(OR(B969="",C969=""),"",ROUND(MOD(C969-B969,1)*1440,0))</f>
        <v/>
      </c>
      <c r="Q969" s="14" t="str">
        <f aca="false">IF(A969="","",COUNTIF($A$7:A969,A969))</f>
        <v/>
      </c>
      <c r="R969" s="15" t="str">
        <f aca="false">IF(OR(G969="",H969="",J969=""),"",ABS(G969-H969)*J969*IF(K969="",1,K969))</f>
        <v/>
      </c>
      <c r="S969" s="15" t="str">
        <f aca="false">IF(OR(G969="",I969="",J969=""),"",(I969-G969)*J969*IF(K969="",1,K969)*IF(E969="Short",-1,1)-N(L969))</f>
        <v/>
      </c>
      <c r="T969" s="16" t="str">
        <f aca="false">IF(OR(S969="",N(R969)=0),"",S969/R969)</f>
        <v/>
      </c>
      <c r="U969" s="15" t="str">
        <f aca="false">IF(S969="","",SUMIFS($S$7:S969,$A$7:A969,A969))</f>
        <v/>
      </c>
      <c r="V969" s="14" t="str">
        <f aca="false">IF(S969="","",IF(AND($C$4&gt;0,U969-S969&lt;=-$C$4),"After loss limit",IF(AND($C$4&gt;0,U969&lt;=-$C$4),"Hit loss limit",IF(AND($C$5&gt;0,Q969&gt;$C$5),"Over trade cap","OK"))))</f>
        <v/>
      </c>
    </row>
    <row r="970" customFormat="false" ht="15" hidden="false" customHeight="false" outlineLevel="0" collapsed="false">
      <c r="A970" s="9"/>
      <c r="B970" s="10"/>
      <c r="C970" s="10"/>
      <c r="D970" s="11"/>
      <c r="E970" s="33"/>
      <c r="F970" s="33"/>
      <c r="G970" s="12"/>
      <c r="H970" s="12"/>
      <c r="I970" s="12"/>
      <c r="J970" s="11"/>
      <c r="K970" s="11"/>
      <c r="L970" s="13"/>
      <c r="M970" s="33"/>
      <c r="N970" s="11"/>
      <c r="O970" s="14" t="str">
        <f aca="false">IF(OR(A970="",B970=""),"",LOOKUP(MOD(B970,1),Lists!$A$5:$A$9,Lists!$B$5:$B$9))</f>
        <v/>
      </c>
      <c r="P970" s="14" t="str">
        <f aca="false">IF(OR(B970="",C970=""),"",ROUND(MOD(C970-B970,1)*1440,0))</f>
        <v/>
      </c>
      <c r="Q970" s="14" t="str">
        <f aca="false">IF(A970="","",COUNTIF($A$7:A970,A970))</f>
        <v/>
      </c>
      <c r="R970" s="15" t="str">
        <f aca="false">IF(OR(G970="",H970="",J970=""),"",ABS(G970-H970)*J970*IF(K970="",1,K970))</f>
        <v/>
      </c>
      <c r="S970" s="15" t="str">
        <f aca="false">IF(OR(G970="",I970="",J970=""),"",(I970-G970)*J970*IF(K970="",1,K970)*IF(E970="Short",-1,1)-N(L970))</f>
        <v/>
      </c>
      <c r="T970" s="16" t="str">
        <f aca="false">IF(OR(S970="",N(R970)=0),"",S970/R970)</f>
        <v/>
      </c>
      <c r="U970" s="15" t="str">
        <f aca="false">IF(S970="","",SUMIFS($S$7:S970,$A$7:A970,A970))</f>
        <v/>
      </c>
      <c r="V970" s="14" t="str">
        <f aca="false">IF(S970="","",IF(AND($C$4&gt;0,U970-S970&lt;=-$C$4),"After loss limit",IF(AND($C$4&gt;0,U970&lt;=-$C$4),"Hit loss limit",IF(AND($C$5&gt;0,Q970&gt;$C$5),"Over trade cap","OK"))))</f>
        <v/>
      </c>
    </row>
    <row r="971" customFormat="false" ht="15" hidden="false" customHeight="false" outlineLevel="0" collapsed="false">
      <c r="A971" s="9"/>
      <c r="B971" s="10"/>
      <c r="C971" s="10"/>
      <c r="D971" s="11"/>
      <c r="E971" s="33"/>
      <c r="F971" s="33"/>
      <c r="G971" s="12"/>
      <c r="H971" s="12"/>
      <c r="I971" s="12"/>
      <c r="J971" s="11"/>
      <c r="K971" s="11"/>
      <c r="L971" s="13"/>
      <c r="M971" s="33"/>
      <c r="N971" s="11"/>
      <c r="O971" s="14" t="str">
        <f aca="false">IF(OR(A971="",B971=""),"",LOOKUP(MOD(B971,1),Lists!$A$5:$A$9,Lists!$B$5:$B$9))</f>
        <v/>
      </c>
      <c r="P971" s="14" t="str">
        <f aca="false">IF(OR(B971="",C971=""),"",ROUND(MOD(C971-B971,1)*1440,0))</f>
        <v/>
      </c>
      <c r="Q971" s="14" t="str">
        <f aca="false">IF(A971="","",COUNTIF($A$7:A971,A971))</f>
        <v/>
      </c>
      <c r="R971" s="15" t="str">
        <f aca="false">IF(OR(G971="",H971="",J971=""),"",ABS(G971-H971)*J971*IF(K971="",1,K971))</f>
        <v/>
      </c>
      <c r="S971" s="15" t="str">
        <f aca="false">IF(OR(G971="",I971="",J971=""),"",(I971-G971)*J971*IF(K971="",1,K971)*IF(E971="Short",-1,1)-N(L971))</f>
        <v/>
      </c>
      <c r="T971" s="16" t="str">
        <f aca="false">IF(OR(S971="",N(R971)=0),"",S971/R971)</f>
        <v/>
      </c>
      <c r="U971" s="15" t="str">
        <f aca="false">IF(S971="","",SUMIFS($S$7:S971,$A$7:A971,A971))</f>
        <v/>
      </c>
      <c r="V971" s="14" t="str">
        <f aca="false">IF(S971="","",IF(AND($C$4&gt;0,U971-S971&lt;=-$C$4),"After loss limit",IF(AND($C$4&gt;0,U971&lt;=-$C$4),"Hit loss limit",IF(AND($C$5&gt;0,Q971&gt;$C$5),"Over trade cap","OK"))))</f>
        <v/>
      </c>
    </row>
    <row r="972" customFormat="false" ht="15" hidden="false" customHeight="false" outlineLevel="0" collapsed="false">
      <c r="A972" s="9"/>
      <c r="B972" s="10"/>
      <c r="C972" s="10"/>
      <c r="D972" s="11"/>
      <c r="E972" s="33"/>
      <c r="F972" s="33"/>
      <c r="G972" s="12"/>
      <c r="H972" s="12"/>
      <c r="I972" s="12"/>
      <c r="J972" s="11"/>
      <c r="K972" s="11"/>
      <c r="L972" s="13"/>
      <c r="M972" s="33"/>
      <c r="N972" s="11"/>
      <c r="O972" s="14" t="str">
        <f aca="false">IF(OR(A972="",B972=""),"",LOOKUP(MOD(B972,1),Lists!$A$5:$A$9,Lists!$B$5:$B$9))</f>
        <v/>
      </c>
      <c r="P972" s="14" t="str">
        <f aca="false">IF(OR(B972="",C972=""),"",ROUND(MOD(C972-B972,1)*1440,0))</f>
        <v/>
      </c>
      <c r="Q972" s="14" t="str">
        <f aca="false">IF(A972="","",COUNTIF($A$7:A972,A972))</f>
        <v/>
      </c>
      <c r="R972" s="15" t="str">
        <f aca="false">IF(OR(G972="",H972="",J972=""),"",ABS(G972-H972)*J972*IF(K972="",1,K972))</f>
        <v/>
      </c>
      <c r="S972" s="15" t="str">
        <f aca="false">IF(OR(G972="",I972="",J972=""),"",(I972-G972)*J972*IF(K972="",1,K972)*IF(E972="Short",-1,1)-N(L972))</f>
        <v/>
      </c>
      <c r="T972" s="16" t="str">
        <f aca="false">IF(OR(S972="",N(R972)=0),"",S972/R972)</f>
        <v/>
      </c>
      <c r="U972" s="15" t="str">
        <f aca="false">IF(S972="","",SUMIFS($S$7:S972,$A$7:A972,A972))</f>
        <v/>
      </c>
      <c r="V972" s="14" t="str">
        <f aca="false">IF(S972="","",IF(AND($C$4&gt;0,U972-S972&lt;=-$C$4),"After loss limit",IF(AND($C$4&gt;0,U972&lt;=-$C$4),"Hit loss limit",IF(AND($C$5&gt;0,Q972&gt;$C$5),"Over trade cap","OK"))))</f>
        <v/>
      </c>
    </row>
    <row r="973" customFormat="false" ht="15" hidden="false" customHeight="false" outlineLevel="0" collapsed="false">
      <c r="A973" s="9"/>
      <c r="B973" s="10"/>
      <c r="C973" s="10"/>
      <c r="D973" s="11"/>
      <c r="E973" s="33"/>
      <c r="F973" s="33"/>
      <c r="G973" s="12"/>
      <c r="H973" s="12"/>
      <c r="I973" s="12"/>
      <c r="J973" s="11"/>
      <c r="K973" s="11"/>
      <c r="L973" s="13"/>
      <c r="M973" s="33"/>
      <c r="N973" s="11"/>
      <c r="O973" s="14" t="str">
        <f aca="false">IF(OR(A973="",B973=""),"",LOOKUP(MOD(B973,1),Lists!$A$5:$A$9,Lists!$B$5:$B$9))</f>
        <v/>
      </c>
      <c r="P973" s="14" t="str">
        <f aca="false">IF(OR(B973="",C973=""),"",ROUND(MOD(C973-B973,1)*1440,0))</f>
        <v/>
      </c>
      <c r="Q973" s="14" t="str">
        <f aca="false">IF(A973="","",COUNTIF($A$7:A973,A973))</f>
        <v/>
      </c>
      <c r="R973" s="15" t="str">
        <f aca="false">IF(OR(G973="",H973="",J973=""),"",ABS(G973-H973)*J973*IF(K973="",1,K973))</f>
        <v/>
      </c>
      <c r="S973" s="15" t="str">
        <f aca="false">IF(OR(G973="",I973="",J973=""),"",(I973-G973)*J973*IF(K973="",1,K973)*IF(E973="Short",-1,1)-N(L973))</f>
        <v/>
      </c>
      <c r="T973" s="16" t="str">
        <f aca="false">IF(OR(S973="",N(R973)=0),"",S973/R973)</f>
        <v/>
      </c>
      <c r="U973" s="15" t="str">
        <f aca="false">IF(S973="","",SUMIFS($S$7:S973,$A$7:A973,A973))</f>
        <v/>
      </c>
      <c r="V973" s="14" t="str">
        <f aca="false">IF(S973="","",IF(AND($C$4&gt;0,U973-S973&lt;=-$C$4),"After loss limit",IF(AND($C$4&gt;0,U973&lt;=-$C$4),"Hit loss limit",IF(AND($C$5&gt;0,Q973&gt;$C$5),"Over trade cap","OK"))))</f>
        <v/>
      </c>
    </row>
    <row r="974" customFormat="false" ht="15" hidden="false" customHeight="false" outlineLevel="0" collapsed="false">
      <c r="A974" s="9"/>
      <c r="B974" s="10"/>
      <c r="C974" s="10"/>
      <c r="D974" s="11"/>
      <c r="E974" s="33"/>
      <c r="F974" s="33"/>
      <c r="G974" s="12"/>
      <c r="H974" s="12"/>
      <c r="I974" s="12"/>
      <c r="J974" s="11"/>
      <c r="K974" s="11"/>
      <c r="L974" s="13"/>
      <c r="M974" s="33"/>
      <c r="N974" s="11"/>
      <c r="O974" s="14" t="str">
        <f aca="false">IF(OR(A974="",B974=""),"",LOOKUP(MOD(B974,1),Lists!$A$5:$A$9,Lists!$B$5:$B$9))</f>
        <v/>
      </c>
      <c r="P974" s="14" t="str">
        <f aca="false">IF(OR(B974="",C974=""),"",ROUND(MOD(C974-B974,1)*1440,0))</f>
        <v/>
      </c>
      <c r="Q974" s="14" t="str">
        <f aca="false">IF(A974="","",COUNTIF($A$7:A974,A974))</f>
        <v/>
      </c>
      <c r="R974" s="15" t="str">
        <f aca="false">IF(OR(G974="",H974="",J974=""),"",ABS(G974-H974)*J974*IF(K974="",1,K974))</f>
        <v/>
      </c>
      <c r="S974" s="15" t="str">
        <f aca="false">IF(OR(G974="",I974="",J974=""),"",(I974-G974)*J974*IF(K974="",1,K974)*IF(E974="Short",-1,1)-N(L974))</f>
        <v/>
      </c>
      <c r="T974" s="16" t="str">
        <f aca="false">IF(OR(S974="",N(R974)=0),"",S974/R974)</f>
        <v/>
      </c>
      <c r="U974" s="15" t="str">
        <f aca="false">IF(S974="","",SUMIFS($S$7:S974,$A$7:A974,A974))</f>
        <v/>
      </c>
      <c r="V974" s="14" t="str">
        <f aca="false">IF(S974="","",IF(AND($C$4&gt;0,U974-S974&lt;=-$C$4),"After loss limit",IF(AND($C$4&gt;0,U974&lt;=-$C$4),"Hit loss limit",IF(AND($C$5&gt;0,Q974&gt;$C$5),"Over trade cap","OK"))))</f>
        <v/>
      </c>
    </row>
    <row r="975" customFormat="false" ht="15" hidden="false" customHeight="false" outlineLevel="0" collapsed="false">
      <c r="A975" s="9"/>
      <c r="B975" s="10"/>
      <c r="C975" s="10"/>
      <c r="D975" s="11"/>
      <c r="E975" s="33"/>
      <c r="F975" s="33"/>
      <c r="G975" s="12"/>
      <c r="H975" s="12"/>
      <c r="I975" s="12"/>
      <c r="J975" s="11"/>
      <c r="K975" s="11"/>
      <c r="L975" s="13"/>
      <c r="M975" s="33"/>
      <c r="N975" s="11"/>
      <c r="O975" s="14" t="str">
        <f aca="false">IF(OR(A975="",B975=""),"",LOOKUP(MOD(B975,1),Lists!$A$5:$A$9,Lists!$B$5:$B$9))</f>
        <v/>
      </c>
      <c r="P975" s="14" t="str">
        <f aca="false">IF(OR(B975="",C975=""),"",ROUND(MOD(C975-B975,1)*1440,0))</f>
        <v/>
      </c>
      <c r="Q975" s="14" t="str">
        <f aca="false">IF(A975="","",COUNTIF($A$7:A975,A975))</f>
        <v/>
      </c>
      <c r="R975" s="15" t="str">
        <f aca="false">IF(OR(G975="",H975="",J975=""),"",ABS(G975-H975)*J975*IF(K975="",1,K975))</f>
        <v/>
      </c>
      <c r="S975" s="15" t="str">
        <f aca="false">IF(OR(G975="",I975="",J975=""),"",(I975-G975)*J975*IF(K975="",1,K975)*IF(E975="Short",-1,1)-N(L975))</f>
        <v/>
      </c>
      <c r="T975" s="16" t="str">
        <f aca="false">IF(OR(S975="",N(R975)=0),"",S975/R975)</f>
        <v/>
      </c>
      <c r="U975" s="15" t="str">
        <f aca="false">IF(S975="","",SUMIFS($S$7:S975,$A$7:A975,A975))</f>
        <v/>
      </c>
      <c r="V975" s="14" t="str">
        <f aca="false">IF(S975="","",IF(AND($C$4&gt;0,U975-S975&lt;=-$C$4),"After loss limit",IF(AND($C$4&gt;0,U975&lt;=-$C$4),"Hit loss limit",IF(AND($C$5&gt;0,Q975&gt;$C$5),"Over trade cap","OK"))))</f>
        <v/>
      </c>
    </row>
    <row r="976" customFormat="false" ht="15" hidden="false" customHeight="false" outlineLevel="0" collapsed="false">
      <c r="A976" s="9"/>
      <c r="B976" s="10"/>
      <c r="C976" s="10"/>
      <c r="D976" s="11"/>
      <c r="E976" s="33"/>
      <c r="F976" s="33"/>
      <c r="G976" s="12"/>
      <c r="H976" s="12"/>
      <c r="I976" s="12"/>
      <c r="J976" s="11"/>
      <c r="K976" s="11"/>
      <c r="L976" s="13"/>
      <c r="M976" s="33"/>
      <c r="N976" s="11"/>
      <c r="O976" s="14" t="str">
        <f aca="false">IF(OR(A976="",B976=""),"",LOOKUP(MOD(B976,1),Lists!$A$5:$A$9,Lists!$B$5:$B$9))</f>
        <v/>
      </c>
      <c r="P976" s="14" t="str">
        <f aca="false">IF(OR(B976="",C976=""),"",ROUND(MOD(C976-B976,1)*1440,0))</f>
        <v/>
      </c>
      <c r="Q976" s="14" t="str">
        <f aca="false">IF(A976="","",COUNTIF($A$7:A976,A976))</f>
        <v/>
      </c>
      <c r="R976" s="15" t="str">
        <f aca="false">IF(OR(G976="",H976="",J976=""),"",ABS(G976-H976)*J976*IF(K976="",1,K976))</f>
        <v/>
      </c>
      <c r="S976" s="15" t="str">
        <f aca="false">IF(OR(G976="",I976="",J976=""),"",(I976-G976)*J976*IF(K976="",1,K976)*IF(E976="Short",-1,1)-N(L976))</f>
        <v/>
      </c>
      <c r="T976" s="16" t="str">
        <f aca="false">IF(OR(S976="",N(R976)=0),"",S976/R976)</f>
        <v/>
      </c>
      <c r="U976" s="15" t="str">
        <f aca="false">IF(S976="","",SUMIFS($S$7:S976,$A$7:A976,A976))</f>
        <v/>
      </c>
      <c r="V976" s="14" t="str">
        <f aca="false">IF(S976="","",IF(AND($C$4&gt;0,U976-S976&lt;=-$C$4),"After loss limit",IF(AND($C$4&gt;0,U976&lt;=-$C$4),"Hit loss limit",IF(AND($C$5&gt;0,Q976&gt;$C$5),"Over trade cap","OK"))))</f>
        <v/>
      </c>
    </row>
    <row r="977" customFormat="false" ht="15" hidden="false" customHeight="false" outlineLevel="0" collapsed="false">
      <c r="A977" s="9"/>
      <c r="B977" s="10"/>
      <c r="C977" s="10"/>
      <c r="D977" s="11"/>
      <c r="E977" s="33"/>
      <c r="F977" s="33"/>
      <c r="G977" s="12"/>
      <c r="H977" s="12"/>
      <c r="I977" s="12"/>
      <c r="J977" s="11"/>
      <c r="K977" s="11"/>
      <c r="L977" s="13"/>
      <c r="M977" s="33"/>
      <c r="N977" s="11"/>
      <c r="O977" s="14" t="str">
        <f aca="false">IF(OR(A977="",B977=""),"",LOOKUP(MOD(B977,1),Lists!$A$5:$A$9,Lists!$B$5:$B$9))</f>
        <v/>
      </c>
      <c r="P977" s="14" t="str">
        <f aca="false">IF(OR(B977="",C977=""),"",ROUND(MOD(C977-B977,1)*1440,0))</f>
        <v/>
      </c>
      <c r="Q977" s="14" t="str">
        <f aca="false">IF(A977="","",COUNTIF($A$7:A977,A977))</f>
        <v/>
      </c>
      <c r="R977" s="15" t="str">
        <f aca="false">IF(OR(G977="",H977="",J977=""),"",ABS(G977-H977)*J977*IF(K977="",1,K977))</f>
        <v/>
      </c>
      <c r="S977" s="15" t="str">
        <f aca="false">IF(OR(G977="",I977="",J977=""),"",(I977-G977)*J977*IF(K977="",1,K977)*IF(E977="Short",-1,1)-N(L977))</f>
        <v/>
      </c>
      <c r="T977" s="16" t="str">
        <f aca="false">IF(OR(S977="",N(R977)=0),"",S977/R977)</f>
        <v/>
      </c>
      <c r="U977" s="15" t="str">
        <f aca="false">IF(S977="","",SUMIFS($S$7:S977,$A$7:A977,A977))</f>
        <v/>
      </c>
      <c r="V977" s="14" t="str">
        <f aca="false">IF(S977="","",IF(AND($C$4&gt;0,U977-S977&lt;=-$C$4),"After loss limit",IF(AND($C$4&gt;0,U977&lt;=-$C$4),"Hit loss limit",IF(AND($C$5&gt;0,Q977&gt;$C$5),"Over trade cap","OK"))))</f>
        <v/>
      </c>
    </row>
    <row r="978" customFormat="false" ht="15" hidden="false" customHeight="false" outlineLevel="0" collapsed="false">
      <c r="A978" s="9"/>
      <c r="B978" s="10"/>
      <c r="C978" s="10"/>
      <c r="D978" s="11"/>
      <c r="E978" s="33"/>
      <c r="F978" s="33"/>
      <c r="G978" s="12"/>
      <c r="H978" s="12"/>
      <c r="I978" s="12"/>
      <c r="J978" s="11"/>
      <c r="K978" s="11"/>
      <c r="L978" s="13"/>
      <c r="M978" s="33"/>
      <c r="N978" s="11"/>
      <c r="O978" s="14" t="str">
        <f aca="false">IF(OR(A978="",B978=""),"",LOOKUP(MOD(B978,1),Lists!$A$5:$A$9,Lists!$B$5:$B$9))</f>
        <v/>
      </c>
      <c r="P978" s="14" t="str">
        <f aca="false">IF(OR(B978="",C978=""),"",ROUND(MOD(C978-B978,1)*1440,0))</f>
        <v/>
      </c>
      <c r="Q978" s="14" t="str">
        <f aca="false">IF(A978="","",COUNTIF($A$7:A978,A978))</f>
        <v/>
      </c>
      <c r="R978" s="15" t="str">
        <f aca="false">IF(OR(G978="",H978="",J978=""),"",ABS(G978-H978)*J978*IF(K978="",1,K978))</f>
        <v/>
      </c>
      <c r="S978" s="15" t="str">
        <f aca="false">IF(OR(G978="",I978="",J978=""),"",(I978-G978)*J978*IF(K978="",1,K978)*IF(E978="Short",-1,1)-N(L978))</f>
        <v/>
      </c>
      <c r="T978" s="16" t="str">
        <f aca="false">IF(OR(S978="",N(R978)=0),"",S978/R978)</f>
        <v/>
      </c>
      <c r="U978" s="15" t="str">
        <f aca="false">IF(S978="","",SUMIFS($S$7:S978,$A$7:A978,A978))</f>
        <v/>
      </c>
      <c r="V978" s="14" t="str">
        <f aca="false">IF(S978="","",IF(AND($C$4&gt;0,U978-S978&lt;=-$C$4),"After loss limit",IF(AND($C$4&gt;0,U978&lt;=-$C$4),"Hit loss limit",IF(AND($C$5&gt;0,Q978&gt;$C$5),"Over trade cap","OK"))))</f>
        <v/>
      </c>
    </row>
    <row r="979" customFormat="false" ht="15" hidden="false" customHeight="false" outlineLevel="0" collapsed="false">
      <c r="A979" s="9"/>
      <c r="B979" s="10"/>
      <c r="C979" s="10"/>
      <c r="D979" s="11"/>
      <c r="E979" s="33"/>
      <c r="F979" s="33"/>
      <c r="G979" s="12"/>
      <c r="H979" s="12"/>
      <c r="I979" s="12"/>
      <c r="J979" s="11"/>
      <c r="K979" s="11"/>
      <c r="L979" s="13"/>
      <c r="M979" s="33"/>
      <c r="N979" s="11"/>
      <c r="O979" s="14" t="str">
        <f aca="false">IF(OR(A979="",B979=""),"",LOOKUP(MOD(B979,1),Lists!$A$5:$A$9,Lists!$B$5:$B$9))</f>
        <v/>
      </c>
      <c r="P979" s="14" t="str">
        <f aca="false">IF(OR(B979="",C979=""),"",ROUND(MOD(C979-B979,1)*1440,0))</f>
        <v/>
      </c>
      <c r="Q979" s="14" t="str">
        <f aca="false">IF(A979="","",COUNTIF($A$7:A979,A979))</f>
        <v/>
      </c>
      <c r="R979" s="15" t="str">
        <f aca="false">IF(OR(G979="",H979="",J979=""),"",ABS(G979-H979)*J979*IF(K979="",1,K979))</f>
        <v/>
      </c>
      <c r="S979" s="15" t="str">
        <f aca="false">IF(OR(G979="",I979="",J979=""),"",(I979-G979)*J979*IF(K979="",1,K979)*IF(E979="Short",-1,1)-N(L979))</f>
        <v/>
      </c>
      <c r="T979" s="16" t="str">
        <f aca="false">IF(OR(S979="",N(R979)=0),"",S979/R979)</f>
        <v/>
      </c>
      <c r="U979" s="15" t="str">
        <f aca="false">IF(S979="","",SUMIFS($S$7:S979,$A$7:A979,A979))</f>
        <v/>
      </c>
      <c r="V979" s="14" t="str">
        <f aca="false">IF(S979="","",IF(AND($C$4&gt;0,U979-S979&lt;=-$C$4),"After loss limit",IF(AND($C$4&gt;0,U979&lt;=-$C$4),"Hit loss limit",IF(AND($C$5&gt;0,Q979&gt;$C$5),"Over trade cap","OK"))))</f>
        <v/>
      </c>
    </row>
    <row r="980" customFormat="false" ht="15" hidden="false" customHeight="false" outlineLevel="0" collapsed="false">
      <c r="A980" s="9"/>
      <c r="B980" s="10"/>
      <c r="C980" s="10"/>
      <c r="D980" s="11"/>
      <c r="E980" s="33"/>
      <c r="F980" s="33"/>
      <c r="G980" s="12"/>
      <c r="H980" s="12"/>
      <c r="I980" s="12"/>
      <c r="J980" s="11"/>
      <c r="K980" s="11"/>
      <c r="L980" s="13"/>
      <c r="M980" s="33"/>
      <c r="N980" s="11"/>
      <c r="O980" s="14" t="str">
        <f aca="false">IF(OR(A980="",B980=""),"",LOOKUP(MOD(B980,1),Lists!$A$5:$A$9,Lists!$B$5:$B$9))</f>
        <v/>
      </c>
      <c r="P980" s="14" t="str">
        <f aca="false">IF(OR(B980="",C980=""),"",ROUND(MOD(C980-B980,1)*1440,0))</f>
        <v/>
      </c>
      <c r="Q980" s="14" t="str">
        <f aca="false">IF(A980="","",COUNTIF($A$7:A980,A980))</f>
        <v/>
      </c>
      <c r="R980" s="15" t="str">
        <f aca="false">IF(OR(G980="",H980="",J980=""),"",ABS(G980-H980)*J980*IF(K980="",1,K980))</f>
        <v/>
      </c>
      <c r="S980" s="15" t="str">
        <f aca="false">IF(OR(G980="",I980="",J980=""),"",(I980-G980)*J980*IF(K980="",1,K980)*IF(E980="Short",-1,1)-N(L980))</f>
        <v/>
      </c>
      <c r="T980" s="16" t="str">
        <f aca="false">IF(OR(S980="",N(R980)=0),"",S980/R980)</f>
        <v/>
      </c>
      <c r="U980" s="15" t="str">
        <f aca="false">IF(S980="","",SUMIFS($S$7:S980,$A$7:A980,A980))</f>
        <v/>
      </c>
      <c r="V980" s="14" t="str">
        <f aca="false">IF(S980="","",IF(AND($C$4&gt;0,U980-S980&lt;=-$C$4),"After loss limit",IF(AND($C$4&gt;0,U980&lt;=-$C$4),"Hit loss limit",IF(AND($C$5&gt;0,Q980&gt;$C$5),"Over trade cap","OK"))))</f>
        <v/>
      </c>
    </row>
    <row r="981" customFormat="false" ht="15" hidden="false" customHeight="false" outlineLevel="0" collapsed="false">
      <c r="A981" s="9"/>
      <c r="B981" s="10"/>
      <c r="C981" s="10"/>
      <c r="D981" s="11"/>
      <c r="E981" s="33"/>
      <c r="F981" s="33"/>
      <c r="G981" s="12"/>
      <c r="H981" s="12"/>
      <c r="I981" s="12"/>
      <c r="J981" s="11"/>
      <c r="K981" s="11"/>
      <c r="L981" s="13"/>
      <c r="M981" s="33"/>
      <c r="N981" s="11"/>
      <c r="O981" s="14" t="str">
        <f aca="false">IF(OR(A981="",B981=""),"",LOOKUP(MOD(B981,1),Lists!$A$5:$A$9,Lists!$B$5:$B$9))</f>
        <v/>
      </c>
      <c r="P981" s="14" t="str">
        <f aca="false">IF(OR(B981="",C981=""),"",ROUND(MOD(C981-B981,1)*1440,0))</f>
        <v/>
      </c>
      <c r="Q981" s="14" t="str">
        <f aca="false">IF(A981="","",COUNTIF($A$7:A981,A981))</f>
        <v/>
      </c>
      <c r="R981" s="15" t="str">
        <f aca="false">IF(OR(G981="",H981="",J981=""),"",ABS(G981-H981)*J981*IF(K981="",1,K981))</f>
        <v/>
      </c>
      <c r="S981" s="15" t="str">
        <f aca="false">IF(OR(G981="",I981="",J981=""),"",(I981-G981)*J981*IF(K981="",1,K981)*IF(E981="Short",-1,1)-N(L981))</f>
        <v/>
      </c>
      <c r="T981" s="16" t="str">
        <f aca="false">IF(OR(S981="",N(R981)=0),"",S981/R981)</f>
        <v/>
      </c>
      <c r="U981" s="15" t="str">
        <f aca="false">IF(S981="","",SUMIFS($S$7:S981,$A$7:A981,A981))</f>
        <v/>
      </c>
      <c r="V981" s="14" t="str">
        <f aca="false">IF(S981="","",IF(AND($C$4&gt;0,U981-S981&lt;=-$C$4),"After loss limit",IF(AND($C$4&gt;0,U981&lt;=-$C$4),"Hit loss limit",IF(AND($C$5&gt;0,Q981&gt;$C$5),"Over trade cap","OK"))))</f>
        <v/>
      </c>
    </row>
    <row r="982" customFormat="false" ht="15" hidden="false" customHeight="false" outlineLevel="0" collapsed="false">
      <c r="A982" s="9"/>
      <c r="B982" s="10"/>
      <c r="C982" s="10"/>
      <c r="D982" s="11"/>
      <c r="E982" s="33"/>
      <c r="F982" s="33"/>
      <c r="G982" s="12"/>
      <c r="H982" s="12"/>
      <c r="I982" s="12"/>
      <c r="J982" s="11"/>
      <c r="K982" s="11"/>
      <c r="L982" s="13"/>
      <c r="M982" s="33"/>
      <c r="N982" s="11"/>
      <c r="O982" s="14" t="str">
        <f aca="false">IF(OR(A982="",B982=""),"",LOOKUP(MOD(B982,1),Lists!$A$5:$A$9,Lists!$B$5:$B$9))</f>
        <v/>
      </c>
      <c r="P982" s="14" t="str">
        <f aca="false">IF(OR(B982="",C982=""),"",ROUND(MOD(C982-B982,1)*1440,0))</f>
        <v/>
      </c>
      <c r="Q982" s="14" t="str">
        <f aca="false">IF(A982="","",COUNTIF($A$7:A982,A982))</f>
        <v/>
      </c>
      <c r="R982" s="15" t="str">
        <f aca="false">IF(OR(G982="",H982="",J982=""),"",ABS(G982-H982)*J982*IF(K982="",1,K982))</f>
        <v/>
      </c>
      <c r="S982" s="15" t="str">
        <f aca="false">IF(OR(G982="",I982="",J982=""),"",(I982-G982)*J982*IF(K982="",1,K982)*IF(E982="Short",-1,1)-N(L982))</f>
        <v/>
      </c>
      <c r="T982" s="16" t="str">
        <f aca="false">IF(OR(S982="",N(R982)=0),"",S982/R982)</f>
        <v/>
      </c>
      <c r="U982" s="15" t="str">
        <f aca="false">IF(S982="","",SUMIFS($S$7:S982,$A$7:A982,A982))</f>
        <v/>
      </c>
      <c r="V982" s="14" t="str">
        <f aca="false">IF(S982="","",IF(AND($C$4&gt;0,U982-S982&lt;=-$C$4),"After loss limit",IF(AND($C$4&gt;0,U982&lt;=-$C$4),"Hit loss limit",IF(AND($C$5&gt;0,Q982&gt;$C$5),"Over trade cap","OK"))))</f>
        <v/>
      </c>
    </row>
    <row r="983" customFormat="false" ht="15" hidden="false" customHeight="false" outlineLevel="0" collapsed="false">
      <c r="A983" s="9"/>
      <c r="B983" s="10"/>
      <c r="C983" s="10"/>
      <c r="D983" s="11"/>
      <c r="E983" s="33"/>
      <c r="F983" s="33"/>
      <c r="G983" s="12"/>
      <c r="H983" s="12"/>
      <c r="I983" s="12"/>
      <c r="J983" s="11"/>
      <c r="K983" s="11"/>
      <c r="L983" s="13"/>
      <c r="M983" s="33"/>
      <c r="N983" s="11"/>
      <c r="O983" s="14" t="str">
        <f aca="false">IF(OR(A983="",B983=""),"",LOOKUP(MOD(B983,1),Lists!$A$5:$A$9,Lists!$B$5:$B$9))</f>
        <v/>
      </c>
      <c r="P983" s="14" t="str">
        <f aca="false">IF(OR(B983="",C983=""),"",ROUND(MOD(C983-B983,1)*1440,0))</f>
        <v/>
      </c>
      <c r="Q983" s="14" t="str">
        <f aca="false">IF(A983="","",COUNTIF($A$7:A983,A983))</f>
        <v/>
      </c>
      <c r="R983" s="15" t="str">
        <f aca="false">IF(OR(G983="",H983="",J983=""),"",ABS(G983-H983)*J983*IF(K983="",1,K983))</f>
        <v/>
      </c>
      <c r="S983" s="15" t="str">
        <f aca="false">IF(OR(G983="",I983="",J983=""),"",(I983-G983)*J983*IF(K983="",1,K983)*IF(E983="Short",-1,1)-N(L983))</f>
        <v/>
      </c>
      <c r="T983" s="16" t="str">
        <f aca="false">IF(OR(S983="",N(R983)=0),"",S983/R983)</f>
        <v/>
      </c>
      <c r="U983" s="15" t="str">
        <f aca="false">IF(S983="","",SUMIFS($S$7:S983,$A$7:A983,A983))</f>
        <v/>
      </c>
      <c r="V983" s="14" t="str">
        <f aca="false">IF(S983="","",IF(AND($C$4&gt;0,U983-S983&lt;=-$C$4),"After loss limit",IF(AND($C$4&gt;0,U983&lt;=-$C$4),"Hit loss limit",IF(AND($C$5&gt;0,Q983&gt;$C$5),"Over trade cap","OK"))))</f>
        <v/>
      </c>
    </row>
    <row r="984" customFormat="false" ht="15" hidden="false" customHeight="false" outlineLevel="0" collapsed="false">
      <c r="A984" s="9"/>
      <c r="B984" s="10"/>
      <c r="C984" s="10"/>
      <c r="D984" s="11"/>
      <c r="E984" s="33"/>
      <c r="F984" s="33"/>
      <c r="G984" s="12"/>
      <c r="H984" s="12"/>
      <c r="I984" s="12"/>
      <c r="J984" s="11"/>
      <c r="K984" s="11"/>
      <c r="L984" s="13"/>
      <c r="M984" s="33"/>
      <c r="N984" s="11"/>
      <c r="O984" s="14" t="str">
        <f aca="false">IF(OR(A984="",B984=""),"",LOOKUP(MOD(B984,1),Lists!$A$5:$A$9,Lists!$B$5:$B$9))</f>
        <v/>
      </c>
      <c r="P984" s="14" t="str">
        <f aca="false">IF(OR(B984="",C984=""),"",ROUND(MOD(C984-B984,1)*1440,0))</f>
        <v/>
      </c>
      <c r="Q984" s="14" t="str">
        <f aca="false">IF(A984="","",COUNTIF($A$7:A984,A984))</f>
        <v/>
      </c>
      <c r="R984" s="15" t="str">
        <f aca="false">IF(OR(G984="",H984="",J984=""),"",ABS(G984-H984)*J984*IF(K984="",1,K984))</f>
        <v/>
      </c>
      <c r="S984" s="15" t="str">
        <f aca="false">IF(OR(G984="",I984="",J984=""),"",(I984-G984)*J984*IF(K984="",1,K984)*IF(E984="Short",-1,1)-N(L984))</f>
        <v/>
      </c>
      <c r="T984" s="16" t="str">
        <f aca="false">IF(OR(S984="",N(R984)=0),"",S984/R984)</f>
        <v/>
      </c>
      <c r="U984" s="15" t="str">
        <f aca="false">IF(S984="","",SUMIFS($S$7:S984,$A$7:A984,A984))</f>
        <v/>
      </c>
      <c r="V984" s="14" t="str">
        <f aca="false">IF(S984="","",IF(AND($C$4&gt;0,U984-S984&lt;=-$C$4),"After loss limit",IF(AND($C$4&gt;0,U984&lt;=-$C$4),"Hit loss limit",IF(AND($C$5&gt;0,Q984&gt;$C$5),"Over trade cap","OK"))))</f>
        <v/>
      </c>
    </row>
    <row r="985" customFormat="false" ht="15" hidden="false" customHeight="false" outlineLevel="0" collapsed="false">
      <c r="A985" s="9"/>
      <c r="B985" s="10"/>
      <c r="C985" s="10"/>
      <c r="D985" s="11"/>
      <c r="E985" s="33"/>
      <c r="F985" s="33"/>
      <c r="G985" s="12"/>
      <c r="H985" s="12"/>
      <c r="I985" s="12"/>
      <c r="J985" s="11"/>
      <c r="K985" s="11"/>
      <c r="L985" s="13"/>
      <c r="M985" s="33"/>
      <c r="N985" s="11"/>
      <c r="O985" s="14" t="str">
        <f aca="false">IF(OR(A985="",B985=""),"",LOOKUP(MOD(B985,1),Lists!$A$5:$A$9,Lists!$B$5:$B$9))</f>
        <v/>
      </c>
      <c r="P985" s="14" t="str">
        <f aca="false">IF(OR(B985="",C985=""),"",ROUND(MOD(C985-B985,1)*1440,0))</f>
        <v/>
      </c>
      <c r="Q985" s="14" t="str">
        <f aca="false">IF(A985="","",COUNTIF($A$7:A985,A985))</f>
        <v/>
      </c>
      <c r="R985" s="15" t="str">
        <f aca="false">IF(OR(G985="",H985="",J985=""),"",ABS(G985-H985)*J985*IF(K985="",1,K985))</f>
        <v/>
      </c>
      <c r="S985" s="15" t="str">
        <f aca="false">IF(OR(G985="",I985="",J985=""),"",(I985-G985)*J985*IF(K985="",1,K985)*IF(E985="Short",-1,1)-N(L985))</f>
        <v/>
      </c>
      <c r="T985" s="16" t="str">
        <f aca="false">IF(OR(S985="",N(R985)=0),"",S985/R985)</f>
        <v/>
      </c>
      <c r="U985" s="15" t="str">
        <f aca="false">IF(S985="","",SUMIFS($S$7:S985,$A$7:A985,A985))</f>
        <v/>
      </c>
      <c r="V985" s="14" t="str">
        <f aca="false">IF(S985="","",IF(AND($C$4&gt;0,U985-S985&lt;=-$C$4),"After loss limit",IF(AND($C$4&gt;0,U985&lt;=-$C$4),"Hit loss limit",IF(AND($C$5&gt;0,Q985&gt;$C$5),"Over trade cap","OK"))))</f>
        <v/>
      </c>
    </row>
    <row r="986" customFormat="false" ht="15" hidden="false" customHeight="false" outlineLevel="0" collapsed="false">
      <c r="A986" s="9"/>
      <c r="B986" s="10"/>
      <c r="C986" s="10"/>
      <c r="D986" s="11"/>
      <c r="E986" s="33"/>
      <c r="F986" s="33"/>
      <c r="G986" s="12"/>
      <c r="H986" s="12"/>
      <c r="I986" s="12"/>
      <c r="J986" s="11"/>
      <c r="K986" s="11"/>
      <c r="L986" s="13"/>
      <c r="M986" s="33"/>
      <c r="N986" s="11"/>
      <c r="O986" s="14" t="str">
        <f aca="false">IF(OR(A986="",B986=""),"",LOOKUP(MOD(B986,1),Lists!$A$5:$A$9,Lists!$B$5:$B$9))</f>
        <v/>
      </c>
      <c r="P986" s="14" t="str">
        <f aca="false">IF(OR(B986="",C986=""),"",ROUND(MOD(C986-B986,1)*1440,0))</f>
        <v/>
      </c>
      <c r="Q986" s="14" t="str">
        <f aca="false">IF(A986="","",COUNTIF($A$7:A986,A986))</f>
        <v/>
      </c>
      <c r="R986" s="15" t="str">
        <f aca="false">IF(OR(G986="",H986="",J986=""),"",ABS(G986-H986)*J986*IF(K986="",1,K986))</f>
        <v/>
      </c>
      <c r="S986" s="15" t="str">
        <f aca="false">IF(OR(G986="",I986="",J986=""),"",(I986-G986)*J986*IF(K986="",1,K986)*IF(E986="Short",-1,1)-N(L986))</f>
        <v/>
      </c>
      <c r="T986" s="16" t="str">
        <f aca="false">IF(OR(S986="",N(R986)=0),"",S986/R986)</f>
        <v/>
      </c>
      <c r="U986" s="15" t="str">
        <f aca="false">IF(S986="","",SUMIFS($S$7:S986,$A$7:A986,A986))</f>
        <v/>
      </c>
      <c r="V986" s="14" t="str">
        <f aca="false">IF(S986="","",IF(AND($C$4&gt;0,U986-S986&lt;=-$C$4),"After loss limit",IF(AND($C$4&gt;0,U986&lt;=-$C$4),"Hit loss limit",IF(AND($C$5&gt;0,Q986&gt;$C$5),"Over trade cap","OK"))))</f>
        <v/>
      </c>
    </row>
    <row r="987" customFormat="false" ht="15" hidden="false" customHeight="false" outlineLevel="0" collapsed="false">
      <c r="A987" s="9"/>
      <c r="B987" s="10"/>
      <c r="C987" s="10"/>
      <c r="D987" s="11"/>
      <c r="E987" s="33"/>
      <c r="F987" s="33"/>
      <c r="G987" s="12"/>
      <c r="H987" s="12"/>
      <c r="I987" s="12"/>
      <c r="J987" s="11"/>
      <c r="K987" s="11"/>
      <c r="L987" s="13"/>
      <c r="M987" s="33"/>
      <c r="N987" s="11"/>
      <c r="O987" s="14" t="str">
        <f aca="false">IF(OR(A987="",B987=""),"",LOOKUP(MOD(B987,1),Lists!$A$5:$A$9,Lists!$B$5:$B$9))</f>
        <v/>
      </c>
      <c r="P987" s="14" t="str">
        <f aca="false">IF(OR(B987="",C987=""),"",ROUND(MOD(C987-B987,1)*1440,0))</f>
        <v/>
      </c>
      <c r="Q987" s="14" t="str">
        <f aca="false">IF(A987="","",COUNTIF($A$7:A987,A987))</f>
        <v/>
      </c>
      <c r="R987" s="15" t="str">
        <f aca="false">IF(OR(G987="",H987="",J987=""),"",ABS(G987-H987)*J987*IF(K987="",1,K987))</f>
        <v/>
      </c>
      <c r="S987" s="15" t="str">
        <f aca="false">IF(OR(G987="",I987="",J987=""),"",(I987-G987)*J987*IF(K987="",1,K987)*IF(E987="Short",-1,1)-N(L987))</f>
        <v/>
      </c>
      <c r="T987" s="16" t="str">
        <f aca="false">IF(OR(S987="",N(R987)=0),"",S987/R987)</f>
        <v/>
      </c>
      <c r="U987" s="15" t="str">
        <f aca="false">IF(S987="","",SUMIFS($S$7:S987,$A$7:A987,A987))</f>
        <v/>
      </c>
      <c r="V987" s="14" t="str">
        <f aca="false">IF(S987="","",IF(AND($C$4&gt;0,U987-S987&lt;=-$C$4),"After loss limit",IF(AND($C$4&gt;0,U987&lt;=-$C$4),"Hit loss limit",IF(AND($C$5&gt;0,Q987&gt;$C$5),"Over trade cap","OK"))))</f>
        <v/>
      </c>
    </row>
    <row r="988" customFormat="false" ht="15" hidden="false" customHeight="false" outlineLevel="0" collapsed="false">
      <c r="A988" s="9"/>
      <c r="B988" s="10"/>
      <c r="C988" s="10"/>
      <c r="D988" s="11"/>
      <c r="E988" s="33"/>
      <c r="F988" s="33"/>
      <c r="G988" s="12"/>
      <c r="H988" s="12"/>
      <c r="I988" s="12"/>
      <c r="J988" s="11"/>
      <c r="K988" s="11"/>
      <c r="L988" s="13"/>
      <c r="M988" s="33"/>
      <c r="N988" s="11"/>
      <c r="O988" s="14" t="str">
        <f aca="false">IF(OR(A988="",B988=""),"",LOOKUP(MOD(B988,1),Lists!$A$5:$A$9,Lists!$B$5:$B$9))</f>
        <v/>
      </c>
      <c r="P988" s="14" t="str">
        <f aca="false">IF(OR(B988="",C988=""),"",ROUND(MOD(C988-B988,1)*1440,0))</f>
        <v/>
      </c>
      <c r="Q988" s="14" t="str">
        <f aca="false">IF(A988="","",COUNTIF($A$7:A988,A988))</f>
        <v/>
      </c>
      <c r="R988" s="15" t="str">
        <f aca="false">IF(OR(G988="",H988="",J988=""),"",ABS(G988-H988)*J988*IF(K988="",1,K988))</f>
        <v/>
      </c>
      <c r="S988" s="15" t="str">
        <f aca="false">IF(OR(G988="",I988="",J988=""),"",(I988-G988)*J988*IF(K988="",1,K988)*IF(E988="Short",-1,1)-N(L988))</f>
        <v/>
      </c>
      <c r="T988" s="16" t="str">
        <f aca="false">IF(OR(S988="",N(R988)=0),"",S988/R988)</f>
        <v/>
      </c>
      <c r="U988" s="15" t="str">
        <f aca="false">IF(S988="","",SUMIFS($S$7:S988,$A$7:A988,A988))</f>
        <v/>
      </c>
      <c r="V988" s="14" t="str">
        <f aca="false">IF(S988="","",IF(AND($C$4&gt;0,U988-S988&lt;=-$C$4),"After loss limit",IF(AND($C$4&gt;0,U988&lt;=-$C$4),"Hit loss limit",IF(AND($C$5&gt;0,Q988&gt;$C$5),"Over trade cap","OK"))))</f>
        <v/>
      </c>
    </row>
    <row r="989" customFormat="false" ht="15" hidden="false" customHeight="false" outlineLevel="0" collapsed="false">
      <c r="A989" s="9"/>
      <c r="B989" s="10"/>
      <c r="C989" s="10"/>
      <c r="D989" s="11"/>
      <c r="E989" s="33"/>
      <c r="F989" s="33"/>
      <c r="G989" s="12"/>
      <c r="H989" s="12"/>
      <c r="I989" s="12"/>
      <c r="J989" s="11"/>
      <c r="K989" s="11"/>
      <c r="L989" s="13"/>
      <c r="M989" s="33"/>
      <c r="N989" s="11"/>
      <c r="O989" s="14" t="str">
        <f aca="false">IF(OR(A989="",B989=""),"",LOOKUP(MOD(B989,1),Lists!$A$5:$A$9,Lists!$B$5:$B$9))</f>
        <v/>
      </c>
      <c r="P989" s="14" t="str">
        <f aca="false">IF(OR(B989="",C989=""),"",ROUND(MOD(C989-B989,1)*1440,0))</f>
        <v/>
      </c>
      <c r="Q989" s="14" t="str">
        <f aca="false">IF(A989="","",COUNTIF($A$7:A989,A989))</f>
        <v/>
      </c>
      <c r="R989" s="15" t="str">
        <f aca="false">IF(OR(G989="",H989="",J989=""),"",ABS(G989-H989)*J989*IF(K989="",1,K989))</f>
        <v/>
      </c>
      <c r="S989" s="15" t="str">
        <f aca="false">IF(OR(G989="",I989="",J989=""),"",(I989-G989)*J989*IF(K989="",1,K989)*IF(E989="Short",-1,1)-N(L989))</f>
        <v/>
      </c>
      <c r="T989" s="16" t="str">
        <f aca="false">IF(OR(S989="",N(R989)=0),"",S989/R989)</f>
        <v/>
      </c>
      <c r="U989" s="15" t="str">
        <f aca="false">IF(S989="","",SUMIFS($S$7:S989,$A$7:A989,A989))</f>
        <v/>
      </c>
      <c r="V989" s="14" t="str">
        <f aca="false">IF(S989="","",IF(AND($C$4&gt;0,U989-S989&lt;=-$C$4),"After loss limit",IF(AND($C$4&gt;0,U989&lt;=-$C$4),"Hit loss limit",IF(AND($C$5&gt;0,Q989&gt;$C$5),"Over trade cap","OK"))))</f>
        <v/>
      </c>
    </row>
    <row r="990" customFormat="false" ht="15" hidden="false" customHeight="false" outlineLevel="0" collapsed="false">
      <c r="A990" s="9"/>
      <c r="B990" s="10"/>
      <c r="C990" s="10"/>
      <c r="D990" s="11"/>
      <c r="E990" s="33"/>
      <c r="F990" s="33"/>
      <c r="G990" s="12"/>
      <c r="H990" s="12"/>
      <c r="I990" s="12"/>
      <c r="J990" s="11"/>
      <c r="K990" s="11"/>
      <c r="L990" s="13"/>
      <c r="M990" s="33"/>
      <c r="N990" s="11"/>
      <c r="O990" s="14" t="str">
        <f aca="false">IF(OR(A990="",B990=""),"",LOOKUP(MOD(B990,1),Lists!$A$5:$A$9,Lists!$B$5:$B$9))</f>
        <v/>
      </c>
      <c r="P990" s="14" t="str">
        <f aca="false">IF(OR(B990="",C990=""),"",ROUND(MOD(C990-B990,1)*1440,0))</f>
        <v/>
      </c>
      <c r="Q990" s="14" t="str">
        <f aca="false">IF(A990="","",COUNTIF($A$7:A990,A990))</f>
        <v/>
      </c>
      <c r="R990" s="15" t="str">
        <f aca="false">IF(OR(G990="",H990="",J990=""),"",ABS(G990-H990)*J990*IF(K990="",1,K990))</f>
        <v/>
      </c>
      <c r="S990" s="15" t="str">
        <f aca="false">IF(OR(G990="",I990="",J990=""),"",(I990-G990)*J990*IF(K990="",1,K990)*IF(E990="Short",-1,1)-N(L990))</f>
        <v/>
      </c>
      <c r="T990" s="16" t="str">
        <f aca="false">IF(OR(S990="",N(R990)=0),"",S990/R990)</f>
        <v/>
      </c>
      <c r="U990" s="15" t="str">
        <f aca="false">IF(S990="","",SUMIFS($S$7:S990,$A$7:A990,A990))</f>
        <v/>
      </c>
      <c r="V990" s="14" t="str">
        <f aca="false">IF(S990="","",IF(AND($C$4&gt;0,U990-S990&lt;=-$C$4),"After loss limit",IF(AND($C$4&gt;0,U990&lt;=-$C$4),"Hit loss limit",IF(AND($C$5&gt;0,Q990&gt;$C$5),"Over trade cap","OK"))))</f>
        <v/>
      </c>
    </row>
    <row r="991" customFormat="false" ht="15" hidden="false" customHeight="false" outlineLevel="0" collapsed="false">
      <c r="A991" s="9"/>
      <c r="B991" s="10"/>
      <c r="C991" s="10"/>
      <c r="D991" s="11"/>
      <c r="E991" s="33"/>
      <c r="F991" s="33"/>
      <c r="G991" s="12"/>
      <c r="H991" s="12"/>
      <c r="I991" s="12"/>
      <c r="J991" s="11"/>
      <c r="K991" s="11"/>
      <c r="L991" s="13"/>
      <c r="M991" s="33"/>
      <c r="N991" s="11"/>
      <c r="O991" s="14" t="str">
        <f aca="false">IF(OR(A991="",B991=""),"",LOOKUP(MOD(B991,1),Lists!$A$5:$A$9,Lists!$B$5:$B$9))</f>
        <v/>
      </c>
      <c r="P991" s="14" t="str">
        <f aca="false">IF(OR(B991="",C991=""),"",ROUND(MOD(C991-B991,1)*1440,0))</f>
        <v/>
      </c>
      <c r="Q991" s="14" t="str">
        <f aca="false">IF(A991="","",COUNTIF($A$7:A991,A991))</f>
        <v/>
      </c>
      <c r="R991" s="15" t="str">
        <f aca="false">IF(OR(G991="",H991="",J991=""),"",ABS(G991-H991)*J991*IF(K991="",1,K991))</f>
        <v/>
      </c>
      <c r="S991" s="15" t="str">
        <f aca="false">IF(OR(G991="",I991="",J991=""),"",(I991-G991)*J991*IF(K991="",1,K991)*IF(E991="Short",-1,1)-N(L991))</f>
        <v/>
      </c>
      <c r="T991" s="16" t="str">
        <f aca="false">IF(OR(S991="",N(R991)=0),"",S991/R991)</f>
        <v/>
      </c>
      <c r="U991" s="15" t="str">
        <f aca="false">IF(S991="","",SUMIFS($S$7:S991,$A$7:A991,A991))</f>
        <v/>
      </c>
      <c r="V991" s="14" t="str">
        <f aca="false">IF(S991="","",IF(AND($C$4&gt;0,U991-S991&lt;=-$C$4),"After loss limit",IF(AND($C$4&gt;0,U991&lt;=-$C$4),"Hit loss limit",IF(AND($C$5&gt;0,Q991&gt;$C$5),"Over trade cap","OK"))))</f>
        <v/>
      </c>
    </row>
    <row r="992" customFormat="false" ht="15" hidden="false" customHeight="false" outlineLevel="0" collapsed="false">
      <c r="A992" s="9"/>
      <c r="B992" s="10"/>
      <c r="C992" s="10"/>
      <c r="D992" s="11"/>
      <c r="E992" s="33"/>
      <c r="F992" s="33"/>
      <c r="G992" s="12"/>
      <c r="H992" s="12"/>
      <c r="I992" s="12"/>
      <c r="J992" s="11"/>
      <c r="K992" s="11"/>
      <c r="L992" s="13"/>
      <c r="M992" s="33"/>
      <c r="N992" s="11"/>
      <c r="O992" s="14" t="str">
        <f aca="false">IF(OR(A992="",B992=""),"",LOOKUP(MOD(B992,1),Lists!$A$5:$A$9,Lists!$B$5:$B$9))</f>
        <v/>
      </c>
      <c r="P992" s="14" t="str">
        <f aca="false">IF(OR(B992="",C992=""),"",ROUND(MOD(C992-B992,1)*1440,0))</f>
        <v/>
      </c>
      <c r="Q992" s="14" t="str">
        <f aca="false">IF(A992="","",COUNTIF($A$7:A992,A992))</f>
        <v/>
      </c>
      <c r="R992" s="15" t="str">
        <f aca="false">IF(OR(G992="",H992="",J992=""),"",ABS(G992-H992)*J992*IF(K992="",1,K992))</f>
        <v/>
      </c>
      <c r="S992" s="15" t="str">
        <f aca="false">IF(OR(G992="",I992="",J992=""),"",(I992-G992)*J992*IF(K992="",1,K992)*IF(E992="Short",-1,1)-N(L992))</f>
        <v/>
      </c>
      <c r="T992" s="16" t="str">
        <f aca="false">IF(OR(S992="",N(R992)=0),"",S992/R992)</f>
        <v/>
      </c>
      <c r="U992" s="15" t="str">
        <f aca="false">IF(S992="","",SUMIFS($S$7:S992,$A$7:A992,A992))</f>
        <v/>
      </c>
      <c r="V992" s="14" t="str">
        <f aca="false">IF(S992="","",IF(AND($C$4&gt;0,U992-S992&lt;=-$C$4),"After loss limit",IF(AND($C$4&gt;0,U992&lt;=-$C$4),"Hit loss limit",IF(AND($C$5&gt;0,Q992&gt;$C$5),"Over trade cap","OK"))))</f>
        <v/>
      </c>
    </row>
    <row r="993" customFormat="false" ht="15" hidden="false" customHeight="false" outlineLevel="0" collapsed="false">
      <c r="A993" s="9"/>
      <c r="B993" s="10"/>
      <c r="C993" s="10"/>
      <c r="D993" s="11"/>
      <c r="E993" s="33"/>
      <c r="F993" s="33"/>
      <c r="G993" s="12"/>
      <c r="H993" s="12"/>
      <c r="I993" s="12"/>
      <c r="J993" s="11"/>
      <c r="K993" s="11"/>
      <c r="L993" s="13"/>
      <c r="M993" s="33"/>
      <c r="N993" s="11"/>
      <c r="O993" s="14" t="str">
        <f aca="false">IF(OR(A993="",B993=""),"",LOOKUP(MOD(B993,1),Lists!$A$5:$A$9,Lists!$B$5:$B$9))</f>
        <v/>
      </c>
      <c r="P993" s="14" t="str">
        <f aca="false">IF(OR(B993="",C993=""),"",ROUND(MOD(C993-B993,1)*1440,0))</f>
        <v/>
      </c>
      <c r="Q993" s="14" t="str">
        <f aca="false">IF(A993="","",COUNTIF($A$7:A993,A993))</f>
        <v/>
      </c>
      <c r="R993" s="15" t="str">
        <f aca="false">IF(OR(G993="",H993="",J993=""),"",ABS(G993-H993)*J993*IF(K993="",1,K993))</f>
        <v/>
      </c>
      <c r="S993" s="15" t="str">
        <f aca="false">IF(OR(G993="",I993="",J993=""),"",(I993-G993)*J993*IF(K993="",1,K993)*IF(E993="Short",-1,1)-N(L993))</f>
        <v/>
      </c>
      <c r="T993" s="16" t="str">
        <f aca="false">IF(OR(S993="",N(R993)=0),"",S993/R993)</f>
        <v/>
      </c>
      <c r="U993" s="15" t="str">
        <f aca="false">IF(S993="","",SUMIFS($S$7:S993,$A$7:A993,A993))</f>
        <v/>
      </c>
      <c r="V993" s="14" t="str">
        <f aca="false">IF(S993="","",IF(AND($C$4&gt;0,U993-S993&lt;=-$C$4),"After loss limit",IF(AND($C$4&gt;0,U993&lt;=-$C$4),"Hit loss limit",IF(AND($C$5&gt;0,Q993&gt;$C$5),"Over trade cap","OK"))))</f>
        <v/>
      </c>
    </row>
    <row r="994" customFormat="false" ht="15" hidden="false" customHeight="false" outlineLevel="0" collapsed="false">
      <c r="A994" s="9"/>
      <c r="B994" s="10"/>
      <c r="C994" s="10"/>
      <c r="D994" s="11"/>
      <c r="E994" s="33"/>
      <c r="F994" s="33"/>
      <c r="G994" s="12"/>
      <c r="H994" s="12"/>
      <c r="I994" s="12"/>
      <c r="J994" s="11"/>
      <c r="K994" s="11"/>
      <c r="L994" s="13"/>
      <c r="M994" s="33"/>
      <c r="N994" s="11"/>
      <c r="O994" s="14" t="str">
        <f aca="false">IF(OR(A994="",B994=""),"",LOOKUP(MOD(B994,1),Lists!$A$5:$A$9,Lists!$B$5:$B$9))</f>
        <v/>
      </c>
      <c r="P994" s="14" t="str">
        <f aca="false">IF(OR(B994="",C994=""),"",ROUND(MOD(C994-B994,1)*1440,0))</f>
        <v/>
      </c>
      <c r="Q994" s="14" t="str">
        <f aca="false">IF(A994="","",COUNTIF($A$7:A994,A994))</f>
        <v/>
      </c>
      <c r="R994" s="15" t="str">
        <f aca="false">IF(OR(G994="",H994="",J994=""),"",ABS(G994-H994)*J994*IF(K994="",1,K994))</f>
        <v/>
      </c>
      <c r="S994" s="15" t="str">
        <f aca="false">IF(OR(G994="",I994="",J994=""),"",(I994-G994)*J994*IF(K994="",1,K994)*IF(E994="Short",-1,1)-N(L994))</f>
        <v/>
      </c>
      <c r="T994" s="16" t="str">
        <f aca="false">IF(OR(S994="",N(R994)=0),"",S994/R994)</f>
        <v/>
      </c>
      <c r="U994" s="15" t="str">
        <f aca="false">IF(S994="","",SUMIFS($S$7:S994,$A$7:A994,A994))</f>
        <v/>
      </c>
      <c r="V994" s="14" t="str">
        <f aca="false">IF(S994="","",IF(AND($C$4&gt;0,U994-S994&lt;=-$C$4),"After loss limit",IF(AND($C$4&gt;0,U994&lt;=-$C$4),"Hit loss limit",IF(AND($C$5&gt;0,Q994&gt;$C$5),"Over trade cap","OK"))))</f>
        <v/>
      </c>
    </row>
    <row r="995" customFormat="false" ht="15" hidden="false" customHeight="false" outlineLevel="0" collapsed="false">
      <c r="A995" s="9"/>
      <c r="B995" s="10"/>
      <c r="C995" s="10"/>
      <c r="D995" s="11"/>
      <c r="E995" s="33"/>
      <c r="F995" s="33"/>
      <c r="G995" s="12"/>
      <c r="H995" s="12"/>
      <c r="I995" s="12"/>
      <c r="J995" s="11"/>
      <c r="K995" s="11"/>
      <c r="L995" s="13"/>
      <c r="M995" s="33"/>
      <c r="N995" s="11"/>
      <c r="O995" s="14" t="str">
        <f aca="false">IF(OR(A995="",B995=""),"",LOOKUP(MOD(B995,1),Lists!$A$5:$A$9,Lists!$B$5:$B$9))</f>
        <v/>
      </c>
      <c r="P995" s="14" t="str">
        <f aca="false">IF(OR(B995="",C995=""),"",ROUND(MOD(C995-B995,1)*1440,0))</f>
        <v/>
      </c>
      <c r="Q995" s="14" t="str">
        <f aca="false">IF(A995="","",COUNTIF($A$7:A995,A995))</f>
        <v/>
      </c>
      <c r="R995" s="15" t="str">
        <f aca="false">IF(OR(G995="",H995="",J995=""),"",ABS(G995-H995)*J995*IF(K995="",1,K995))</f>
        <v/>
      </c>
      <c r="S995" s="15" t="str">
        <f aca="false">IF(OR(G995="",I995="",J995=""),"",(I995-G995)*J995*IF(K995="",1,K995)*IF(E995="Short",-1,1)-N(L995))</f>
        <v/>
      </c>
      <c r="T995" s="16" t="str">
        <f aca="false">IF(OR(S995="",N(R995)=0),"",S995/R995)</f>
        <v/>
      </c>
      <c r="U995" s="15" t="str">
        <f aca="false">IF(S995="","",SUMIFS($S$7:S995,$A$7:A995,A995))</f>
        <v/>
      </c>
      <c r="V995" s="14" t="str">
        <f aca="false">IF(S995="","",IF(AND($C$4&gt;0,U995-S995&lt;=-$C$4),"After loss limit",IF(AND($C$4&gt;0,U995&lt;=-$C$4),"Hit loss limit",IF(AND($C$5&gt;0,Q995&gt;$C$5),"Over trade cap","OK"))))</f>
        <v/>
      </c>
    </row>
    <row r="996" customFormat="false" ht="15" hidden="false" customHeight="false" outlineLevel="0" collapsed="false">
      <c r="A996" s="9"/>
      <c r="B996" s="10"/>
      <c r="C996" s="10"/>
      <c r="D996" s="11"/>
      <c r="E996" s="33"/>
      <c r="F996" s="33"/>
      <c r="G996" s="12"/>
      <c r="H996" s="12"/>
      <c r="I996" s="12"/>
      <c r="J996" s="11"/>
      <c r="K996" s="11"/>
      <c r="L996" s="13"/>
      <c r="M996" s="33"/>
      <c r="N996" s="11"/>
      <c r="O996" s="14" t="str">
        <f aca="false">IF(OR(A996="",B996=""),"",LOOKUP(MOD(B996,1),Lists!$A$5:$A$9,Lists!$B$5:$B$9))</f>
        <v/>
      </c>
      <c r="P996" s="14" t="str">
        <f aca="false">IF(OR(B996="",C996=""),"",ROUND(MOD(C996-B996,1)*1440,0))</f>
        <v/>
      </c>
      <c r="Q996" s="14" t="str">
        <f aca="false">IF(A996="","",COUNTIF($A$7:A996,A996))</f>
        <v/>
      </c>
      <c r="R996" s="15" t="str">
        <f aca="false">IF(OR(G996="",H996="",J996=""),"",ABS(G996-H996)*J996*IF(K996="",1,K996))</f>
        <v/>
      </c>
      <c r="S996" s="15" t="str">
        <f aca="false">IF(OR(G996="",I996="",J996=""),"",(I996-G996)*J996*IF(K996="",1,K996)*IF(E996="Short",-1,1)-N(L996))</f>
        <v/>
      </c>
      <c r="T996" s="16" t="str">
        <f aca="false">IF(OR(S996="",N(R996)=0),"",S996/R996)</f>
        <v/>
      </c>
      <c r="U996" s="15" t="str">
        <f aca="false">IF(S996="","",SUMIFS($S$7:S996,$A$7:A996,A996))</f>
        <v/>
      </c>
      <c r="V996" s="14" t="str">
        <f aca="false">IF(S996="","",IF(AND($C$4&gt;0,U996-S996&lt;=-$C$4),"After loss limit",IF(AND($C$4&gt;0,U996&lt;=-$C$4),"Hit loss limit",IF(AND($C$5&gt;0,Q996&gt;$C$5),"Over trade cap","OK"))))</f>
        <v/>
      </c>
    </row>
    <row r="997" customFormat="false" ht="15" hidden="false" customHeight="false" outlineLevel="0" collapsed="false">
      <c r="A997" s="9"/>
      <c r="B997" s="10"/>
      <c r="C997" s="10"/>
      <c r="D997" s="11"/>
      <c r="E997" s="33"/>
      <c r="F997" s="33"/>
      <c r="G997" s="12"/>
      <c r="H997" s="12"/>
      <c r="I997" s="12"/>
      <c r="J997" s="11"/>
      <c r="K997" s="11"/>
      <c r="L997" s="13"/>
      <c r="M997" s="33"/>
      <c r="N997" s="11"/>
      <c r="O997" s="14" t="str">
        <f aca="false">IF(OR(A997="",B997=""),"",LOOKUP(MOD(B997,1),Lists!$A$5:$A$9,Lists!$B$5:$B$9))</f>
        <v/>
      </c>
      <c r="P997" s="14" t="str">
        <f aca="false">IF(OR(B997="",C997=""),"",ROUND(MOD(C997-B997,1)*1440,0))</f>
        <v/>
      </c>
      <c r="Q997" s="14" t="str">
        <f aca="false">IF(A997="","",COUNTIF($A$7:A997,A997))</f>
        <v/>
      </c>
      <c r="R997" s="15" t="str">
        <f aca="false">IF(OR(G997="",H997="",J997=""),"",ABS(G997-H997)*J997*IF(K997="",1,K997))</f>
        <v/>
      </c>
      <c r="S997" s="15" t="str">
        <f aca="false">IF(OR(G997="",I997="",J997=""),"",(I997-G997)*J997*IF(K997="",1,K997)*IF(E997="Short",-1,1)-N(L997))</f>
        <v/>
      </c>
      <c r="T997" s="16" t="str">
        <f aca="false">IF(OR(S997="",N(R997)=0),"",S997/R997)</f>
        <v/>
      </c>
      <c r="U997" s="15" t="str">
        <f aca="false">IF(S997="","",SUMIFS($S$7:S997,$A$7:A997,A997))</f>
        <v/>
      </c>
      <c r="V997" s="14" t="str">
        <f aca="false">IF(S997="","",IF(AND($C$4&gt;0,U997-S997&lt;=-$C$4),"After loss limit",IF(AND($C$4&gt;0,U997&lt;=-$C$4),"Hit loss limit",IF(AND($C$5&gt;0,Q997&gt;$C$5),"Over trade cap","OK"))))</f>
        <v/>
      </c>
    </row>
    <row r="998" customFormat="false" ht="15" hidden="false" customHeight="false" outlineLevel="0" collapsed="false">
      <c r="A998" s="9"/>
      <c r="B998" s="10"/>
      <c r="C998" s="10"/>
      <c r="D998" s="11"/>
      <c r="E998" s="33"/>
      <c r="F998" s="33"/>
      <c r="G998" s="12"/>
      <c r="H998" s="12"/>
      <c r="I998" s="12"/>
      <c r="J998" s="11"/>
      <c r="K998" s="11"/>
      <c r="L998" s="13"/>
      <c r="M998" s="33"/>
      <c r="N998" s="11"/>
      <c r="O998" s="14" t="str">
        <f aca="false">IF(OR(A998="",B998=""),"",LOOKUP(MOD(B998,1),Lists!$A$5:$A$9,Lists!$B$5:$B$9))</f>
        <v/>
      </c>
      <c r="P998" s="14" t="str">
        <f aca="false">IF(OR(B998="",C998=""),"",ROUND(MOD(C998-B998,1)*1440,0))</f>
        <v/>
      </c>
      <c r="Q998" s="14" t="str">
        <f aca="false">IF(A998="","",COUNTIF($A$7:A998,A998))</f>
        <v/>
      </c>
      <c r="R998" s="15" t="str">
        <f aca="false">IF(OR(G998="",H998="",J998=""),"",ABS(G998-H998)*J998*IF(K998="",1,K998))</f>
        <v/>
      </c>
      <c r="S998" s="15" t="str">
        <f aca="false">IF(OR(G998="",I998="",J998=""),"",(I998-G998)*J998*IF(K998="",1,K998)*IF(E998="Short",-1,1)-N(L998))</f>
        <v/>
      </c>
      <c r="T998" s="16" t="str">
        <f aca="false">IF(OR(S998="",N(R998)=0),"",S998/R998)</f>
        <v/>
      </c>
      <c r="U998" s="15" t="str">
        <f aca="false">IF(S998="","",SUMIFS($S$7:S998,$A$7:A998,A998))</f>
        <v/>
      </c>
      <c r="V998" s="14" t="str">
        <f aca="false">IF(S998="","",IF(AND($C$4&gt;0,U998-S998&lt;=-$C$4),"After loss limit",IF(AND($C$4&gt;0,U998&lt;=-$C$4),"Hit loss limit",IF(AND($C$5&gt;0,Q998&gt;$C$5),"Over trade cap","OK"))))</f>
        <v/>
      </c>
    </row>
    <row r="999" customFormat="false" ht="15" hidden="false" customHeight="false" outlineLevel="0" collapsed="false">
      <c r="A999" s="9"/>
      <c r="B999" s="10"/>
      <c r="C999" s="10"/>
      <c r="D999" s="11"/>
      <c r="E999" s="33"/>
      <c r="F999" s="33"/>
      <c r="G999" s="12"/>
      <c r="H999" s="12"/>
      <c r="I999" s="12"/>
      <c r="J999" s="11"/>
      <c r="K999" s="11"/>
      <c r="L999" s="13"/>
      <c r="M999" s="33"/>
      <c r="N999" s="11"/>
      <c r="O999" s="14" t="str">
        <f aca="false">IF(OR(A999="",B999=""),"",LOOKUP(MOD(B999,1),Lists!$A$5:$A$9,Lists!$B$5:$B$9))</f>
        <v/>
      </c>
      <c r="P999" s="14" t="str">
        <f aca="false">IF(OR(B999="",C999=""),"",ROUND(MOD(C999-B999,1)*1440,0))</f>
        <v/>
      </c>
      <c r="Q999" s="14" t="str">
        <f aca="false">IF(A999="","",COUNTIF($A$7:A999,A999))</f>
        <v/>
      </c>
      <c r="R999" s="15" t="str">
        <f aca="false">IF(OR(G999="",H999="",J999=""),"",ABS(G999-H999)*J999*IF(K999="",1,K999))</f>
        <v/>
      </c>
      <c r="S999" s="15" t="str">
        <f aca="false">IF(OR(G999="",I999="",J999=""),"",(I999-G999)*J999*IF(K999="",1,K999)*IF(E999="Short",-1,1)-N(L999))</f>
        <v/>
      </c>
      <c r="T999" s="16" t="str">
        <f aca="false">IF(OR(S999="",N(R999)=0),"",S999/R999)</f>
        <v/>
      </c>
      <c r="U999" s="15" t="str">
        <f aca="false">IF(S999="","",SUMIFS($S$7:S999,$A$7:A999,A999))</f>
        <v/>
      </c>
      <c r="V999" s="14" t="str">
        <f aca="false">IF(S999="","",IF(AND($C$4&gt;0,U999-S999&lt;=-$C$4),"After loss limit",IF(AND($C$4&gt;0,U999&lt;=-$C$4),"Hit loss limit",IF(AND($C$5&gt;0,Q999&gt;$C$5),"Over trade cap","OK"))))</f>
        <v/>
      </c>
    </row>
    <row r="1000" customFormat="false" ht="15" hidden="false" customHeight="false" outlineLevel="0" collapsed="false">
      <c r="A1000" s="9"/>
      <c r="B1000" s="10"/>
      <c r="C1000" s="10"/>
      <c r="D1000" s="11"/>
      <c r="E1000" s="33"/>
      <c r="F1000" s="33"/>
      <c r="G1000" s="12"/>
      <c r="H1000" s="12"/>
      <c r="I1000" s="12"/>
      <c r="J1000" s="11"/>
      <c r="K1000" s="11"/>
      <c r="L1000" s="13"/>
      <c r="M1000" s="33"/>
      <c r="N1000" s="11"/>
      <c r="O1000" s="14" t="str">
        <f aca="false">IF(OR(A1000="",B1000=""),"",LOOKUP(MOD(B1000,1),Lists!$A$5:$A$9,Lists!$B$5:$B$9))</f>
        <v/>
      </c>
      <c r="P1000" s="14" t="str">
        <f aca="false">IF(OR(B1000="",C1000=""),"",ROUND(MOD(C1000-B1000,1)*1440,0))</f>
        <v/>
      </c>
      <c r="Q1000" s="14" t="str">
        <f aca="false">IF(A1000="","",COUNTIF($A$7:A1000,A1000))</f>
        <v/>
      </c>
      <c r="R1000" s="15" t="str">
        <f aca="false">IF(OR(G1000="",H1000="",J1000=""),"",ABS(G1000-H1000)*J1000*IF(K1000="",1,K1000))</f>
        <v/>
      </c>
      <c r="S1000" s="15" t="str">
        <f aca="false">IF(OR(G1000="",I1000="",J1000=""),"",(I1000-G1000)*J1000*IF(K1000="",1,K1000)*IF(E1000="Short",-1,1)-N(L1000))</f>
        <v/>
      </c>
      <c r="T1000" s="16" t="str">
        <f aca="false">IF(OR(S1000="",N(R1000)=0),"",S1000/R1000)</f>
        <v/>
      </c>
      <c r="U1000" s="15" t="str">
        <f aca="false">IF(S1000="","",SUMIFS($S$7:S1000,$A$7:A1000,A1000))</f>
        <v/>
      </c>
      <c r="V1000" s="14" t="str">
        <f aca="false">IF(S1000="","",IF(AND($C$4&gt;0,U1000-S1000&lt;=-$C$4),"After loss limit",IF(AND($C$4&gt;0,U1000&lt;=-$C$4),"Hit loss limit",IF(AND($C$5&gt;0,Q1000&gt;$C$5),"Over trade cap","OK"))))</f>
        <v/>
      </c>
    </row>
    <row r="1001" customFormat="false" ht="15" hidden="false" customHeight="false" outlineLevel="0" collapsed="false">
      <c r="A1001" s="9"/>
      <c r="B1001" s="10"/>
      <c r="C1001" s="10"/>
      <c r="D1001" s="11"/>
      <c r="E1001" s="33"/>
      <c r="F1001" s="33"/>
      <c r="G1001" s="12"/>
      <c r="H1001" s="12"/>
      <c r="I1001" s="12"/>
      <c r="J1001" s="11"/>
      <c r="K1001" s="11"/>
      <c r="L1001" s="13"/>
      <c r="M1001" s="33"/>
      <c r="N1001" s="11"/>
      <c r="O1001" s="14" t="str">
        <f aca="false">IF(OR(A1001="",B1001=""),"",LOOKUP(MOD(B1001,1),Lists!$A$5:$A$9,Lists!$B$5:$B$9))</f>
        <v/>
      </c>
      <c r="P1001" s="14" t="str">
        <f aca="false">IF(OR(B1001="",C1001=""),"",ROUND(MOD(C1001-B1001,1)*1440,0))</f>
        <v/>
      </c>
      <c r="Q1001" s="14" t="str">
        <f aca="false">IF(A1001="","",COUNTIF($A$7:A1001,A1001))</f>
        <v/>
      </c>
      <c r="R1001" s="15" t="str">
        <f aca="false">IF(OR(G1001="",H1001="",J1001=""),"",ABS(G1001-H1001)*J1001*IF(K1001="",1,K1001))</f>
        <v/>
      </c>
      <c r="S1001" s="15" t="str">
        <f aca="false">IF(OR(G1001="",I1001="",J1001=""),"",(I1001-G1001)*J1001*IF(K1001="",1,K1001)*IF(E1001="Short",-1,1)-N(L1001))</f>
        <v/>
      </c>
      <c r="T1001" s="16" t="str">
        <f aca="false">IF(OR(S1001="",N(R1001)=0),"",S1001/R1001)</f>
        <v/>
      </c>
      <c r="U1001" s="15" t="str">
        <f aca="false">IF(S1001="","",SUMIFS($S$7:S1001,$A$7:A1001,A1001))</f>
        <v/>
      </c>
      <c r="V1001" s="14" t="str">
        <f aca="false">IF(S1001="","",IF(AND($C$4&gt;0,U1001-S1001&lt;=-$C$4),"After loss limit",IF(AND($C$4&gt;0,U1001&lt;=-$C$4),"Hit loss limit",IF(AND($C$5&gt;0,Q1001&gt;$C$5),"Over trade cap","OK"))))</f>
        <v/>
      </c>
    </row>
    <row r="1002" customFormat="false" ht="15" hidden="false" customHeight="false" outlineLevel="0" collapsed="false">
      <c r="A1002" s="9"/>
      <c r="B1002" s="10"/>
      <c r="C1002" s="10"/>
      <c r="D1002" s="11"/>
      <c r="E1002" s="33"/>
      <c r="F1002" s="33"/>
      <c r="G1002" s="12"/>
      <c r="H1002" s="12"/>
      <c r="I1002" s="12"/>
      <c r="J1002" s="11"/>
      <c r="K1002" s="11"/>
      <c r="L1002" s="13"/>
      <c r="M1002" s="33"/>
      <c r="N1002" s="11"/>
      <c r="O1002" s="14" t="str">
        <f aca="false">IF(OR(A1002="",B1002=""),"",LOOKUP(MOD(B1002,1),Lists!$A$5:$A$9,Lists!$B$5:$B$9))</f>
        <v/>
      </c>
      <c r="P1002" s="14" t="str">
        <f aca="false">IF(OR(B1002="",C1002=""),"",ROUND(MOD(C1002-B1002,1)*1440,0))</f>
        <v/>
      </c>
      <c r="Q1002" s="14" t="str">
        <f aca="false">IF(A1002="","",COUNTIF($A$7:A1002,A1002))</f>
        <v/>
      </c>
      <c r="R1002" s="15" t="str">
        <f aca="false">IF(OR(G1002="",H1002="",J1002=""),"",ABS(G1002-H1002)*J1002*IF(K1002="",1,K1002))</f>
        <v/>
      </c>
      <c r="S1002" s="15" t="str">
        <f aca="false">IF(OR(G1002="",I1002="",J1002=""),"",(I1002-G1002)*J1002*IF(K1002="",1,K1002)*IF(E1002="Short",-1,1)-N(L1002))</f>
        <v/>
      </c>
      <c r="T1002" s="16" t="str">
        <f aca="false">IF(OR(S1002="",N(R1002)=0),"",S1002/R1002)</f>
        <v/>
      </c>
      <c r="U1002" s="15" t="str">
        <f aca="false">IF(S1002="","",SUMIFS($S$7:S1002,$A$7:A1002,A1002))</f>
        <v/>
      </c>
      <c r="V1002" s="14" t="str">
        <f aca="false">IF(S1002="","",IF(AND($C$4&gt;0,U1002-S1002&lt;=-$C$4),"After loss limit",IF(AND($C$4&gt;0,U1002&lt;=-$C$4),"Hit loss limit",IF(AND($C$5&gt;0,Q1002&gt;$C$5),"Over trade cap","OK"))))</f>
        <v/>
      </c>
    </row>
    <row r="1003" customFormat="false" ht="15" hidden="false" customHeight="false" outlineLevel="0" collapsed="false">
      <c r="A1003" s="9"/>
      <c r="B1003" s="10"/>
      <c r="C1003" s="10"/>
      <c r="D1003" s="11"/>
      <c r="E1003" s="33"/>
      <c r="F1003" s="33"/>
      <c r="G1003" s="12"/>
      <c r="H1003" s="12"/>
      <c r="I1003" s="12"/>
      <c r="J1003" s="11"/>
      <c r="K1003" s="11"/>
      <c r="L1003" s="13"/>
      <c r="M1003" s="33"/>
      <c r="N1003" s="11"/>
      <c r="O1003" s="14" t="str">
        <f aca="false">IF(OR(A1003="",B1003=""),"",LOOKUP(MOD(B1003,1),Lists!$A$5:$A$9,Lists!$B$5:$B$9))</f>
        <v/>
      </c>
      <c r="P1003" s="14" t="str">
        <f aca="false">IF(OR(B1003="",C1003=""),"",ROUND(MOD(C1003-B1003,1)*1440,0))</f>
        <v/>
      </c>
      <c r="Q1003" s="14" t="str">
        <f aca="false">IF(A1003="","",COUNTIF($A$7:A1003,A1003))</f>
        <v/>
      </c>
      <c r="R1003" s="15" t="str">
        <f aca="false">IF(OR(G1003="",H1003="",J1003=""),"",ABS(G1003-H1003)*J1003*IF(K1003="",1,K1003))</f>
        <v/>
      </c>
      <c r="S1003" s="15" t="str">
        <f aca="false">IF(OR(G1003="",I1003="",J1003=""),"",(I1003-G1003)*J1003*IF(K1003="",1,K1003)*IF(E1003="Short",-1,1)-N(L1003))</f>
        <v/>
      </c>
      <c r="T1003" s="16" t="str">
        <f aca="false">IF(OR(S1003="",N(R1003)=0),"",S1003/R1003)</f>
        <v/>
      </c>
      <c r="U1003" s="15" t="str">
        <f aca="false">IF(S1003="","",SUMIFS($S$7:S1003,$A$7:A1003,A1003))</f>
        <v/>
      </c>
      <c r="V1003" s="14" t="str">
        <f aca="false">IF(S1003="","",IF(AND($C$4&gt;0,U1003-S1003&lt;=-$C$4),"After loss limit",IF(AND($C$4&gt;0,U1003&lt;=-$C$4),"Hit loss limit",IF(AND($C$5&gt;0,Q1003&gt;$C$5),"Over trade cap","OK"))))</f>
        <v/>
      </c>
    </row>
    <row r="1004" customFormat="false" ht="15" hidden="false" customHeight="false" outlineLevel="0" collapsed="false">
      <c r="A1004" s="9"/>
      <c r="B1004" s="10"/>
      <c r="C1004" s="10"/>
      <c r="D1004" s="11"/>
      <c r="E1004" s="33"/>
      <c r="F1004" s="33"/>
      <c r="G1004" s="12"/>
      <c r="H1004" s="12"/>
      <c r="I1004" s="12"/>
      <c r="J1004" s="11"/>
      <c r="K1004" s="11"/>
      <c r="L1004" s="13"/>
      <c r="M1004" s="33"/>
      <c r="N1004" s="11"/>
      <c r="O1004" s="14" t="str">
        <f aca="false">IF(OR(A1004="",B1004=""),"",LOOKUP(MOD(B1004,1),Lists!$A$5:$A$9,Lists!$B$5:$B$9))</f>
        <v/>
      </c>
      <c r="P1004" s="14" t="str">
        <f aca="false">IF(OR(B1004="",C1004=""),"",ROUND(MOD(C1004-B1004,1)*1440,0))</f>
        <v/>
      </c>
      <c r="Q1004" s="14" t="str">
        <f aca="false">IF(A1004="","",COUNTIF($A$7:A1004,A1004))</f>
        <v/>
      </c>
      <c r="R1004" s="15" t="str">
        <f aca="false">IF(OR(G1004="",H1004="",J1004=""),"",ABS(G1004-H1004)*J1004*IF(K1004="",1,K1004))</f>
        <v/>
      </c>
      <c r="S1004" s="15" t="str">
        <f aca="false">IF(OR(G1004="",I1004="",J1004=""),"",(I1004-G1004)*J1004*IF(K1004="",1,K1004)*IF(E1004="Short",-1,1)-N(L1004))</f>
        <v/>
      </c>
      <c r="T1004" s="16" t="str">
        <f aca="false">IF(OR(S1004="",N(R1004)=0),"",S1004/R1004)</f>
        <v/>
      </c>
      <c r="U1004" s="15" t="str">
        <f aca="false">IF(S1004="","",SUMIFS($S$7:S1004,$A$7:A1004,A1004))</f>
        <v/>
      </c>
      <c r="V1004" s="14" t="str">
        <f aca="false">IF(S1004="","",IF(AND($C$4&gt;0,U1004-S1004&lt;=-$C$4),"After loss limit",IF(AND($C$4&gt;0,U1004&lt;=-$C$4),"Hit loss limit",IF(AND($C$5&gt;0,Q1004&gt;$C$5),"Over trade cap","OK"))))</f>
        <v/>
      </c>
    </row>
    <row r="1005" customFormat="false" ht="15" hidden="false" customHeight="false" outlineLevel="0" collapsed="false">
      <c r="A1005" s="9"/>
      <c r="B1005" s="10"/>
      <c r="C1005" s="10"/>
      <c r="D1005" s="11"/>
      <c r="E1005" s="33"/>
      <c r="F1005" s="33"/>
      <c r="G1005" s="12"/>
      <c r="H1005" s="12"/>
      <c r="I1005" s="12"/>
      <c r="J1005" s="11"/>
      <c r="K1005" s="11"/>
      <c r="L1005" s="13"/>
      <c r="M1005" s="33"/>
      <c r="N1005" s="11"/>
      <c r="O1005" s="14" t="str">
        <f aca="false">IF(OR(A1005="",B1005=""),"",LOOKUP(MOD(B1005,1),Lists!$A$5:$A$9,Lists!$B$5:$B$9))</f>
        <v/>
      </c>
      <c r="P1005" s="14" t="str">
        <f aca="false">IF(OR(B1005="",C1005=""),"",ROUND(MOD(C1005-B1005,1)*1440,0))</f>
        <v/>
      </c>
      <c r="Q1005" s="14" t="str">
        <f aca="false">IF(A1005="","",COUNTIF($A$7:A1005,A1005))</f>
        <v/>
      </c>
      <c r="R1005" s="15" t="str">
        <f aca="false">IF(OR(G1005="",H1005="",J1005=""),"",ABS(G1005-H1005)*J1005*IF(K1005="",1,K1005))</f>
        <v/>
      </c>
      <c r="S1005" s="15" t="str">
        <f aca="false">IF(OR(G1005="",I1005="",J1005=""),"",(I1005-G1005)*J1005*IF(K1005="",1,K1005)*IF(E1005="Short",-1,1)-N(L1005))</f>
        <v/>
      </c>
      <c r="T1005" s="16" t="str">
        <f aca="false">IF(OR(S1005="",N(R1005)=0),"",S1005/R1005)</f>
        <v/>
      </c>
      <c r="U1005" s="15" t="str">
        <f aca="false">IF(S1005="","",SUMIFS($S$7:S1005,$A$7:A1005,A1005))</f>
        <v/>
      </c>
      <c r="V1005" s="14" t="str">
        <f aca="false">IF(S1005="","",IF(AND($C$4&gt;0,U1005-S1005&lt;=-$C$4),"After loss limit",IF(AND($C$4&gt;0,U1005&lt;=-$C$4),"Hit loss limit",IF(AND($C$5&gt;0,Q1005&gt;$C$5),"Over trade cap","OK"))))</f>
        <v/>
      </c>
    </row>
    <row r="1006" customFormat="false" ht="15" hidden="false" customHeight="false" outlineLevel="0" collapsed="false">
      <c r="A1006" s="9"/>
      <c r="B1006" s="10"/>
      <c r="C1006" s="10"/>
      <c r="D1006" s="11"/>
      <c r="E1006" s="33"/>
      <c r="F1006" s="33"/>
      <c r="G1006" s="12"/>
      <c r="H1006" s="12"/>
      <c r="I1006" s="12"/>
      <c r="J1006" s="11"/>
      <c r="K1006" s="11"/>
      <c r="L1006" s="13"/>
      <c r="M1006" s="33"/>
      <c r="N1006" s="11"/>
      <c r="O1006" s="14" t="str">
        <f aca="false">IF(OR(A1006="",B1006=""),"",LOOKUP(MOD(B1006,1),Lists!$A$5:$A$9,Lists!$B$5:$B$9))</f>
        <v/>
      </c>
      <c r="P1006" s="14" t="str">
        <f aca="false">IF(OR(B1006="",C1006=""),"",ROUND(MOD(C1006-B1006,1)*1440,0))</f>
        <v/>
      </c>
      <c r="Q1006" s="14" t="str">
        <f aca="false">IF(A1006="","",COUNTIF($A$7:A1006,A1006))</f>
        <v/>
      </c>
      <c r="R1006" s="15" t="str">
        <f aca="false">IF(OR(G1006="",H1006="",J1006=""),"",ABS(G1006-H1006)*J1006*IF(K1006="",1,K1006))</f>
        <v/>
      </c>
      <c r="S1006" s="15" t="str">
        <f aca="false">IF(OR(G1006="",I1006="",J1006=""),"",(I1006-G1006)*J1006*IF(K1006="",1,K1006)*IF(E1006="Short",-1,1)-N(L1006))</f>
        <v/>
      </c>
      <c r="T1006" s="16" t="str">
        <f aca="false">IF(OR(S1006="",N(R1006)=0),"",S1006/R1006)</f>
        <v/>
      </c>
      <c r="U1006" s="15" t="str">
        <f aca="false">IF(S1006="","",SUMIFS($S$7:S1006,$A$7:A1006,A1006))</f>
        <v/>
      </c>
      <c r="V1006" s="14" t="str">
        <f aca="false">IF(S1006="","",IF(AND($C$4&gt;0,U1006-S1006&lt;=-$C$4),"After loss limit",IF(AND($C$4&gt;0,U1006&lt;=-$C$4),"Hit loss limit",IF(AND($C$5&gt;0,Q1006&gt;$C$5),"Over trade cap","OK"))))</f>
        <v/>
      </c>
    </row>
  </sheetData>
  <mergeCells count="3">
    <mergeCell ref="A3:B3"/>
    <mergeCell ref="A4:B4"/>
    <mergeCell ref="A5:B5"/>
  </mergeCells>
  <conditionalFormatting sqref="V7:V1006">
    <cfRule type="expression" priority="2" aboveAverage="0" equalAverage="0" bottom="0" percent="0" rank="0" text="" dxfId="0">
      <formula>AND(V7&lt;&gt;"",V7&lt;&gt;"OK")</formula>
    </cfRule>
  </conditionalFormatting>
  <dataValidations count="6">
    <dataValidation allowBlank="true" error="Enter a date, e.g. 2026-10-27" errorStyle="stop" errorTitle="Date" operator="greaterThan" showDropDown="false" showErrorMessage="false" showInputMessage="false" sqref="A7:A1006" type="date">
      <formula1>36526</formula1>
      <formula2>0</formula2>
    </dataValidation>
    <dataValidation allowBlank="true" error="Enter a time, e.g. 09:45" errorStyle="stop" errorTitle="Time" operator="between" showDropDown="false" showErrorMessage="false" showInputMessage="false" sqref="B7:C1006" type="time">
      <formula1>0</formula1>
      <formula2>0.999988426</formula2>
    </dataValidation>
    <dataValidation allowBlank="true" errorStyle="stop" operator="greaterThanOrEqual" showDropDown="false" showErrorMessage="false" showInputMessage="false" sqref="G7:L1006" type="decimal">
      <formula1>0</formula1>
      <formula2>0</formula2>
    </dataValidation>
    <dataValidation allowBlank="true" errorStyle="stop" operator="between" showDropDown="false" showErrorMessage="false" showInputMessage="false" sqref="E7:E1006" type="list">
      <formula1>"Long,Short"</formula1>
      <formula2>0</formula2>
    </dataValidation>
    <dataValidation allowBlank="true" errorStyle="stop" operator="between" showDropDown="false" showErrorMessage="false" showInputMessage="false" sqref="F7:F1006" type="list">
      <formula1>Lists!$D$5:$D$16</formula1>
      <formula2>0</formula2>
    </dataValidation>
    <dataValidation allowBlank="true" errorStyle="stop" operator="between" showDropDown="false" showErrorMessage="false" showInputMessage="false" sqref="M7:M1006" type="list">
      <formula1>Lists!$F$5:$F$16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Q3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4" min="3" style="0" width="7"/>
    <col collapsed="false" customWidth="true" hidden="false" outlineLevel="0" max="5" min="5" style="0" width="9"/>
    <col collapsed="false" customWidth="true" hidden="false" outlineLevel="0" max="8" min="6" style="0" width="12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4" min="13" style="0" width="10"/>
    <col collapsed="false" customWidth="true" hidden="false" outlineLevel="0" max="16" min="15" style="0" width="13"/>
    <col collapsed="false" customWidth="true" hidden="false" outlineLevel="0" max="17" min="17" style="0" width="9"/>
  </cols>
  <sheetData>
    <row r="1" customFormat="false" ht="19.7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49</v>
      </c>
    </row>
    <row r="3" customFormat="false" ht="15" hidden="false" customHeight="false" outlineLevel="0" collapsed="false">
      <c r="A3" s="2" t="s">
        <v>50</v>
      </c>
    </row>
    <row r="5" customFormat="false" ht="15" hidden="false" customHeight="false" outlineLevel="0" collapsed="false">
      <c r="Q5" s="17" t="s">
        <v>51</v>
      </c>
    </row>
    <row r="6" customFormat="false" ht="45" hidden="false" customHeight="true" outlineLevel="0" collapsed="false">
      <c r="A6" s="8" t="s">
        <v>26</v>
      </c>
      <c r="B6" s="8" t="s">
        <v>52</v>
      </c>
      <c r="C6" s="8" t="s">
        <v>53</v>
      </c>
      <c r="D6" s="8" t="s">
        <v>54</v>
      </c>
      <c r="E6" s="8" t="s">
        <v>55</v>
      </c>
      <c r="F6" s="8" t="s">
        <v>56</v>
      </c>
      <c r="G6" s="8" t="s">
        <v>57</v>
      </c>
      <c r="H6" s="8" t="s">
        <v>44</v>
      </c>
      <c r="I6" s="8" t="s">
        <v>58</v>
      </c>
      <c r="J6" s="8" t="s">
        <v>59</v>
      </c>
      <c r="K6" s="8" t="s">
        <v>60</v>
      </c>
      <c r="L6" s="8" t="s">
        <v>61</v>
      </c>
      <c r="M6" s="8" t="s">
        <v>62</v>
      </c>
      <c r="N6" s="8" t="s">
        <v>63</v>
      </c>
      <c r="O6" s="8" t="s">
        <v>64</v>
      </c>
      <c r="P6" s="8" t="s">
        <v>65</v>
      </c>
      <c r="Q6" s="8" t="s">
        <v>66</v>
      </c>
    </row>
    <row r="7" customFormat="false" ht="15" hidden="false" customHeight="false" outlineLevel="0" collapsed="false">
      <c r="A7" s="18" t="n">
        <f aca="false">IF(COUNT('Example Journal'!$A$7:$A$1006)=0,"",MIN('Example Journal'!$A$7:$A$1006))</f>
        <v>46279</v>
      </c>
      <c r="B7" s="14" t="n">
        <f aca="false">IF(A7="","",COUNTIF('Example Journal'!$A$7:$A$1006,A7))</f>
        <v>3</v>
      </c>
      <c r="C7" s="14" t="n">
        <f aca="false">IF(A7="","",COUNTIFS('Example Journal'!$A$7:$A$1006,A7,'Example Journal'!$S$7:$S$1006,"&gt;0"))</f>
        <v>2</v>
      </c>
      <c r="D7" s="14" t="n">
        <f aca="false">IF(A7="","",COUNTIFS('Example Journal'!$A$7:$A$1006,A7,'Example Journal'!$S$7:$S$1006,"&lt;0"))</f>
        <v>1</v>
      </c>
      <c r="E7" s="19" t="n">
        <f aca="false">IF(OR(A7="",N(B7)=0),"",C7/B7)</f>
        <v>0.666666666666667</v>
      </c>
      <c r="F7" s="15" t="n">
        <f aca="false">IF(A7="","",SUMIFS('Example Journal'!$S$7:$S$1006,'Example Journal'!$A$7:$A$1006,A7,'Example Journal'!$S$7:$S$1006,"&gt;0"))</f>
        <v>349.999999999998</v>
      </c>
      <c r="G7" s="15" t="n">
        <f aca="false">IF(A7="","",-SUMIFS('Example Journal'!$S$7:$S$1006,'Example Journal'!$A$7:$A$1006,A7,'Example Journal'!$S$7:$S$1006,"&lt;0"))</f>
        <v>101</v>
      </c>
      <c r="H7" s="15" t="n">
        <f aca="false">IF(A7="","",SUMIFS('Example Journal'!$S$7:$S$1006,'Example Journal'!$A$7:$A$1006,A7))</f>
        <v>248.999999999998</v>
      </c>
      <c r="I7" s="20" t="n">
        <f aca="false">IF(A7="","",IF(G7=0,IF(F7&gt;0,"no losses",""),F7/G7))</f>
        <v>3.46534653465345</v>
      </c>
      <c r="J7" s="16" t="n">
        <f aca="false">IF(A7="","",IF(COUNTIFS('Example Journal'!$A$7:$A$1006,A7,'Example Journal'!$R$7:$R$1006,"&gt;0")=0,"",SUMIFS('Example Journal'!$T$7:$T$1006,'Example Journal'!$A$7:$A$1006,A7)/COUNTIFS('Example Journal'!$A$7:$A$1006,A7,'Example Journal'!$R$7:$R$1006,"&gt;0")))</f>
        <v>0.829999999999994</v>
      </c>
      <c r="K7" s="15" t="n">
        <f aca="false">IF(A7="","",SUMIFS('Example Journal'!$L$7:$L$1006,'Example Journal'!$A$7:$A$1006,A7))</f>
        <v>3</v>
      </c>
      <c r="L7" s="14" t="str">
        <f aca="false">IF(A7="","",IF(N('Example Journal'!$C$4)&lt;=0,"no limit set",IF(COUNTIFS('Example Journal'!$A$7:$A$1006,A7,'Example Journal'!$U$7:$U$1006,"&lt;="&amp;-'Example Journal'!$C$4)&gt;0,"Yes","No")))</f>
        <v>No</v>
      </c>
      <c r="M7" s="14" t="n">
        <f aca="false">IF(A7="","",COUNTIFS('Example Journal'!$A$7:$A$1006,A7,'Example Journal'!$V$7:$V$1006,"After loss limit"))</f>
        <v>0</v>
      </c>
      <c r="N7" s="14" t="str">
        <f aca="false">IF(A7="","",IF(N('Example Journal'!$C$5)&lt;=0,"no cap set",IF(B7&gt;'Example Journal'!$C$5,"Yes","No")))</f>
        <v>No</v>
      </c>
      <c r="O7" s="15" t="n">
        <f aca="false">IF(A7="","",N('Example Journal'!$C$3)+SUM($H$7:H7))</f>
        <v>10249</v>
      </c>
      <c r="P7" s="15" t="n">
        <f aca="false">IF(A7="","",O7-MAX(N('Example Journal'!$C$3),MAX($O$7:O7)))</f>
        <v>0</v>
      </c>
      <c r="Q7" s="21" t="n">
        <f aca="false">IF(A7="",NA(),O7)</f>
        <v>10249</v>
      </c>
    </row>
    <row r="8" customFormat="false" ht="15" hidden="false" customHeight="false" outlineLevel="0" collapsed="false">
      <c r="A8" s="18" t="n">
        <f aca="false">IF(A7="","",IF(COUNTIF('Example Journal'!$A$7:$A$1006,"&gt;"&amp;A7)=0,"",SMALL('Example Journal'!$A$7:$A$1006,COUNTIF('Example Journal'!$A$7:$A$1006,"&lt;="&amp;A7)+1)))</f>
        <v>46280</v>
      </c>
      <c r="B8" s="14" t="n">
        <f aca="false">IF(A8="","",COUNTIF('Example Journal'!$A$7:$A$1006,A8))</f>
        <v>4</v>
      </c>
      <c r="C8" s="14" t="n">
        <f aca="false">IF(A8="","",COUNTIFS('Example Journal'!$A$7:$A$1006,A8,'Example Journal'!$S$7:$S$1006,"&gt;0"))</f>
        <v>1</v>
      </c>
      <c r="D8" s="14" t="n">
        <f aca="false">IF(A8="","",COUNTIFS('Example Journal'!$A$7:$A$1006,A8,'Example Journal'!$S$7:$S$1006,"&lt;0"))</f>
        <v>3</v>
      </c>
      <c r="E8" s="19" t="n">
        <f aca="false">IF(OR(A8="",N(B8)=0),"",C8/B8)</f>
        <v>0.25</v>
      </c>
      <c r="F8" s="15" t="n">
        <f aca="false">IF(A8="","",SUMIFS('Example Journal'!$S$7:$S$1006,'Example Journal'!$A$7:$A$1006,A8,'Example Journal'!$S$7:$S$1006,"&gt;0"))</f>
        <v>295.8</v>
      </c>
      <c r="G8" s="15" t="n">
        <f aca="false">IF(A8="","",-SUMIFS('Example Journal'!$S$7:$S$1006,'Example Journal'!$A$7:$A$1006,A8,'Example Journal'!$S$7:$S$1006,"&lt;0"))</f>
        <v>253</v>
      </c>
      <c r="H8" s="15" t="n">
        <f aca="false">IF(A8="","",SUMIFS('Example Journal'!$S$7:$S$1006,'Example Journal'!$A$7:$A$1006,A8))</f>
        <v>42.8</v>
      </c>
      <c r="I8" s="20" t="n">
        <f aca="false">IF(A8="","",IF(G8=0,IF(F8&gt;0,"no losses",""),F8/G8))</f>
        <v>1.16916996047431</v>
      </c>
      <c r="J8" s="16" t="n">
        <f aca="false">IF(A8="","",IF(COUNTIFS('Example Journal'!$A$7:$A$1006,A8,'Example Journal'!$R$7:$R$1006,"&gt;0")=0,"",SUMIFS('Example Journal'!$T$7:$T$1006,'Example Journal'!$A$7:$A$1006,A8)/COUNTIFS('Example Journal'!$A$7:$A$1006,A8,'Example Journal'!$R$7:$R$1006,"&gt;0")))</f>
        <v>0.107</v>
      </c>
      <c r="K8" s="15" t="n">
        <f aca="false">IF(A8="","",SUMIFS('Example Journal'!$L$7:$L$1006,'Example Journal'!$A$7:$A$1006,A8))</f>
        <v>7.2</v>
      </c>
      <c r="L8" s="14" t="str">
        <f aca="false">IF(A8="","",IF(N('Example Journal'!$C$4)&lt;=0,"no limit set",IF(COUNTIFS('Example Journal'!$A$7:$A$1006,A8,'Example Journal'!$U$7:$U$1006,"&lt;="&amp;-'Example Journal'!$C$4)&gt;0,"Yes","No")))</f>
        <v>No</v>
      </c>
      <c r="M8" s="14" t="n">
        <f aca="false">IF(A8="","",COUNTIFS('Example Journal'!$A$7:$A$1006,A8,'Example Journal'!$V$7:$V$1006,"After loss limit"))</f>
        <v>0</v>
      </c>
      <c r="N8" s="14" t="str">
        <f aca="false">IF(A8="","",IF(N('Example Journal'!$C$5)&lt;=0,"no cap set",IF(B8&gt;'Example Journal'!$C$5,"Yes","No")))</f>
        <v>No</v>
      </c>
      <c r="O8" s="15" t="n">
        <f aca="false">IF(A8="","",N('Example Journal'!$C$3)+SUM($H$7:H8))</f>
        <v>10291.8</v>
      </c>
      <c r="P8" s="15" t="n">
        <f aca="false">IF(A8="","",O8-MAX(N('Example Journal'!$C$3),MAX($O$7:O8)))</f>
        <v>0</v>
      </c>
      <c r="Q8" s="21" t="n">
        <f aca="false">IF(A8="",NA(),O8)</f>
        <v>10291.8</v>
      </c>
    </row>
    <row r="9" customFormat="false" ht="15" hidden="false" customHeight="false" outlineLevel="0" collapsed="false">
      <c r="A9" s="18" t="n">
        <f aca="false">IF(A8="","",IF(COUNTIF('Example Journal'!$A$7:$A$1006,"&gt;"&amp;A8)=0,"",SMALL('Example Journal'!$A$7:$A$1006,COUNTIF('Example Journal'!$A$7:$A$1006,"&lt;="&amp;A8)+1)))</f>
        <v>46281</v>
      </c>
      <c r="B9" s="14" t="n">
        <f aca="false">IF(A9="","",COUNTIF('Example Journal'!$A$7:$A$1006,A9))</f>
        <v>4</v>
      </c>
      <c r="C9" s="14" t="n">
        <f aca="false">IF(A9="","",COUNTIFS('Example Journal'!$A$7:$A$1006,A9,'Example Journal'!$S$7:$S$1006,"&gt;0"))</f>
        <v>1</v>
      </c>
      <c r="D9" s="14" t="n">
        <f aca="false">IF(A9="","",COUNTIFS('Example Journal'!$A$7:$A$1006,A9,'Example Journal'!$S$7:$S$1006,"&lt;0"))</f>
        <v>3</v>
      </c>
      <c r="E9" s="19" t="n">
        <f aca="false">IF(OR(A9="",N(B9)=0),"",C9/B9)</f>
        <v>0.25</v>
      </c>
      <c r="F9" s="15" t="n">
        <f aca="false">IF(A9="","",SUMIFS('Example Journal'!$S$7:$S$1006,'Example Journal'!$A$7:$A$1006,A9,'Example Journal'!$S$7:$S$1006,"&gt;0"))</f>
        <v>49</v>
      </c>
      <c r="G9" s="15" t="n">
        <f aca="false">IF(A9="","",-SUMIFS('Example Journal'!$S$7:$S$1006,'Example Journal'!$A$7:$A$1006,A9,'Example Journal'!$S$7:$S$1006,"&lt;0"))</f>
        <v>303</v>
      </c>
      <c r="H9" s="15" t="n">
        <f aca="false">IF(A9="","",SUMIFS('Example Journal'!$S$7:$S$1006,'Example Journal'!$A$7:$A$1006,A9))</f>
        <v>-254</v>
      </c>
      <c r="I9" s="20" t="n">
        <f aca="false">IF(A9="","",IF(G9=0,IF(F9&gt;0,"no losses",""),F9/G9))</f>
        <v>0.161716171617162</v>
      </c>
      <c r="J9" s="16" t="n">
        <f aca="false">IF(A9="","",IF(COUNTIFS('Example Journal'!$A$7:$A$1006,A9,'Example Journal'!$R$7:$R$1006,"&gt;0")=0,"",SUMIFS('Example Journal'!$T$7:$T$1006,'Example Journal'!$A$7:$A$1006,A9)/COUNTIFS('Example Journal'!$A$7:$A$1006,A9,'Example Journal'!$R$7:$R$1006,"&gt;0")))</f>
        <v>-0.635</v>
      </c>
      <c r="K9" s="15" t="n">
        <f aca="false">IF(A9="","",SUMIFS('Example Journal'!$L$7:$L$1006,'Example Journal'!$A$7:$A$1006,A9))</f>
        <v>4</v>
      </c>
      <c r="L9" s="14" t="str">
        <f aca="false">IF(A9="","",IF(N('Example Journal'!$C$4)&lt;=0,"no limit set",IF(COUNTIFS('Example Journal'!$A$7:$A$1006,A9,'Example Journal'!$U$7:$U$1006,"&lt;="&amp;-'Example Journal'!$C$4)&gt;0,"Yes","No")))</f>
        <v>Yes</v>
      </c>
      <c r="M9" s="14" t="n">
        <f aca="false">IF(A9="","",COUNTIFS('Example Journal'!$A$7:$A$1006,A9,'Example Journal'!$V$7:$V$1006,"After loss limit"))</f>
        <v>1</v>
      </c>
      <c r="N9" s="14" t="str">
        <f aca="false">IF(A9="","",IF(N('Example Journal'!$C$5)&lt;=0,"no cap set",IF(B9&gt;'Example Journal'!$C$5,"Yes","No")))</f>
        <v>No</v>
      </c>
      <c r="O9" s="15" t="n">
        <f aca="false">IF(A9="","",N('Example Journal'!$C$3)+SUM($H$7:H9))</f>
        <v>10037.8</v>
      </c>
      <c r="P9" s="15" t="n">
        <f aca="false">IF(A9="","",O9-MAX(N('Example Journal'!$C$3),MAX($O$7:O9)))</f>
        <v>-254</v>
      </c>
      <c r="Q9" s="21" t="n">
        <f aca="false">IF(A9="",NA(),O9)</f>
        <v>10037.8</v>
      </c>
    </row>
    <row r="10" customFormat="false" ht="15" hidden="false" customHeight="false" outlineLevel="0" collapsed="false">
      <c r="A10" s="18" t="n">
        <f aca="false">IF(A9="","",IF(COUNTIF('Example Journal'!$A$7:$A$1006,"&gt;"&amp;A9)=0,"",SMALL('Example Journal'!$A$7:$A$1006,COUNTIF('Example Journal'!$A$7:$A$1006,"&lt;="&amp;A9)+1)))</f>
        <v>46282</v>
      </c>
      <c r="B10" s="14" t="n">
        <f aca="false">IF(A10="","",COUNTIF('Example Journal'!$A$7:$A$1006,A10))</f>
        <v>2</v>
      </c>
      <c r="C10" s="14" t="n">
        <f aca="false">IF(A10="","",COUNTIFS('Example Journal'!$A$7:$A$1006,A10,'Example Journal'!$S$7:$S$1006,"&gt;0"))</f>
        <v>2</v>
      </c>
      <c r="D10" s="14" t="n">
        <f aca="false">IF(A10="","",COUNTIFS('Example Journal'!$A$7:$A$1006,A10,'Example Journal'!$S$7:$S$1006,"&lt;0"))</f>
        <v>0</v>
      </c>
      <c r="E10" s="19" t="n">
        <f aca="false">IF(OR(A10="",N(B10)=0),"",C10/B10)</f>
        <v>1</v>
      </c>
      <c r="F10" s="15" t="n">
        <f aca="false">IF(A10="","",SUMIFS('Example Journal'!$S$7:$S$1006,'Example Journal'!$A$7:$A$1006,A10,'Example Journal'!$S$7:$S$1006,"&gt;0"))</f>
        <v>298</v>
      </c>
      <c r="G10" s="15" t="n">
        <f aca="false">IF(A10="","",-SUMIFS('Example Journal'!$S$7:$S$1006,'Example Journal'!$A$7:$A$1006,A10,'Example Journal'!$S$7:$S$1006,"&lt;0"))</f>
        <v>-0</v>
      </c>
      <c r="H10" s="15" t="n">
        <f aca="false">IF(A10="","",SUMIFS('Example Journal'!$S$7:$S$1006,'Example Journal'!$A$7:$A$1006,A10))</f>
        <v>298</v>
      </c>
      <c r="I10" s="20" t="str">
        <f aca="false">IF(A10="","",IF(G10=0,IF(F10&gt;0,"no losses",""),F10/G10))</f>
        <v>no losses</v>
      </c>
      <c r="J10" s="16" t="n">
        <f aca="false">IF(A10="","",IF(COUNTIFS('Example Journal'!$A$7:$A$1006,A10,'Example Journal'!$R$7:$R$1006,"&gt;0")=0,"",SUMIFS('Example Journal'!$T$7:$T$1006,'Example Journal'!$A$7:$A$1006,A10)/COUNTIFS('Example Journal'!$A$7:$A$1006,A10,'Example Journal'!$R$7:$R$1006,"&gt;0")))</f>
        <v>1.49</v>
      </c>
      <c r="K10" s="15" t="n">
        <f aca="false">IF(A10="","",SUMIFS('Example Journal'!$L$7:$L$1006,'Example Journal'!$A$7:$A$1006,A10))</f>
        <v>2</v>
      </c>
      <c r="L10" s="14" t="str">
        <f aca="false">IF(A10="","",IF(N('Example Journal'!$C$4)&lt;=0,"no limit set",IF(COUNTIFS('Example Journal'!$A$7:$A$1006,A10,'Example Journal'!$U$7:$U$1006,"&lt;="&amp;-'Example Journal'!$C$4)&gt;0,"Yes","No")))</f>
        <v>No</v>
      </c>
      <c r="M10" s="14" t="n">
        <f aca="false">IF(A10="","",COUNTIFS('Example Journal'!$A$7:$A$1006,A10,'Example Journal'!$V$7:$V$1006,"After loss limit"))</f>
        <v>0</v>
      </c>
      <c r="N10" s="14" t="str">
        <f aca="false">IF(A10="","",IF(N('Example Journal'!$C$5)&lt;=0,"no cap set",IF(B10&gt;'Example Journal'!$C$5,"Yes","No")))</f>
        <v>No</v>
      </c>
      <c r="O10" s="15" t="n">
        <f aca="false">IF(A10="","",N('Example Journal'!$C$3)+SUM($H$7:H10))</f>
        <v>10335.8</v>
      </c>
      <c r="P10" s="15" t="n">
        <f aca="false">IF(A10="","",O10-MAX(N('Example Journal'!$C$3),MAX($O$7:O10)))</f>
        <v>0</v>
      </c>
      <c r="Q10" s="21" t="n">
        <f aca="false">IF(A10="",NA(),O10)</f>
        <v>10335.8</v>
      </c>
    </row>
    <row r="11" customFormat="false" ht="15" hidden="false" customHeight="false" outlineLevel="0" collapsed="false">
      <c r="A11" s="18" t="n">
        <f aca="false">IF(A10="","",IF(COUNTIF('Example Journal'!$A$7:$A$1006,"&gt;"&amp;A10)=0,"",SMALL('Example Journal'!$A$7:$A$1006,COUNTIF('Example Journal'!$A$7:$A$1006,"&lt;="&amp;A10)+1)))</f>
        <v>46283</v>
      </c>
      <c r="B11" s="14" t="n">
        <f aca="false">IF(A11="","",COUNTIF('Example Journal'!$A$7:$A$1006,A11))</f>
        <v>6</v>
      </c>
      <c r="C11" s="14" t="n">
        <f aca="false">IF(A11="","",COUNTIFS('Example Journal'!$A$7:$A$1006,A11,'Example Journal'!$S$7:$S$1006,"&gt;0"))</f>
        <v>3</v>
      </c>
      <c r="D11" s="14" t="n">
        <f aca="false">IF(A11="","",COUNTIFS('Example Journal'!$A$7:$A$1006,A11,'Example Journal'!$S$7:$S$1006,"&lt;0"))</f>
        <v>3</v>
      </c>
      <c r="E11" s="19" t="n">
        <f aca="false">IF(OR(A11="",N(B11)=0),"",C11/B11)</f>
        <v>0.5</v>
      </c>
      <c r="F11" s="15" t="n">
        <f aca="false">IF(A11="","",SUMIFS('Example Journal'!$S$7:$S$1006,'Example Journal'!$A$7:$A$1006,A11,'Example Journal'!$S$7:$S$1006,"&gt;0"))</f>
        <v>247</v>
      </c>
      <c r="G11" s="15" t="n">
        <f aca="false">IF(A11="","",-SUMIFS('Example Journal'!$S$7:$S$1006,'Example Journal'!$A$7:$A$1006,A11,'Example Journal'!$S$7:$S$1006,"&lt;0"))</f>
        <v>303</v>
      </c>
      <c r="H11" s="15" t="n">
        <f aca="false">IF(A11="","",SUMIFS('Example Journal'!$S$7:$S$1006,'Example Journal'!$A$7:$A$1006,A11))</f>
        <v>-56</v>
      </c>
      <c r="I11" s="20" t="n">
        <f aca="false">IF(A11="","",IF(G11=0,IF(F11&gt;0,"no losses",""),F11/G11))</f>
        <v>0.815181518151815</v>
      </c>
      <c r="J11" s="16" t="n">
        <f aca="false">IF(A11="","",IF(COUNTIFS('Example Journal'!$A$7:$A$1006,A11,'Example Journal'!$R$7:$R$1006,"&gt;0")=0,"",SUMIFS('Example Journal'!$T$7:$T$1006,'Example Journal'!$A$7:$A$1006,A11)/COUNTIFS('Example Journal'!$A$7:$A$1006,A11,'Example Journal'!$R$7:$R$1006,"&gt;0")))</f>
        <v>-0.0933333333333333</v>
      </c>
      <c r="K11" s="15" t="n">
        <f aca="false">IF(A11="","",SUMIFS('Example Journal'!$L$7:$L$1006,'Example Journal'!$A$7:$A$1006,A11))</f>
        <v>6</v>
      </c>
      <c r="L11" s="14" t="str">
        <f aca="false">IF(A11="","",IF(N('Example Journal'!$C$4)&lt;=0,"no limit set",IF(COUNTIFS('Example Journal'!$A$7:$A$1006,A11,'Example Journal'!$U$7:$U$1006,"&lt;="&amp;-'Example Journal'!$C$4)&gt;0,"Yes","No")))</f>
        <v>No</v>
      </c>
      <c r="M11" s="14" t="n">
        <f aca="false">IF(A11="","",COUNTIFS('Example Journal'!$A$7:$A$1006,A11,'Example Journal'!$V$7:$V$1006,"After loss limit"))</f>
        <v>0</v>
      </c>
      <c r="N11" s="14" t="str">
        <f aca="false">IF(A11="","",IF(N('Example Journal'!$C$5)&lt;=0,"no cap set",IF(B11&gt;'Example Journal'!$C$5,"Yes","No")))</f>
        <v>Yes</v>
      </c>
      <c r="O11" s="15" t="n">
        <f aca="false">IF(A11="","",N('Example Journal'!$C$3)+SUM($H$7:H11))</f>
        <v>10279.8</v>
      </c>
      <c r="P11" s="15" t="n">
        <f aca="false">IF(A11="","",O11-MAX(N('Example Journal'!$C$3),MAX($O$7:O11)))</f>
        <v>-56</v>
      </c>
      <c r="Q11" s="21" t="n">
        <f aca="false">IF(A11="",NA(),O11)</f>
        <v>10279.8</v>
      </c>
    </row>
    <row r="12" customFormat="false" ht="15" hidden="false" customHeight="false" outlineLevel="0" collapsed="false">
      <c r="A12" s="18" t="n">
        <f aca="false">IF(A11="","",IF(COUNTIF('Example Journal'!$A$7:$A$1006,"&gt;"&amp;A11)=0,"",SMALL('Example Journal'!$A$7:$A$1006,COUNTIF('Example Journal'!$A$7:$A$1006,"&lt;="&amp;A11)+1)))</f>
        <v>46286</v>
      </c>
      <c r="B12" s="14" t="n">
        <f aca="false">IF(A12="","",COUNTIF('Example Journal'!$A$7:$A$1006,A12))</f>
        <v>3</v>
      </c>
      <c r="C12" s="14" t="n">
        <f aca="false">IF(A12="","",COUNTIFS('Example Journal'!$A$7:$A$1006,A12,'Example Journal'!$S$7:$S$1006,"&gt;0"))</f>
        <v>1</v>
      </c>
      <c r="D12" s="14" t="n">
        <f aca="false">IF(A12="","",COUNTIFS('Example Journal'!$A$7:$A$1006,A12,'Example Journal'!$S$7:$S$1006,"&lt;0"))</f>
        <v>2</v>
      </c>
      <c r="E12" s="19" t="n">
        <f aca="false">IF(OR(A12="",N(B12)=0),"",C12/B12)</f>
        <v>0.333333333333333</v>
      </c>
      <c r="F12" s="15" t="n">
        <f aca="false">IF(A12="","",SUMIFS('Example Journal'!$S$7:$S$1006,'Example Journal'!$A$7:$A$1006,A12,'Example Journal'!$S$7:$S$1006,"&gt;0"))</f>
        <v>249</v>
      </c>
      <c r="G12" s="15" t="n">
        <f aca="false">IF(A12="","",-SUMIFS('Example Journal'!$S$7:$S$1006,'Example Journal'!$A$7:$A$1006,A12,'Example Journal'!$S$7:$S$1006,"&lt;0"))</f>
        <v>102</v>
      </c>
      <c r="H12" s="15" t="n">
        <f aca="false">IF(A12="","",SUMIFS('Example Journal'!$S$7:$S$1006,'Example Journal'!$A$7:$A$1006,A12))</f>
        <v>147</v>
      </c>
      <c r="I12" s="20" t="n">
        <f aca="false">IF(A12="","",IF(G12=0,IF(F12&gt;0,"no losses",""),F12/G12))</f>
        <v>2.44117647058824</v>
      </c>
      <c r="J12" s="16" t="n">
        <f aca="false">IF(A12="","",IF(COUNTIFS('Example Journal'!$A$7:$A$1006,A12,'Example Journal'!$R$7:$R$1006,"&gt;0")=0,"",SUMIFS('Example Journal'!$T$7:$T$1006,'Example Journal'!$A$7:$A$1006,A12)/COUNTIFS('Example Journal'!$A$7:$A$1006,A12,'Example Journal'!$R$7:$R$1006,"&gt;0")))</f>
        <v>0.49</v>
      </c>
      <c r="K12" s="15" t="n">
        <f aca="false">IF(A12="","",SUMIFS('Example Journal'!$L$7:$L$1006,'Example Journal'!$A$7:$A$1006,A12))</f>
        <v>3</v>
      </c>
      <c r="L12" s="14" t="str">
        <f aca="false">IF(A12="","",IF(N('Example Journal'!$C$4)&lt;=0,"no limit set",IF(COUNTIFS('Example Journal'!$A$7:$A$1006,A12,'Example Journal'!$U$7:$U$1006,"&lt;="&amp;-'Example Journal'!$C$4)&gt;0,"Yes","No")))</f>
        <v>No</v>
      </c>
      <c r="M12" s="14" t="n">
        <f aca="false">IF(A12="","",COUNTIFS('Example Journal'!$A$7:$A$1006,A12,'Example Journal'!$V$7:$V$1006,"After loss limit"))</f>
        <v>0</v>
      </c>
      <c r="N12" s="14" t="str">
        <f aca="false">IF(A12="","",IF(N('Example Journal'!$C$5)&lt;=0,"no cap set",IF(B12&gt;'Example Journal'!$C$5,"Yes","No")))</f>
        <v>No</v>
      </c>
      <c r="O12" s="15" t="n">
        <f aca="false">IF(A12="","",N('Example Journal'!$C$3)+SUM($H$7:H12))</f>
        <v>10426.8</v>
      </c>
      <c r="P12" s="15" t="n">
        <f aca="false">IF(A12="","",O12-MAX(N('Example Journal'!$C$3),MAX($O$7:O12)))</f>
        <v>0</v>
      </c>
      <c r="Q12" s="21" t="n">
        <f aca="false">IF(A12="",NA(),O12)</f>
        <v>10426.8</v>
      </c>
    </row>
    <row r="13" customFormat="false" ht="15" hidden="false" customHeight="false" outlineLevel="0" collapsed="false">
      <c r="A13" s="18" t="n">
        <f aca="false">IF(A12="","",IF(COUNTIF('Example Journal'!$A$7:$A$1006,"&gt;"&amp;A12)=0,"",SMALL('Example Journal'!$A$7:$A$1006,COUNTIF('Example Journal'!$A$7:$A$1006,"&lt;="&amp;A12)+1)))</f>
        <v>46287</v>
      </c>
      <c r="B13" s="14" t="n">
        <f aca="false">IF(A13="","",COUNTIF('Example Journal'!$A$7:$A$1006,A13))</f>
        <v>3</v>
      </c>
      <c r="C13" s="14" t="n">
        <f aca="false">IF(A13="","",COUNTIFS('Example Journal'!$A$7:$A$1006,A13,'Example Journal'!$S$7:$S$1006,"&gt;0"))</f>
        <v>2</v>
      </c>
      <c r="D13" s="14" t="n">
        <f aca="false">IF(A13="","",COUNTIFS('Example Journal'!$A$7:$A$1006,A13,'Example Journal'!$S$7:$S$1006,"&lt;0"))</f>
        <v>1</v>
      </c>
      <c r="E13" s="19" t="n">
        <f aca="false">IF(OR(A13="",N(B13)=0),"",C13/B13)</f>
        <v>0.666666666666667</v>
      </c>
      <c r="F13" s="15" t="n">
        <f aca="false">IF(A13="","",SUMIFS('Example Journal'!$S$7:$S$1006,'Example Journal'!$A$7:$A$1006,A13,'Example Journal'!$S$7:$S$1006,"&gt;0"))</f>
        <v>274.799999999998</v>
      </c>
      <c r="G13" s="15" t="n">
        <f aca="false">IF(A13="","",-SUMIFS('Example Journal'!$S$7:$S$1006,'Example Journal'!$A$7:$A$1006,A13,'Example Journal'!$S$7:$S$1006,"&lt;0"))</f>
        <v>101</v>
      </c>
      <c r="H13" s="15" t="n">
        <f aca="false">IF(A13="","",SUMIFS('Example Journal'!$S$7:$S$1006,'Example Journal'!$A$7:$A$1006,A13))</f>
        <v>173.799999999998</v>
      </c>
      <c r="I13" s="20" t="n">
        <f aca="false">IF(A13="","",IF(G13=0,IF(F13&gt;0,"no losses",""),F13/G13))</f>
        <v>2.7207920792079</v>
      </c>
      <c r="J13" s="16" t="n">
        <f aca="false">IF(A13="","",IF(COUNTIFS('Example Journal'!$A$7:$A$1006,A13,'Example Journal'!$R$7:$R$1006,"&gt;0")=0,"",SUMIFS('Example Journal'!$T$7:$T$1006,'Example Journal'!$A$7:$A$1006,A13)/COUNTIFS('Example Journal'!$A$7:$A$1006,A13,'Example Journal'!$R$7:$R$1006,"&gt;0")))</f>
        <v>0.579333333333328</v>
      </c>
      <c r="K13" s="15" t="n">
        <f aca="false">IF(A13="","",SUMIFS('Example Journal'!$L$7:$L$1006,'Example Journal'!$A$7:$A$1006,A13))</f>
        <v>6.2</v>
      </c>
      <c r="L13" s="14" t="str">
        <f aca="false">IF(A13="","",IF(N('Example Journal'!$C$4)&lt;=0,"no limit set",IF(COUNTIFS('Example Journal'!$A$7:$A$1006,A13,'Example Journal'!$U$7:$U$1006,"&lt;="&amp;-'Example Journal'!$C$4)&gt;0,"Yes","No")))</f>
        <v>No</v>
      </c>
      <c r="M13" s="14" t="n">
        <f aca="false">IF(A13="","",COUNTIFS('Example Journal'!$A$7:$A$1006,A13,'Example Journal'!$V$7:$V$1006,"After loss limit"))</f>
        <v>0</v>
      </c>
      <c r="N13" s="14" t="str">
        <f aca="false">IF(A13="","",IF(N('Example Journal'!$C$5)&lt;=0,"no cap set",IF(B13&gt;'Example Journal'!$C$5,"Yes","No")))</f>
        <v>No</v>
      </c>
      <c r="O13" s="15" t="n">
        <f aca="false">IF(A13="","",N('Example Journal'!$C$3)+SUM($H$7:H13))</f>
        <v>10600.6</v>
      </c>
      <c r="P13" s="15" t="n">
        <f aca="false">IF(A13="","",O13-MAX(N('Example Journal'!$C$3),MAX($O$7:O13)))</f>
        <v>0</v>
      </c>
      <c r="Q13" s="21" t="n">
        <f aca="false">IF(A13="",NA(),O13)</f>
        <v>10600.6</v>
      </c>
    </row>
    <row r="14" customFormat="false" ht="15" hidden="false" customHeight="false" outlineLevel="0" collapsed="false">
      <c r="A14" s="18" t="n">
        <f aca="false">IF(A13="","",IF(COUNTIF('Example Journal'!$A$7:$A$1006,"&gt;"&amp;A13)=0,"",SMALL('Example Journal'!$A$7:$A$1006,COUNTIF('Example Journal'!$A$7:$A$1006,"&lt;="&amp;A13)+1)))</f>
        <v>46288</v>
      </c>
      <c r="B14" s="14" t="n">
        <f aca="false">IF(A14="","",COUNTIF('Example Journal'!$A$7:$A$1006,A14))</f>
        <v>4</v>
      </c>
      <c r="C14" s="14" t="n">
        <f aca="false">IF(A14="","",COUNTIFS('Example Journal'!$A$7:$A$1006,A14,'Example Journal'!$S$7:$S$1006,"&gt;0"))</f>
        <v>1</v>
      </c>
      <c r="D14" s="14" t="n">
        <f aca="false">IF(A14="","",COUNTIFS('Example Journal'!$A$7:$A$1006,A14,'Example Journal'!$S$7:$S$1006,"&lt;0"))</f>
        <v>3</v>
      </c>
      <c r="E14" s="19" t="n">
        <f aca="false">IF(OR(A14="",N(B14)=0),"",C14/B14)</f>
        <v>0.25</v>
      </c>
      <c r="F14" s="15" t="n">
        <f aca="false">IF(A14="","",SUMIFS('Example Journal'!$S$7:$S$1006,'Example Journal'!$A$7:$A$1006,A14,'Example Journal'!$S$7:$S$1006,"&gt;0"))</f>
        <v>199</v>
      </c>
      <c r="G14" s="15" t="n">
        <f aca="false">IF(A14="","",-SUMIFS('Example Journal'!$S$7:$S$1006,'Example Journal'!$A$7:$A$1006,A14,'Example Journal'!$S$7:$S$1006,"&lt;0"))</f>
        <v>253</v>
      </c>
      <c r="H14" s="15" t="n">
        <f aca="false">IF(A14="","",SUMIFS('Example Journal'!$S$7:$S$1006,'Example Journal'!$A$7:$A$1006,A14))</f>
        <v>-54</v>
      </c>
      <c r="I14" s="20" t="n">
        <f aca="false">IF(A14="","",IF(G14=0,IF(F14&gt;0,"no losses",""),F14/G14))</f>
        <v>0.786561264822134</v>
      </c>
      <c r="J14" s="16" t="n">
        <f aca="false">IF(A14="","",IF(COUNTIFS('Example Journal'!$A$7:$A$1006,A14,'Example Journal'!$R$7:$R$1006,"&gt;0")=0,"",SUMIFS('Example Journal'!$T$7:$T$1006,'Example Journal'!$A$7:$A$1006,A14)/COUNTIFS('Example Journal'!$A$7:$A$1006,A14,'Example Journal'!$R$7:$R$1006,"&gt;0")))</f>
        <v>-0.135</v>
      </c>
      <c r="K14" s="15" t="n">
        <f aca="false">IF(A14="","",SUMIFS('Example Journal'!$L$7:$L$1006,'Example Journal'!$A$7:$A$1006,A14))</f>
        <v>4</v>
      </c>
      <c r="L14" s="14" t="str">
        <f aca="false">IF(A14="","",IF(N('Example Journal'!$C$4)&lt;=0,"no limit set",IF(COUNTIFS('Example Journal'!$A$7:$A$1006,A14,'Example Journal'!$U$7:$U$1006,"&lt;="&amp;-'Example Journal'!$C$4)&gt;0,"Yes","No")))</f>
        <v>No</v>
      </c>
      <c r="M14" s="14" t="n">
        <f aca="false">IF(A14="","",COUNTIFS('Example Journal'!$A$7:$A$1006,A14,'Example Journal'!$V$7:$V$1006,"After loss limit"))</f>
        <v>0</v>
      </c>
      <c r="N14" s="14" t="str">
        <f aca="false">IF(A14="","",IF(N('Example Journal'!$C$5)&lt;=0,"no cap set",IF(B14&gt;'Example Journal'!$C$5,"Yes","No")))</f>
        <v>No</v>
      </c>
      <c r="O14" s="15" t="n">
        <f aca="false">IF(A14="","",N('Example Journal'!$C$3)+SUM($H$7:H14))</f>
        <v>10546.6</v>
      </c>
      <c r="P14" s="15" t="n">
        <f aca="false">IF(A14="","",O14-MAX(N('Example Journal'!$C$3),MAX($O$7:O14)))</f>
        <v>-54</v>
      </c>
      <c r="Q14" s="21" t="n">
        <f aca="false">IF(A14="",NA(),O14)</f>
        <v>10546.6</v>
      </c>
    </row>
    <row r="15" customFormat="false" ht="15" hidden="false" customHeight="false" outlineLevel="0" collapsed="false">
      <c r="A15" s="18" t="n">
        <f aca="false">IF(A14="","",IF(COUNTIF('Example Journal'!$A$7:$A$1006,"&gt;"&amp;A14)=0,"",SMALL('Example Journal'!$A$7:$A$1006,COUNTIF('Example Journal'!$A$7:$A$1006,"&lt;="&amp;A14)+1)))</f>
        <v>46289</v>
      </c>
      <c r="B15" s="14" t="n">
        <f aca="false">IF(A15="","",COUNTIF('Example Journal'!$A$7:$A$1006,A15))</f>
        <v>2</v>
      </c>
      <c r="C15" s="14" t="n">
        <f aca="false">IF(A15="","",COUNTIFS('Example Journal'!$A$7:$A$1006,A15,'Example Journal'!$S$7:$S$1006,"&gt;0"))</f>
        <v>1</v>
      </c>
      <c r="D15" s="14" t="n">
        <f aca="false">IF(A15="","",COUNTIFS('Example Journal'!$A$7:$A$1006,A15,'Example Journal'!$S$7:$S$1006,"&lt;0"))</f>
        <v>1</v>
      </c>
      <c r="E15" s="19" t="n">
        <f aca="false">IF(OR(A15="",N(B15)=0),"",C15/B15)</f>
        <v>0.5</v>
      </c>
      <c r="F15" s="15" t="n">
        <f aca="false">IF(A15="","",SUMIFS('Example Journal'!$S$7:$S$1006,'Example Journal'!$A$7:$A$1006,A15,'Example Journal'!$S$7:$S$1006,"&gt;0"))</f>
        <v>399</v>
      </c>
      <c r="G15" s="15" t="n">
        <f aca="false">IF(A15="","",-SUMIFS('Example Journal'!$S$7:$S$1006,'Example Journal'!$A$7:$A$1006,A15,'Example Journal'!$S$7:$S$1006,"&lt;0"))</f>
        <v>101</v>
      </c>
      <c r="H15" s="15" t="n">
        <f aca="false">IF(A15="","",SUMIFS('Example Journal'!$S$7:$S$1006,'Example Journal'!$A$7:$A$1006,A15))</f>
        <v>298</v>
      </c>
      <c r="I15" s="20" t="n">
        <f aca="false">IF(A15="","",IF(G15=0,IF(F15&gt;0,"no losses",""),F15/G15))</f>
        <v>3.95049504950495</v>
      </c>
      <c r="J15" s="16" t="n">
        <f aca="false">IF(A15="","",IF(COUNTIFS('Example Journal'!$A$7:$A$1006,A15,'Example Journal'!$R$7:$R$1006,"&gt;0")=0,"",SUMIFS('Example Journal'!$T$7:$T$1006,'Example Journal'!$A$7:$A$1006,A15)/COUNTIFS('Example Journal'!$A$7:$A$1006,A15,'Example Journal'!$R$7:$R$1006,"&gt;0")))</f>
        <v>1.49</v>
      </c>
      <c r="K15" s="15" t="n">
        <f aca="false">IF(A15="","",SUMIFS('Example Journal'!$L$7:$L$1006,'Example Journal'!$A$7:$A$1006,A15))</f>
        <v>2</v>
      </c>
      <c r="L15" s="14" t="str">
        <f aca="false">IF(A15="","",IF(N('Example Journal'!$C$4)&lt;=0,"no limit set",IF(COUNTIFS('Example Journal'!$A$7:$A$1006,A15,'Example Journal'!$U$7:$U$1006,"&lt;="&amp;-'Example Journal'!$C$4)&gt;0,"Yes","No")))</f>
        <v>No</v>
      </c>
      <c r="M15" s="14" t="n">
        <f aca="false">IF(A15="","",COUNTIFS('Example Journal'!$A$7:$A$1006,A15,'Example Journal'!$V$7:$V$1006,"After loss limit"))</f>
        <v>0</v>
      </c>
      <c r="N15" s="14" t="str">
        <f aca="false">IF(A15="","",IF(N('Example Journal'!$C$5)&lt;=0,"no cap set",IF(B15&gt;'Example Journal'!$C$5,"Yes","No")))</f>
        <v>No</v>
      </c>
      <c r="O15" s="15" t="n">
        <f aca="false">IF(A15="","",N('Example Journal'!$C$3)+SUM($H$7:H15))</f>
        <v>10844.6</v>
      </c>
      <c r="P15" s="15" t="n">
        <f aca="false">IF(A15="","",O15-MAX(N('Example Journal'!$C$3),MAX($O$7:O15)))</f>
        <v>0</v>
      </c>
      <c r="Q15" s="21" t="n">
        <f aca="false">IF(A15="",NA(),O15)</f>
        <v>10844.6</v>
      </c>
    </row>
    <row r="16" customFormat="false" ht="15" hidden="false" customHeight="false" outlineLevel="0" collapsed="false">
      <c r="A16" s="18" t="n">
        <f aca="false">IF(A15="","",IF(COUNTIF('Example Journal'!$A$7:$A$1006,"&gt;"&amp;A15)=0,"",SMALL('Example Journal'!$A$7:$A$1006,COUNTIF('Example Journal'!$A$7:$A$1006,"&lt;="&amp;A15)+1)))</f>
        <v>46290</v>
      </c>
      <c r="B16" s="14" t="n">
        <f aca="false">IF(A16="","",COUNTIF('Example Journal'!$A$7:$A$1006,A16))</f>
        <v>3</v>
      </c>
      <c r="C16" s="14" t="n">
        <f aca="false">IF(A16="","",COUNTIFS('Example Journal'!$A$7:$A$1006,A16,'Example Journal'!$S$7:$S$1006,"&gt;0"))</f>
        <v>2</v>
      </c>
      <c r="D16" s="14" t="n">
        <f aca="false">IF(A16="","",COUNTIFS('Example Journal'!$A$7:$A$1006,A16,'Example Journal'!$S$7:$S$1006,"&lt;0"))</f>
        <v>1</v>
      </c>
      <c r="E16" s="19" t="n">
        <f aca="false">IF(OR(A16="",N(B16)=0),"",C16/B16)</f>
        <v>0.666666666666667</v>
      </c>
      <c r="F16" s="15" t="n">
        <f aca="false">IF(A16="","",SUMIFS('Example Journal'!$S$7:$S$1006,'Example Journal'!$A$7:$A$1006,A16,'Example Journal'!$S$7:$S$1006,"&gt;0"))</f>
        <v>218</v>
      </c>
      <c r="G16" s="15" t="n">
        <f aca="false">IF(A16="","",-SUMIFS('Example Journal'!$S$7:$S$1006,'Example Journal'!$A$7:$A$1006,A16,'Example Journal'!$S$7:$S$1006,"&lt;0"))</f>
        <v>101</v>
      </c>
      <c r="H16" s="15" t="n">
        <f aca="false">IF(A16="","",SUMIFS('Example Journal'!$S$7:$S$1006,'Example Journal'!$A$7:$A$1006,A16))</f>
        <v>117</v>
      </c>
      <c r="I16" s="20" t="n">
        <f aca="false">IF(A16="","",IF(G16=0,IF(F16&gt;0,"no losses",""),F16/G16))</f>
        <v>2.15841584158416</v>
      </c>
      <c r="J16" s="16" t="n">
        <f aca="false">IF(A16="","",IF(COUNTIFS('Example Journal'!$A$7:$A$1006,A16,'Example Journal'!$R$7:$R$1006,"&gt;0")=0,"",SUMIFS('Example Journal'!$T$7:$T$1006,'Example Journal'!$A$7:$A$1006,A16)/COUNTIFS('Example Journal'!$A$7:$A$1006,A16,'Example Journal'!$R$7:$R$1006,"&gt;0")))</f>
        <v>0.390000000000001</v>
      </c>
      <c r="K16" s="15" t="n">
        <f aca="false">IF(A16="","",SUMIFS('Example Journal'!$L$7:$L$1006,'Example Journal'!$A$7:$A$1006,A16))</f>
        <v>3</v>
      </c>
      <c r="L16" s="14" t="str">
        <f aca="false">IF(A16="","",IF(N('Example Journal'!$C$4)&lt;=0,"no limit set",IF(COUNTIFS('Example Journal'!$A$7:$A$1006,A16,'Example Journal'!$U$7:$U$1006,"&lt;="&amp;-'Example Journal'!$C$4)&gt;0,"Yes","No")))</f>
        <v>No</v>
      </c>
      <c r="M16" s="14" t="n">
        <f aca="false">IF(A16="","",COUNTIFS('Example Journal'!$A$7:$A$1006,A16,'Example Journal'!$V$7:$V$1006,"After loss limit"))</f>
        <v>0</v>
      </c>
      <c r="N16" s="14" t="str">
        <f aca="false">IF(A16="","",IF(N('Example Journal'!$C$5)&lt;=0,"no cap set",IF(B16&gt;'Example Journal'!$C$5,"Yes","No")))</f>
        <v>No</v>
      </c>
      <c r="O16" s="15" t="n">
        <f aca="false">IF(A16="","",N('Example Journal'!$C$3)+SUM($H$7:H16))</f>
        <v>10961.6</v>
      </c>
      <c r="P16" s="15" t="n">
        <f aca="false">IF(A16="","",O16-MAX(N('Example Journal'!$C$3),MAX($O$7:O16)))</f>
        <v>0</v>
      </c>
      <c r="Q16" s="21" t="n">
        <f aca="false">IF(A16="",NA(),O16)</f>
        <v>10961.6</v>
      </c>
    </row>
    <row r="17" customFormat="false" ht="15" hidden="false" customHeight="false" outlineLevel="0" collapsed="false">
      <c r="A17" s="18" t="str">
        <f aca="false">IF(A16="","",IF(COUNTIF('Example Journal'!$A$7:$A$1006,"&gt;"&amp;A16)=0,"",SMALL('Example Journal'!$A$7:$A$1006,COUNTIF('Example Journal'!$A$7:$A$1006,"&lt;="&amp;A16)+1)))</f>
        <v/>
      </c>
      <c r="B17" s="14" t="str">
        <f aca="false">IF(A17="","",COUNTIF('Example Journal'!$A$7:$A$1006,A17))</f>
        <v/>
      </c>
      <c r="C17" s="14" t="str">
        <f aca="false">IF(A17="","",COUNTIFS('Example Journal'!$A$7:$A$1006,A17,'Example Journal'!$S$7:$S$1006,"&gt;0"))</f>
        <v/>
      </c>
      <c r="D17" s="14" t="str">
        <f aca="false">IF(A17="","",COUNTIFS('Example Journal'!$A$7:$A$1006,A17,'Example Journal'!$S$7:$S$1006,"&lt;0"))</f>
        <v/>
      </c>
      <c r="E17" s="19" t="str">
        <f aca="false">IF(OR(A17="",N(B17)=0),"",C17/B17)</f>
        <v/>
      </c>
      <c r="F17" s="15" t="str">
        <f aca="false">IF(A17="","",SUMIFS('Example Journal'!$S$7:$S$1006,'Example Journal'!$A$7:$A$1006,A17,'Example Journal'!$S$7:$S$1006,"&gt;0"))</f>
        <v/>
      </c>
      <c r="G17" s="15" t="str">
        <f aca="false">IF(A17="","",-SUMIFS('Example Journal'!$S$7:$S$1006,'Example Journal'!$A$7:$A$1006,A17,'Example Journal'!$S$7:$S$1006,"&lt;0"))</f>
        <v/>
      </c>
      <c r="H17" s="15" t="str">
        <f aca="false">IF(A17="","",SUMIFS('Example Journal'!$S$7:$S$1006,'Example Journal'!$A$7:$A$1006,A17))</f>
        <v/>
      </c>
      <c r="I17" s="20" t="str">
        <f aca="false">IF(A17="","",IF(G17=0,IF(F17&gt;0,"no losses",""),F17/G17))</f>
        <v/>
      </c>
      <c r="J17" s="16" t="str">
        <f aca="false">IF(A17="","",IF(COUNTIFS('Example Journal'!$A$7:$A$1006,A17,'Example Journal'!$R$7:$R$1006,"&gt;0")=0,"",SUMIFS('Example Journal'!$T$7:$T$1006,'Example Journal'!$A$7:$A$1006,A17)/COUNTIFS('Example Journal'!$A$7:$A$1006,A17,'Example Journal'!$R$7:$R$1006,"&gt;0")))</f>
        <v/>
      </c>
      <c r="K17" s="15" t="str">
        <f aca="false">IF(A17="","",SUMIFS('Example Journal'!$L$7:$L$1006,'Example Journal'!$A$7:$A$1006,A17))</f>
        <v/>
      </c>
      <c r="L17" s="14" t="str">
        <f aca="false">IF(A17="","",IF(N('Example Journal'!$C$4)&lt;=0,"no limit set",IF(COUNTIFS('Example Journal'!$A$7:$A$1006,A17,'Example Journal'!$U$7:$U$1006,"&lt;="&amp;-'Example Journal'!$C$4)&gt;0,"Yes","No")))</f>
        <v/>
      </c>
      <c r="M17" s="14" t="str">
        <f aca="false">IF(A17="","",COUNTIFS('Example Journal'!$A$7:$A$1006,A17,'Example Journal'!$V$7:$V$1006,"After loss limit"))</f>
        <v/>
      </c>
      <c r="N17" s="14" t="str">
        <f aca="false">IF(A17="","",IF(N('Example Journal'!$C$5)&lt;=0,"no cap set",IF(B17&gt;'Example Journal'!$C$5,"Yes","No")))</f>
        <v/>
      </c>
      <c r="O17" s="15" t="str">
        <f aca="false">IF(A17="","",N('Example Journal'!$C$3)+SUM($H$7:H17))</f>
        <v/>
      </c>
      <c r="P17" s="15" t="str">
        <f aca="false">IF(A17="","",O17-MAX(N('Example Journal'!$C$3),MAX($O$7:O17)))</f>
        <v/>
      </c>
      <c r="Q17" s="21" t="e">
        <f aca="false">IF(A17="",NA(),O17)</f>
        <v>#N/A</v>
      </c>
    </row>
    <row r="18" customFormat="false" ht="15" hidden="false" customHeight="false" outlineLevel="0" collapsed="false">
      <c r="A18" s="18" t="str">
        <f aca="false">IF(A17="","",IF(COUNTIF('Example Journal'!$A$7:$A$1006,"&gt;"&amp;A17)=0,"",SMALL('Example Journal'!$A$7:$A$1006,COUNTIF('Example Journal'!$A$7:$A$1006,"&lt;="&amp;A17)+1)))</f>
        <v/>
      </c>
      <c r="B18" s="14" t="str">
        <f aca="false">IF(A18="","",COUNTIF('Example Journal'!$A$7:$A$1006,A18))</f>
        <v/>
      </c>
      <c r="C18" s="14" t="str">
        <f aca="false">IF(A18="","",COUNTIFS('Example Journal'!$A$7:$A$1006,A18,'Example Journal'!$S$7:$S$1006,"&gt;0"))</f>
        <v/>
      </c>
      <c r="D18" s="14" t="str">
        <f aca="false">IF(A18="","",COUNTIFS('Example Journal'!$A$7:$A$1006,A18,'Example Journal'!$S$7:$S$1006,"&lt;0"))</f>
        <v/>
      </c>
      <c r="E18" s="19" t="str">
        <f aca="false">IF(OR(A18="",N(B18)=0),"",C18/B18)</f>
        <v/>
      </c>
      <c r="F18" s="15" t="str">
        <f aca="false">IF(A18="","",SUMIFS('Example Journal'!$S$7:$S$1006,'Example Journal'!$A$7:$A$1006,A18,'Example Journal'!$S$7:$S$1006,"&gt;0"))</f>
        <v/>
      </c>
      <c r="G18" s="15" t="str">
        <f aca="false">IF(A18="","",-SUMIFS('Example Journal'!$S$7:$S$1006,'Example Journal'!$A$7:$A$1006,A18,'Example Journal'!$S$7:$S$1006,"&lt;0"))</f>
        <v/>
      </c>
      <c r="H18" s="15" t="str">
        <f aca="false">IF(A18="","",SUMIFS('Example Journal'!$S$7:$S$1006,'Example Journal'!$A$7:$A$1006,A18))</f>
        <v/>
      </c>
      <c r="I18" s="20" t="str">
        <f aca="false">IF(A18="","",IF(G18=0,IF(F18&gt;0,"no losses",""),F18/G18))</f>
        <v/>
      </c>
      <c r="J18" s="16" t="str">
        <f aca="false">IF(A18="","",IF(COUNTIFS('Example Journal'!$A$7:$A$1006,A18,'Example Journal'!$R$7:$R$1006,"&gt;0")=0,"",SUMIFS('Example Journal'!$T$7:$T$1006,'Example Journal'!$A$7:$A$1006,A18)/COUNTIFS('Example Journal'!$A$7:$A$1006,A18,'Example Journal'!$R$7:$R$1006,"&gt;0")))</f>
        <v/>
      </c>
      <c r="K18" s="15" t="str">
        <f aca="false">IF(A18="","",SUMIFS('Example Journal'!$L$7:$L$1006,'Example Journal'!$A$7:$A$1006,A18))</f>
        <v/>
      </c>
      <c r="L18" s="14" t="str">
        <f aca="false">IF(A18="","",IF(N('Example Journal'!$C$4)&lt;=0,"no limit set",IF(COUNTIFS('Example Journal'!$A$7:$A$1006,A18,'Example Journal'!$U$7:$U$1006,"&lt;="&amp;-'Example Journal'!$C$4)&gt;0,"Yes","No")))</f>
        <v/>
      </c>
      <c r="M18" s="14" t="str">
        <f aca="false">IF(A18="","",COUNTIFS('Example Journal'!$A$7:$A$1006,A18,'Example Journal'!$V$7:$V$1006,"After loss limit"))</f>
        <v/>
      </c>
      <c r="N18" s="14" t="str">
        <f aca="false">IF(A18="","",IF(N('Example Journal'!$C$5)&lt;=0,"no cap set",IF(B18&gt;'Example Journal'!$C$5,"Yes","No")))</f>
        <v/>
      </c>
      <c r="O18" s="15" t="str">
        <f aca="false">IF(A18="","",N('Example Journal'!$C$3)+SUM($H$7:H18))</f>
        <v/>
      </c>
      <c r="P18" s="15" t="str">
        <f aca="false">IF(A18="","",O18-MAX(N('Example Journal'!$C$3),MAX($O$7:O18)))</f>
        <v/>
      </c>
      <c r="Q18" s="21" t="e">
        <f aca="false">IF(A18="",NA(),O18)</f>
        <v>#N/A</v>
      </c>
    </row>
    <row r="19" customFormat="false" ht="15" hidden="false" customHeight="false" outlineLevel="0" collapsed="false">
      <c r="A19" s="18" t="str">
        <f aca="false">IF(A18="","",IF(COUNTIF('Example Journal'!$A$7:$A$1006,"&gt;"&amp;A18)=0,"",SMALL('Example Journal'!$A$7:$A$1006,COUNTIF('Example Journal'!$A$7:$A$1006,"&lt;="&amp;A18)+1)))</f>
        <v/>
      </c>
      <c r="B19" s="14" t="str">
        <f aca="false">IF(A19="","",COUNTIF('Example Journal'!$A$7:$A$1006,A19))</f>
        <v/>
      </c>
      <c r="C19" s="14" t="str">
        <f aca="false">IF(A19="","",COUNTIFS('Example Journal'!$A$7:$A$1006,A19,'Example Journal'!$S$7:$S$1006,"&gt;0"))</f>
        <v/>
      </c>
      <c r="D19" s="14" t="str">
        <f aca="false">IF(A19="","",COUNTIFS('Example Journal'!$A$7:$A$1006,A19,'Example Journal'!$S$7:$S$1006,"&lt;0"))</f>
        <v/>
      </c>
      <c r="E19" s="19" t="str">
        <f aca="false">IF(OR(A19="",N(B19)=0),"",C19/B19)</f>
        <v/>
      </c>
      <c r="F19" s="15" t="str">
        <f aca="false">IF(A19="","",SUMIFS('Example Journal'!$S$7:$S$1006,'Example Journal'!$A$7:$A$1006,A19,'Example Journal'!$S$7:$S$1006,"&gt;0"))</f>
        <v/>
      </c>
      <c r="G19" s="15" t="str">
        <f aca="false">IF(A19="","",-SUMIFS('Example Journal'!$S$7:$S$1006,'Example Journal'!$A$7:$A$1006,A19,'Example Journal'!$S$7:$S$1006,"&lt;0"))</f>
        <v/>
      </c>
      <c r="H19" s="15" t="str">
        <f aca="false">IF(A19="","",SUMIFS('Example Journal'!$S$7:$S$1006,'Example Journal'!$A$7:$A$1006,A19))</f>
        <v/>
      </c>
      <c r="I19" s="20" t="str">
        <f aca="false">IF(A19="","",IF(G19=0,IF(F19&gt;0,"no losses",""),F19/G19))</f>
        <v/>
      </c>
      <c r="J19" s="16" t="str">
        <f aca="false">IF(A19="","",IF(COUNTIFS('Example Journal'!$A$7:$A$1006,A19,'Example Journal'!$R$7:$R$1006,"&gt;0")=0,"",SUMIFS('Example Journal'!$T$7:$T$1006,'Example Journal'!$A$7:$A$1006,A19)/COUNTIFS('Example Journal'!$A$7:$A$1006,A19,'Example Journal'!$R$7:$R$1006,"&gt;0")))</f>
        <v/>
      </c>
      <c r="K19" s="15" t="str">
        <f aca="false">IF(A19="","",SUMIFS('Example Journal'!$L$7:$L$1006,'Example Journal'!$A$7:$A$1006,A19))</f>
        <v/>
      </c>
      <c r="L19" s="14" t="str">
        <f aca="false">IF(A19="","",IF(N('Example Journal'!$C$4)&lt;=0,"no limit set",IF(COUNTIFS('Example Journal'!$A$7:$A$1006,A19,'Example Journal'!$U$7:$U$1006,"&lt;="&amp;-'Example Journal'!$C$4)&gt;0,"Yes","No")))</f>
        <v/>
      </c>
      <c r="M19" s="14" t="str">
        <f aca="false">IF(A19="","",COUNTIFS('Example Journal'!$A$7:$A$1006,A19,'Example Journal'!$V$7:$V$1006,"After loss limit"))</f>
        <v/>
      </c>
      <c r="N19" s="14" t="str">
        <f aca="false">IF(A19="","",IF(N('Example Journal'!$C$5)&lt;=0,"no cap set",IF(B19&gt;'Example Journal'!$C$5,"Yes","No")))</f>
        <v/>
      </c>
      <c r="O19" s="15" t="str">
        <f aca="false">IF(A19="","",N('Example Journal'!$C$3)+SUM($H$7:H19))</f>
        <v/>
      </c>
      <c r="P19" s="15" t="str">
        <f aca="false">IF(A19="","",O19-MAX(N('Example Journal'!$C$3),MAX($O$7:O19)))</f>
        <v/>
      </c>
      <c r="Q19" s="21" t="e">
        <f aca="false">IF(A19="",NA(),O19)</f>
        <v>#N/A</v>
      </c>
    </row>
    <row r="20" customFormat="false" ht="15" hidden="false" customHeight="false" outlineLevel="0" collapsed="false">
      <c r="A20" s="18" t="str">
        <f aca="false">IF(A19="","",IF(COUNTIF('Example Journal'!$A$7:$A$1006,"&gt;"&amp;A19)=0,"",SMALL('Example Journal'!$A$7:$A$1006,COUNTIF('Example Journal'!$A$7:$A$1006,"&lt;="&amp;A19)+1)))</f>
        <v/>
      </c>
      <c r="B20" s="14" t="str">
        <f aca="false">IF(A20="","",COUNTIF('Example Journal'!$A$7:$A$1006,A20))</f>
        <v/>
      </c>
      <c r="C20" s="14" t="str">
        <f aca="false">IF(A20="","",COUNTIFS('Example Journal'!$A$7:$A$1006,A20,'Example Journal'!$S$7:$S$1006,"&gt;0"))</f>
        <v/>
      </c>
      <c r="D20" s="14" t="str">
        <f aca="false">IF(A20="","",COUNTIFS('Example Journal'!$A$7:$A$1006,A20,'Example Journal'!$S$7:$S$1006,"&lt;0"))</f>
        <v/>
      </c>
      <c r="E20" s="19" t="str">
        <f aca="false">IF(OR(A20="",N(B20)=0),"",C20/B20)</f>
        <v/>
      </c>
      <c r="F20" s="15" t="str">
        <f aca="false">IF(A20="","",SUMIFS('Example Journal'!$S$7:$S$1006,'Example Journal'!$A$7:$A$1006,A20,'Example Journal'!$S$7:$S$1006,"&gt;0"))</f>
        <v/>
      </c>
      <c r="G20" s="15" t="str">
        <f aca="false">IF(A20="","",-SUMIFS('Example Journal'!$S$7:$S$1006,'Example Journal'!$A$7:$A$1006,A20,'Example Journal'!$S$7:$S$1006,"&lt;0"))</f>
        <v/>
      </c>
      <c r="H20" s="15" t="str">
        <f aca="false">IF(A20="","",SUMIFS('Example Journal'!$S$7:$S$1006,'Example Journal'!$A$7:$A$1006,A20))</f>
        <v/>
      </c>
      <c r="I20" s="20" t="str">
        <f aca="false">IF(A20="","",IF(G20=0,IF(F20&gt;0,"no losses",""),F20/G20))</f>
        <v/>
      </c>
      <c r="J20" s="16" t="str">
        <f aca="false">IF(A20="","",IF(COUNTIFS('Example Journal'!$A$7:$A$1006,A20,'Example Journal'!$R$7:$R$1006,"&gt;0")=0,"",SUMIFS('Example Journal'!$T$7:$T$1006,'Example Journal'!$A$7:$A$1006,A20)/COUNTIFS('Example Journal'!$A$7:$A$1006,A20,'Example Journal'!$R$7:$R$1006,"&gt;0")))</f>
        <v/>
      </c>
      <c r="K20" s="15" t="str">
        <f aca="false">IF(A20="","",SUMIFS('Example Journal'!$L$7:$L$1006,'Example Journal'!$A$7:$A$1006,A20))</f>
        <v/>
      </c>
      <c r="L20" s="14" t="str">
        <f aca="false">IF(A20="","",IF(N('Example Journal'!$C$4)&lt;=0,"no limit set",IF(COUNTIFS('Example Journal'!$A$7:$A$1006,A20,'Example Journal'!$U$7:$U$1006,"&lt;="&amp;-'Example Journal'!$C$4)&gt;0,"Yes","No")))</f>
        <v/>
      </c>
      <c r="M20" s="14" t="str">
        <f aca="false">IF(A20="","",COUNTIFS('Example Journal'!$A$7:$A$1006,A20,'Example Journal'!$V$7:$V$1006,"After loss limit"))</f>
        <v/>
      </c>
      <c r="N20" s="14" t="str">
        <f aca="false">IF(A20="","",IF(N('Example Journal'!$C$5)&lt;=0,"no cap set",IF(B20&gt;'Example Journal'!$C$5,"Yes","No")))</f>
        <v/>
      </c>
      <c r="O20" s="15" t="str">
        <f aca="false">IF(A20="","",N('Example Journal'!$C$3)+SUM($H$7:H20))</f>
        <v/>
      </c>
      <c r="P20" s="15" t="str">
        <f aca="false">IF(A20="","",O20-MAX(N('Example Journal'!$C$3),MAX($O$7:O20)))</f>
        <v/>
      </c>
      <c r="Q20" s="21" t="e">
        <f aca="false">IF(A20="",NA(),O20)</f>
        <v>#N/A</v>
      </c>
    </row>
    <row r="21" customFormat="false" ht="15" hidden="false" customHeight="false" outlineLevel="0" collapsed="false">
      <c r="A21" s="18" t="str">
        <f aca="false">IF(A20="","",IF(COUNTIF('Example Journal'!$A$7:$A$1006,"&gt;"&amp;A20)=0,"",SMALL('Example Journal'!$A$7:$A$1006,COUNTIF('Example Journal'!$A$7:$A$1006,"&lt;="&amp;A20)+1)))</f>
        <v/>
      </c>
      <c r="B21" s="14" t="str">
        <f aca="false">IF(A21="","",COUNTIF('Example Journal'!$A$7:$A$1006,A21))</f>
        <v/>
      </c>
      <c r="C21" s="14" t="str">
        <f aca="false">IF(A21="","",COUNTIFS('Example Journal'!$A$7:$A$1006,A21,'Example Journal'!$S$7:$S$1006,"&gt;0"))</f>
        <v/>
      </c>
      <c r="D21" s="14" t="str">
        <f aca="false">IF(A21="","",COUNTIFS('Example Journal'!$A$7:$A$1006,A21,'Example Journal'!$S$7:$S$1006,"&lt;0"))</f>
        <v/>
      </c>
      <c r="E21" s="19" t="str">
        <f aca="false">IF(OR(A21="",N(B21)=0),"",C21/B21)</f>
        <v/>
      </c>
      <c r="F21" s="15" t="str">
        <f aca="false">IF(A21="","",SUMIFS('Example Journal'!$S$7:$S$1006,'Example Journal'!$A$7:$A$1006,A21,'Example Journal'!$S$7:$S$1006,"&gt;0"))</f>
        <v/>
      </c>
      <c r="G21" s="15" t="str">
        <f aca="false">IF(A21="","",-SUMIFS('Example Journal'!$S$7:$S$1006,'Example Journal'!$A$7:$A$1006,A21,'Example Journal'!$S$7:$S$1006,"&lt;0"))</f>
        <v/>
      </c>
      <c r="H21" s="15" t="str">
        <f aca="false">IF(A21="","",SUMIFS('Example Journal'!$S$7:$S$1006,'Example Journal'!$A$7:$A$1006,A21))</f>
        <v/>
      </c>
      <c r="I21" s="20" t="str">
        <f aca="false">IF(A21="","",IF(G21=0,IF(F21&gt;0,"no losses",""),F21/G21))</f>
        <v/>
      </c>
      <c r="J21" s="16" t="str">
        <f aca="false">IF(A21="","",IF(COUNTIFS('Example Journal'!$A$7:$A$1006,A21,'Example Journal'!$R$7:$R$1006,"&gt;0")=0,"",SUMIFS('Example Journal'!$T$7:$T$1006,'Example Journal'!$A$7:$A$1006,A21)/COUNTIFS('Example Journal'!$A$7:$A$1006,A21,'Example Journal'!$R$7:$R$1006,"&gt;0")))</f>
        <v/>
      </c>
      <c r="K21" s="15" t="str">
        <f aca="false">IF(A21="","",SUMIFS('Example Journal'!$L$7:$L$1006,'Example Journal'!$A$7:$A$1006,A21))</f>
        <v/>
      </c>
      <c r="L21" s="14" t="str">
        <f aca="false">IF(A21="","",IF(N('Example Journal'!$C$4)&lt;=0,"no limit set",IF(COUNTIFS('Example Journal'!$A$7:$A$1006,A21,'Example Journal'!$U$7:$U$1006,"&lt;="&amp;-'Example Journal'!$C$4)&gt;0,"Yes","No")))</f>
        <v/>
      </c>
      <c r="M21" s="14" t="str">
        <f aca="false">IF(A21="","",COUNTIFS('Example Journal'!$A$7:$A$1006,A21,'Example Journal'!$V$7:$V$1006,"After loss limit"))</f>
        <v/>
      </c>
      <c r="N21" s="14" t="str">
        <f aca="false">IF(A21="","",IF(N('Example Journal'!$C$5)&lt;=0,"no cap set",IF(B21&gt;'Example Journal'!$C$5,"Yes","No")))</f>
        <v/>
      </c>
      <c r="O21" s="15" t="str">
        <f aca="false">IF(A21="","",N('Example Journal'!$C$3)+SUM($H$7:H21))</f>
        <v/>
      </c>
      <c r="P21" s="15" t="str">
        <f aca="false">IF(A21="","",O21-MAX(N('Example Journal'!$C$3),MAX($O$7:O21)))</f>
        <v/>
      </c>
      <c r="Q21" s="21" t="e">
        <f aca="false">IF(A21="",NA(),O21)</f>
        <v>#N/A</v>
      </c>
    </row>
    <row r="22" customFormat="false" ht="15" hidden="false" customHeight="false" outlineLevel="0" collapsed="false">
      <c r="A22" s="18" t="str">
        <f aca="false">IF(A21="","",IF(COUNTIF('Example Journal'!$A$7:$A$1006,"&gt;"&amp;A21)=0,"",SMALL('Example Journal'!$A$7:$A$1006,COUNTIF('Example Journal'!$A$7:$A$1006,"&lt;="&amp;A21)+1)))</f>
        <v/>
      </c>
      <c r="B22" s="14" t="str">
        <f aca="false">IF(A22="","",COUNTIF('Example Journal'!$A$7:$A$1006,A22))</f>
        <v/>
      </c>
      <c r="C22" s="14" t="str">
        <f aca="false">IF(A22="","",COUNTIFS('Example Journal'!$A$7:$A$1006,A22,'Example Journal'!$S$7:$S$1006,"&gt;0"))</f>
        <v/>
      </c>
      <c r="D22" s="14" t="str">
        <f aca="false">IF(A22="","",COUNTIFS('Example Journal'!$A$7:$A$1006,A22,'Example Journal'!$S$7:$S$1006,"&lt;0"))</f>
        <v/>
      </c>
      <c r="E22" s="19" t="str">
        <f aca="false">IF(OR(A22="",N(B22)=0),"",C22/B22)</f>
        <v/>
      </c>
      <c r="F22" s="15" t="str">
        <f aca="false">IF(A22="","",SUMIFS('Example Journal'!$S$7:$S$1006,'Example Journal'!$A$7:$A$1006,A22,'Example Journal'!$S$7:$S$1006,"&gt;0"))</f>
        <v/>
      </c>
      <c r="G22" s="15" t="str">
        <f aca="false">IF(A22="","",-SUMIFS('Example Journal'!$S$7:$S$1006,'Example Journal'!$A$7:$A$1006,A22,'Example Journal'!$S$7:$S$1006,"&lt;0"))</f>
        <v/>
      </c>
      <c r="H22" s="15" t="str">
        <f aca="false">IF(A22="","",SUMIFS('Example Journal'!$S$7:$S$1006,'Example Journal'!$A$7:$A$1006,A22))</f>
        <v/>
      </c>
      <c r="I22" s="20" t="str">
        <f aca="false">IF(A22="","",IF(G22=0,IF(F22&gt;0,"no losses",""),F22/G22))</f>
        <v/>
      </c>
      <c r="J22" s="16" t="str">
        <f aca="false">IF(A22="","",IF(COUNTIFS('Example Journal'!$A$7:$A$1006,A22,'Example Journal'!$R$7:$R$1006,"&gt;0")=0,"",SUMIFS('Example Journal'!$T$7:$T$1006,'Example Journal'!$A$7:$A$1006,A22)/COUNTIFS('Example Journal'!$A$7:$A$1006,A22,'Example Journal'!$R$7:$R$1006,"&gt;0")))</f>
        <v/>
      </c>
      <c r="K22" s="15" t="str">
        <f aca="false">IF(A22="","",SUMIFS('Example Journal'!$L$7:$L$1006,'Example Journal'!$A$7:$A$1006,A22))</f>
        <v/>
      </c>
      <c r="L22" s="14" t="str">
        <f aca="false">IF(A22="","",IF(N('Example Journal'!$C$4)&lt;=0,"no limit set",IF(COUNTIFS('Example Journal'!$A$7:$A$1006,A22,'Example Journal'!$U$7:$U$1006,"&lt;="&amp;-'Example Journal'!$C$4)&gt;0,"Yes","No")))</f>
        <v/>
      </c>
      <c r="M22" s="14" t="str">
        <f aca="false">IF(A22="","",COUNTIFS('Example Journal'!$A$7:$A$1006,A22,'Example Journal'!$V$7:$V$1006,"After loss limit"))</f>
        <v/>
      </c>
      <c r="N22" s="14" t="str">
        <f aca="false">IF(A22="","",IF(N('Example Journal'!$C$5)&lt;=0,"no cap set",IF(B22&gt;'Example Journal'!$C$5,"Yes","No")))</f>
        <v/>
      </c>
      <c r="O22" s="15" t="str">
        <f aca="false">IF(A22="","",N('Example Journal'!$C$3)+SUM($H$7:H22))</f>
        <v/>
      </c>
      <c r="P22" s="15" t="str">
        <f aca="false">IF(A22="","",O22-MAX(N('Example Journal'!$C$3),MAX($O$7:O22)))</f>
        <v/>
      </c>
      <c r="Q22" s="21" t="e">
        <f aca="false">IF(A22="",NA(),O22)</f>
        <v>#N/A</v>
      </c>
    </row>
    <row r="23" customFormat="false" ht="15" hidden="false" customHeight="false" outlineLevel="0" collapsed="false">
      <c r="A23" s="18" t="str">
        <f aca="false">IF(A22="","",IF(COUNTIF('Example Journal'!$A$7:$A$1006,"&gt;"&amp;A22)=0,"",SMALL('Example Journal'!$A$7:$A$1006,COUNTIF('Example Journal'!$A$7:$A$1006,"&lt;="&amp;A22)+1)))</f>
        <v/>
      </c>
      <c r="B23" s="14" t="str">
        <f aca="false">IF(A23="","",COUNTIF('Example Journal'!$A$7:$A$1006,A23))</f>
        <v/>
      </c>
      <c r="C23" s="14" t="str">
        <f aca="false">IF(A23="","",COUNTIFS('Example Journal'!$A$7:$A$1006,A23,'Example Journal'!$S$7:$S$1006,"&gt;0"))</f>
        <v/>
      </c>
      <c r="D23" s="14" t="str">
        <f aca="false">IF(A23="","",COUNTIFS('Example Journal'!$A$7:$A$1006,A23,'Example Journal'!$S$7:$S$1006,"&lt;0"))</f>
        <v/>
      </c>
      <c r="E23" s="19" t="str">
        <f aca="false">IF(OR(A23="",N(B23)=0),"",C23/B23)</f>
        <v/>
      </c>
      <c r="F23" s="15" t="str">
        <f aca="false">IF(A23="","",SUMIFS('Example Journal'!$S$7:$S$1006,'Example Journal'!$A$7:$A$1006,A23,'Example Journal'!$S$7:$S$1006,"&gt;0"))</f>
        <v/>
      </c>
      <c r="G23" s="15" t="str">
        <f aca="false">IF(A23="","",-SUMIFS('Example Journal'!$S$7:$S$1006,'Example Journal'!$A$7:$A$1006,A23,'Example Journal'!$S$7:$S$1006,"&lt;0"))</f>
        <v/>
      </c>
      <c r="H23" s="15" t="str">
        <f aca="false">IF(A23="","",SUMIFS('Example Journal'!$S$7:$S$1006,'Example Journal'!$A$7:$A$1006,A23))</f>
        <v/>
      </c>
      <c r="I23" s="20" t="str">
        <f aca="false">IF(A23="","",IF(G23=0,IF(F23&gt;0,"no losses",""),F23/G23))</f>
        <v/>
      </c>
      <c r="J23" s="16" t="str">
        <f aca="false">IF(A23="","",IF(COUNTIFS('Example Journal'!$A$7:$A$1006,A23,'Example Journal'!$R$7:$R$1006,"&gt;0")=0,"",SUMIFS('Example Journal'!$T$7:$T$1006,'Example Journal'!$A$7:$A$1006,A23)/COUNTIFS('Example Journal'!$A$7:$A$1006,A23,'Example Journal'!$R$7:$R$1006,"&gt;0")))</f>
        <v/>
      </c>
      <c r="K23" s="15" t="str">
        <f aca="false">IF(A23="","",SUMIFS('Example Journal'!$L$7:$L$1006,'Example Journal'!$A$7:$A$1006,A23))</f>
        <v/>
      </c>
      <c r="L23" s="14" t="str">
        <f aca="false">IF(A23="","",IF(N('Example Journal'!$C$4)&lt;=0,"no limit set",IF(COUNTIFS('Example Journal'!$A$7:$A$1006,A23,'Example Journal'!$U$7:$U$1006,"&lt;="&amp;-'Example Journal'!$C$4)&gt;0,"Yes","No")))</f>
        <v/>
      </c>
      <c r="M23" s="14" t="str">
        <f aca="false">IF(A23="","",COUNTIFS('Example Journal'!$A$7:$A$1006,A23,'Example Journal'!$V$7:$V$1006,"After loss limit"))</f>
        <v/>
      </c>
      <c r="N23" s="14" t="str">
        <f aca="false">IF(A23="","",IF(N('Example Journal'!$C$5)&lt;=0,"no cap set",IF(B23&gt;'Example Journal'!$C$5,"Yes","No")))</f>
        <v/>
      </c>
      <c r="O23" s="15" t="str">
        <f aca="false">IF(A23="","",N('Example Journal'!$C$3)+SUM($H$7:H23))</f>
        <v/>
      </c>
      <c r="P23" s="15" t="str">
        <f aca="false">IF(A23="","",O23-MAX(N('Example Journal'!$C$3),MAX($O$7:O23)))</f>
        <v/>
      </c>
      <c r="Q23" s="21" t="e">
        <f aca="false">IF(A23="",NA(),O23)</f>
        <v>#N/A</v>
      </c>
    </row>
    <row r="24" customFormat="false" ht="15" hidden="false" customHeight="false" outlineLevel="0" collapsed="false">
      <c r="A24" s="18" t="str">
        <f aca="false">IF(A23="","",IF(COUNTIF('Example Journal'!$A$7:$A$1006,"&gt;"&amp;A23)=0,"",SMALL('Example Journal'!$A$7:$A$1006,COUNTIF('Example Journal'!$A$7:$A$1006,"&lt;="&amp;A23)+1)))</f>
        <v/>
      </c>
      <c r="B24" s="14" t="str">
        <f aca="false">IF(A24="","",COUNTIF('Example Journal'!$A$7:$A$1006,A24))</f>
        <v/>
      </c>
      <c r="C24" s="14" t="str">
        <f aca="false">IF(A24="","",COUNTIFS('Example Journal'!$A$7:$A$1006,A24,'Example Journal'!$S$7:$S$1006,"&gt;0"))</f>
        <v/>
      </c>
      <c r="D24" s="14" t="str">
        <f aca="false">IF(A24="","",COUNTIFS('Example Journal'!$A$7:$A$1006,A24,'Example Journal'!$S$7:$S$1006,"&lt;0"))</f>
        <v/>
      </c>
      <c r="E24" s="19" t="str">
        <f aca="false">IF(OR(A24="",N(B24)=0),"",C24/B24)</f>
        <v/>
      </c>
      <c r="F24" s="15" t="str">
        <f aca="false">IF(A24="","",SUMIFS('Example Journal'!$S$7:$S$1006,'Example Journal'!$A$7:$A$1006,A24,'Example Journal'!$S$7:$S$1006,"&gt;0"))</f>
        <v/>
      </c>
      <c r="G24" s="15" t="str">
        <f aca="false">IF(A24="","",-SUMIFS('Example Journal'!$S$7:$S$1006,'Example Journal'!$A$7:$A$1006,A24,'Example Journal'!$S$7:$S$1006,"&lt;0"))</f>
        <v/>
      </c>
      <c r="H24" s="15" t="str">
        <f aca="false">IF(A24="","",SUMIFS('Example Journal'!$S$7:$S$1006,'Example Journal'!$A$7:$A$1006,A24))</f>
        <v/>
      </c>
      <c r="I24" s="20" t="str">
        <f aca="false">IF(A24="","",IF(G24=0,IF(F24&gt;0,"no losses",""),F24/G24))</f>
        <v/>
      </c>
      <c r="J24" s="16" t="str">
        <f aca="false">IF(A24="","",IF(COUNTIFS('Example Journal'!$A$7:$A$1006,A24,'Example Journal'!$R$7:$R$1006,"&gt;0")=0,"",SUMIFS('Example Journal'!$T$7:$T$1006,'Example Journal'!$A$7:$A$1006,A24)/COUNTIFS('Example Journal'!$A$7:$A$1006,A24,'Example Journal'!$R$7:$R$1006,"&gt;0")))</f>
        <v/>
      </c>
      <c r="K24" s="15" t="str">
        <f aca="false">IF(A24="","",SUMIFS('Example Journal'!$L$7:$L$1006,'Example Journal'!$A$7:$A$1006,A24))</f>
        <v/>
      </c>
      <c r="L24" s="14" t="str">
        <f aca="false">IF(A24="","",IF(N('Example Journal'!$C$4)&lt;=0,"no limit set",IF(COUNTIFS('Example Journal'!$A$7:$A$1006,A24,'Example Journal'!$U$7:$U$1006,"&lt;="&amp;-'Example Journal'!$C$4)&gt;0,"Yes","No")))</f>
        <v/>
      </c>
      <c r="M24" s="14" t="str">
        <f aca="false">IF(A24="","",COUNTIFS('Example Journal'!$A$7:$A$1006,A24,'Example Journal'!$V$7:$V$1006,"After loss limit"))</f>
        <v/>
      </c>
      <c r="N24" s="14" t="str">
        <f aca="false">IF(A24="","",IF(N('Example Journal'!$C$5)&lt;=0,"no cap set",IF(B24&gt;'Example Journal'!$C$5,"Yes","No")))</f>
        <v/>
      </c>
      <c r="O24" s="15" t="str">
        <f aca="false">IF(A24="","",N('Example Journal'!$C$3)+SUM($H$7:H24))</f>
        <v/>
      </c>
      <c r="P24" s="15" t="str">
        <f aca="false">IF(A24="","",O24-MAX(N('Example Journal'!$C$3),MAX($O$7:O24)))</f>
        <v/>
      </c>
      <c r="Q24" s="21" t="e">
        <f aca="false">IF(A24="",NA(),O24)</f>
        <v>#N/A</v>
      </c>
    </row>
    <row r="25" customFormat="false" ht="15" hidden="false" customHeight="false" outlineLevel="0" collapsed="false">
      <c r="A25" s="18" t="str">
        <f aca="false">IF(A24="","",IF(COUNTIF('Example Journal'!$A$7:$A$1006,"&gt;"&amp;A24)=0,"",SMALL('Example Journal'!$A$7:$A$1006,COUNTIF('Example Journal'!$A$7:$A$1006,"&lt;="&amp;A24)+1)))</f>
        <v/>
      </c>
      <c r="B25" s="14" t="str">
        <f aca="false">IF(A25="","",COUNTIF('Example Journal'!$A$7:$A$1006,A25))</f>
        <v/>
      </c>
      <c r="C25" s="14" t="str">
        <f aca="false">IF(A25="","",COUNTIFS('Example Journal'!$A$7:$A$1006,A25,'Example Journal'!$S$7:$S$1006,"&gt;0"))</f>
        <v/>
      </c>
      <c r="D25" s="14" t="str">
        <f aca="false">IF(A25="","",COUNTIFS('Example Journal'!$A$7:$A$1006,A25,'Example Journal'!$S$7:$S$1006,"&lt;0"))</f>
        <v/>
      </c>
      <c r="E25" s="19" t="str">
        <f aca="false">IF(OR(A25="",N(B25)=0),"",C25/B25)</f>
        <v/>
      </c>
      <c r="F25" s="15" t="str">
        <f aca="false">IF(A25="","",SUMIFS('Example Journal'!$S$7:$S$1006,'Example Journal'!$A$7:$A$1006,A25,'Example Journal'!$S$7:$S$1006,"&gt;0"))</f>
        <v/>
      </c>
      <c r="G25" s="15" t="str">
        <f aca="false">IF(A25="","",-SUMIFS('Example Journal'!$S$7:$S$1006,'Example Journal'!$A$7:$A$1006,A25,'Example Journal'!$S$7:$S$1006,"&lt;0"))</f>
        <v/>
      </c>
      <c r="H25" s="15" t="str">
        <f aca="false">IF(A25="","",SUMIFS('Example Journal'!$S$7:$S$1006,'Example Journal'!$A$7:$A$1006,A25))</f>
        <v/>
      </c>
      <c r="I25" s="20" t="str">
        <f aca="false">IF(A25="","",IF(G25=0,IF(F25&gt;0,"no losses",""),F25/G25))</f>
        <v/>
      </c>
      <c r="J25" s="16" t="str">
        <f aca="false">IF(A25="","",IF(COUNTIFS('Example Journal'!$A$7:$A$1006,A25,'Example Journal'!$R$7:$R$1006,"&gt;0")=0,"",SUMIFS('Example Journal'!$T$7:$T$1006,'Example Journal'!$A$7:$A$1006,A25)/COUNTIFS('Example Journal'!$A$7:$A$1006,A25,'Example Journal'!$R$7:$R$1006,"&gt;0")))</f>
        <v/>
      </c>
      <c r="K25" s="15" t="str">
        <f aca="false">IF(A25="","",SUMIFS('Example Journal'!$L$7:$L$1006,'Example Journal'!$A$7:$A$1006,A25))</f>
        <v/>
      </c>
      <c r="L25" s="14" t="str">
        <f aca="false">IF(A25="","",IF(N('Example Journal'!$C$4)&lt;=0,"no limit set",IF(COUNTIFS('Example Journal'!$A$7:$A$1006,A25,'Example Journal'!$U$7:$U$1006,"&lt;="&amp;-'Example Journal'!$C$4)&gt;0,"Yes","No")))</f>
        <v/>
      </c>
      <c r="M25" s="14" t="str">
        <f aca="false">IF(A25="","",COUNTIFS('Example Journal'!$A$7:$A$1006,A25,'Example Journal'!$V$7:$V$1006,"After loss limit"))</f>
        <v/>
      </c>
      <c r="N25" s="14" t="str">
        <f aca="false">IF(A25="","",IF(N('Example Journal'!$C$5)&lt;=0,"no cap set",IF(B25&gt;'Example Journal'!$C$5,"Yes","No")))</f>
        <v/>
      </c>
      <c r="O25" s="15" t="str">
        <f aca="false">IF(A25="","",N('Example Journal'!$C$3)+SUM($H$7:H25))</f>
        <v/>
      </c>
      <c r="P25" s="15" t="str">
        <f aca="false">IF(A25="","",O25-MAX(N('Example Journal'!$C$3),MAX($O$7:O25)))</f>
        <v/>
      </c>
      <c r="Q25" s="21" t="e">
        <f aca="false">IF(A25="",NA(),O25)</f>
        <v>#N/A</v>
      </c>
    </row>
    <row r="26" customFormat="false" ht="15" hidden="false" customHeight="false" outlineLevel="0" collapsed="false">
      <c r="A26" s="18" t="str">
        <f aca="false">IF(A25="","",IF(COUNTIF('Example Journal'!$A$7:$A$1006,"&gt;"&amp;A25)=0,"",SMALL('Example Journal'!$A$7:$A$1006,COUNTIF('Example Journal'!$A$7:$A$1006,"&lt;="&amp;A25)+1)))</f>
        <v/>
      </c>
      <c r="B26" s="14" t="str">
        <f aca="false">IF(A26="","",COUNTIF('Example Journal'!$A$7:$A$1006,A26))</f>
        <v/>
      </c>
      <c r="C26" s="14" t="str">
        <f aca="false">IF(A26="","",COUNTIFS('Example Journal'!$A$7:$A$1006,A26,'Example Journal'!$S$7:$S$1006,"&gt;0"))</f>
        <v/>
      </c>
      <c r="D26" s="14" t="str">
        <f aca="false">IF(A26="","",COUNTIFS('Example Journal'!$A$7:$A$1006,A26,'Example Journal'!$S$7:$S$1006,"&lt;0"))</f>
        <v/>
      </c>
      <c r="E26" s="19" t="str">
        <f aca="false">IF(OR(A26="",N(B26)=0),"",C26/B26)</f>
        <v/>
      </c>
      <c r="F26" s="15" t="str">
        <f aca="false">IF(A26="","",SUMIFS('Example Journal'!$S$7:$S$1006,'Example Journal'!$A$7:$A$1006,A26,'Example Journal'!$S$7:$S$1006,"&gt;0"))</f>
        <v/>
      </c>
      <c r="G26" s="15" t="str">
        <f aca="false">IF(A26="","",-SUMIFS('Example Journal'!$S$7:$S$1006,'Example Journal'!$A$7:$A$1006,A26,'Example Journal'!$S$7:$S$1006,"&lt;0"))</f>
        <v/>
      </c>
      <c r="H26" s="15" t="str">
        <f aca="false">IF(A26="","",SUMIFS('Example Journal'!$S$7:$S$1006,'Example Journal'!$A$7:$A$1006,A26))</f>
        <v/>
      </c>
      <c r="I26" s="20" t="str">
        <f aca="false">IF(A26="","",IF(G26=0,IF(F26&gt;0,"no losses",""),F26/G26))</f>
        <v/>
      </c>
      <c r="J26" s="16" t="str">
        <f aca="false">IF(A26="","",IF(COUNTIFS('Example Journal'!$A$7:$A$1006,A26,'Example Journal'!$R$7:$R$1006,"&gt;0")=0,"",SUMIFS('Example Journal'!$T$7:$T$1006,'Example Journal'!$A$7:$A$1006,A26)/COUNTIFS('Example Journal'!$A$7:$A$1006,A26,'Example Journal'!$R$7:$R$1006,"&gt;0")))</f>
        <v/>
      </c>
      <c r="K26" s="15" t="str">
        <f aca="false">IF(A26="","",SUMIFS('Example Journal'!$L$7:$L$1006,'Example Journal'!$A$7:$A$1006,A26))</f>
        <v/>
      </c>
      <c r="L26" s="14" t="str">
        <f aca="false">IF(A26="","",IF(N('Example Journal'!$C$4)&lt;=0,"no limit set",IF(COUNTIFS('Example Journal'!$A$7:$A$1006,A26,'Example Journal'!$U$7:$U$1006,"&lt;="&amp;-'Example Journal'!$C$4)&gt;0,"Yes","No")))</f>
        <v/>
      </c>
      <c r="M26" s="14" t="str">
        <f aca="false">IF(A26="","",COUNTIFS('Example Journal'!$A$7:$A$1006,A26,'Example Journal'!$V$7:$V$1006,"After loss limit"))</f>
        <v/>
      </c>
      <c r="N26" s="14" t="str">
        <f aca="false">IF(A26="","",IF(N('Example Journal'!$C$5)&lt;=0,"no cap set",IF(B26&gt;'Example Journal'!$C$5,"Yes","No")))</f>
        <v/>
      </c>
      <c r="O26" s="15" t="str">
        <f aca="false">IF(A26="","",N('Example Journal'!$C$3)+SUM($H$7:H26))</f>
        <v/>
      </c>
      <c r="P26" s="15" t="str">
        <f aca="false">IF(A26="","",O26-MAX(N('Example Journal'!$C$3),MAX($O$7:O26)))</f>
        <v/>
      </c>
      <c r="Q26" s="21" t="e">
        <f aca="false">IF(A26="",NA(),O26)</f>
        <v>#N/A</v>
      </c>
    </row>
    <row r="27" customFormat="false" ht="15" hidden="false" customHeight="false" outlineLevel="0" collapsed="false">
      <c r="A27" s="18" t="str">
        <f aca="false">IF(A26="","",IF(COUNTIF('Example Journal'!$A$7:$A$1006,"&gt;"&amp;A26)=0,"",SMALL('Example Journal'!$A$7:$A$1006,COUNTIF('Example Journal'!$A$7:$A$1006,"&lt;="&amp;A26)+1)))</f>
        <v/>
      </c>
      <c r="B27" s="14" t="str">
        <f aca="false">IF(A27="","",COUNTIF('Example Journal'!$A$7:$A$1006,A27))</f>
        <v/>
      </c>
      <c r="C27" s="14" t="str">
        <f aca="false">IF(A27="","",COUNTIFS('Example Journal'!$A$7:$A$1006,A27,'Example Journal'!$S$7:$S$1006,"&gt;0"))</f>
        <v/>
      </c>
      <c r="D27" s="14" t="str">
        <f aca="false">IF(A27="","",COUNTIFS('Example Journal'!$A$7:$A$1006,A27,'Example Journal'!$S$7:$S$1006,"&lt;0"))</f>
        <v/>
      </c>
      <c r="E27" s="19" t="str">
        <f aca="false">IF(OR(A27="",N(B27)=0),"",C27/B27)</f>
        <v/>
      </c>
      <c r="F27" s="15" t="str">
        <f aca="false">IF(A27="","",SUMIFS('Example Journal'!$S$7:$S$1006,'Example Journal'!$A$7:$A$1006,A27,'Example Journal'!$S$7:$S$1006,"&gt;0"))</f>
        <v/>
      </c>
      <c r="G27" s="15" t="str">
        <f aca="false">IF(A27="","",-SUMIFS('Example Journal'!$S$7:$S$1006,'Example Journal'!$A$7:$A$1006,A27,'Example Journal'!$S$7:$S$1006,"&lt;0"))</f>
        <v/>
      </c>
      <c r="H27" s="15" t="str">
        <f aca="false">IF(A27="","",SUMIFS('Example Journal'!$S$7:$S$1006,'Example Journal'!$A$7:$A$1006,A27))</f>
        <v/>
      </c>
      <c r="I27" s="20" t="str">
        <f aca="false">IF(A27="","",IF(G27=0,IF(F27&gt;0,"no losses",""),F27/G27))</f>
        <v/>
      </c>
      <c r="J27" s="16" t="str">
        <f aca="false">IF(A27="","",IF(COUNTIFS('Example Journal'!$A$7:$A$1006,A27,'Example Journal'!$R$7:$R$1006,"&gt;0")=0,"",SUMIFS('Example Journal'!$T$7:$T$1006,'Example Journal'!$A$7:$A$1006,A27)/COUNTIFS('Example Journal'!$A$7:$A$1006,A27,'Example Journal'!$R$7:$R$1006,"&gt;0")))</f>
        <v/>
      </c>
      <c r="K27" s="15" t="str">
        <f aca="false">IF(A27="","",SUMIFS('Example Journal'!$L$7:$L$1006,'Example Journal'!$A$7:$A$1006,A27))</f>
        <v/>
      </c>
      <c r="L27" s="14" t="str">
        <f aca="false">IF(A27="","",IF(N('Example Journal'!$C$4)&lt;=0,"no limit set",IF(COUNTIFS('Example Journal'!$A$7:$A$1006,A27,'Example Journal'!$U$7:$U$1006,"&lt;="&amp;-'Example Journal'!$C$4)&gt;0,"Yes","No")))</f>
        <v/>
      </c>
      <c r="M27" s="14" t="str">
        <f aca="false">IF(A27="","",COUNTIFS('Example Journal'!$A$7:$A$1006,A27,'Example Journal'!$V$7:$V$1006,"After loss limit"))</f>
        <v/>
      </c>
      <c r="N27" s="14" t="str">
        <f aca="false">IF(A27="","",IF(N('Example Journal'!$C$5)&lt;=0,"no cap set",IF(B27&gt;'Example Journal'!$C$5,"Yes","No")))</f>
        <v/>
      </c>
      <c r="O27" s="15" t="str">
        <f aca="false">IF(A27="","",N('Example Journal'!$C$3)+SUM($H$7:H27))</f>
        <v/>
      </c>
      <c r="P27" s="15" t="str">
        <f aca="false">IF(A27="","",O27-MAX(N('Example Journal'!$C$3),MAX($O$7:O27)))</f>
        <v/>
      </c>
      <c r="Q27" s="21" t="e">
        <f aca="false">IF(A27="",NA(),O27)</f>
        <v>#N/A</v>
      </c>
    </row>
    <row r="28" customFormat="false" ht="15" hidden="false" customHeight="false" outlineLevel="0" collapsed="false">
      <c r="A28" s="18" t="str">
        <f aca="false">IF(A27="","",IF(COUNTIF('Example Journal'!$A$7:$A$1006,"&gt;"&amp;A27)=0,"",SMALL('Example Journal'!$A$7:$A$1006,COUNTIF('Example Journal'!$A$7:$A$1006,"&lt;="&amp;A27)+1)))</f>
        <v/>
      </c>
      <c r="B28" s="14" t="str">
        <f aca="false">IF(A28="","",COUNTIF('Example Journal'!$A$7:$A$1006,A28))</f>
        <v/>
      </c>
      <c r="C28" s="14" t="str">
        <f aca="false">IF(A28="","",COUNTIFS('Example Journal'!$A$7:$A$1006,A28,'Example Journal'!$S$7:$S$1006,"&gt;0"))</f>
        <v/>
      </c>
      <c r="D28" s="14" t="str">
        <f aca="false">IF(A28="","",COUNTIFS('Example Journal'!$A$7:$A$1006,A28,'Example Journal'!$S$7:$S$1006,"&lt;0"))</f>
        <v/>
      </c>
      <c r="E28" s="19" t="str">
        <f aca="false">IF(OR(A28="",N(B28)=0),"",C28/B28)</f>
        <v/>
      </c>
      <c r="F28" s="15" t="str">
        <f aca="false">IF(A28="","",SUMIFS('Example Journal'!$S$7:$S$1006,'Example Journal'!$A$7:$A$1006,A28,'Example Journal'!$S$7:$S$1006,"&gt;0"))</f>
        <v/>
      </c>
      <c r="G28" s="15" t="str">
        <f aca="false">IF(A28="","",-SUMIFS('Example Journal'!$S$7:$S$1006,'Example Journal'!$A$7:$A$1006,A28,'Example Journal'!$S$7:$S$1006,"&lt;0"))</f>
        <v/>
      </c>
      <c r="H28" s="15" t="str">
        <f aca="false">IF(A28="","",SUMIFS('Example Journal'!$S$7:$S$1006,'Example Journal'!$A$7:$A$1006,A28))</f>
        <v/>
      </c>
      <c r="I28" s="20" t="str">
        <f aca="false">IF(A28="","",IF(G28=0,IF(F28&gt;0,"no losses",""),F28/G28))</f>
        <v/>
      </c>
      <c r="J28" s="16" t="str">
        <f aca="false">IF(A28="","",IF(COUNTIFS('Example Journal'!$A$7:$A$1006,A28,'Example Journal'!$R$7:$R$1006,"&gt;0")=0,"",SUMIFS('Example Journal'!$T$7:$T$1006,'Example Journal'!$A$7:$A$1006,A28)/COUNTIFS('Example Journal'!$A$7:$A$1006,A28,'Example Journal'!$R$7:$R$1006,"&gt;0")))</f>
        <v/>
      </c>
      <c r="K28" s="15" t="str">
        <f aca="false">IF(A28="","",SUMIFS('Example Journal'!$L$7:$L$1006,'Example Journal'!$A$7:$A$1006,A28))</f>
        <v/>
      </c>
      <c r="L28" s="14" t="str">
        <f aca="false">IF(A28="","",IF(N('Example Journal'!$C$4)&lt;=0,"no limit set",IF(COUNTIFS('Example Journal'!$A$7:$A$1006,A28,'Example Journal'!$U$7:$U$1006,"&lt;="&amp;-'Example Journal'!$C$4)&gt;0,"Yes","No")))</f>
        <v/>
      </c>
      <c r="M28" s="14" t="str">
        <f aca="false">IF(A28="","",COUNTIFS('Example Journal'!$A$7:$A$1006,A28,'Example Journal'!$V$7:$V$1006,"After loss limit"))</f>
        <v/>
      </c>
      <c r="N28" s="14" t="str">
        <f aca="false">IF(A28="","",IF(N('Example Journal'!$C$5)&lt;=0,"no cap set",IF(B28&gt;'Example Journal'!$C$5,"Yes","No")))</f>
        <v/>
      </c>
      <c r="O28" s="15" t="str">
        <f aca="false">IF(A28="","",N('Example Journal'!$C$3)+SUM($H$7:H28))</f>
        <v/>
      </c>
      <c r="P28" s="15" t="str">
        <f aca="false">IF(A28="","",O28-MAX(N('Example Journal'!$C$3),MAX($O$7:O28)))</f>
        <v/>
      </c>
      <c r="Q28" s="21" t="e">
        <f aca="false">IF(A28="",NA(),O28)</f>
        <v>#N/A</v>
      </c>
    </row>
    <row r="29" customFormat="false" ht="15" hidden="false" customHeight="false" outlineLevel="0" collapsed="false">
      <c r="A29" s="18" t="str">
        <f aca="false">IF(A28="","",IF(COUNTIF('Example Journal'!$A$7:$A$1006,"&gt;"&amp;A28)=0,"",SMALL('Example Journal'!$A$7:$A$1006,COUNTIF('Example Journal'!$A$7:$A$1006,"&lt;="&amp;A28)+1)))</f>
        <v/>
      </c>
      <c r="B29" s="14" t="str">
        <f aca="false">IF(A29="","",COUNTIF('Example Journal'!$A$7:$A$1006,A29))</f>
        <v/>
      </c>
      <c r="C29" s="14" t="str">
        <f aca="false">IF(A29="","",COUNTIFS('Example Journal'!$A$7:$A$1006,A29,'Example Journal'!$S$7:$S$1006,"&gt;0"))</f>
        <v/>
      </c>
      <c r="D29" s="14" t="str">
        <f aca="false">IF(A29="","",COUNTIFS('Example Journal'!$A$7:$A$1006,A29,'Example Journal'!$S$7:$S$1006,"&lt;0"))</f>
        <v/>
      </c>
      <c r="E29" s="19" t="str">
        <f aca="false">IF(OR(A29="",N(B29)=0),"",C29/B29)</f>
        <v/>
      </c>
      <c r="F29" s="15" t="str">
        <f aca="false">IF(A29="","",SUMIFS('Example Journal'!$S$7:$S$1006,'Example Journal'!$A$7:$A$1006,A29,'Example Journal'!$S$7:$S$1006,"&gt;0"))</f>
        <v/>
      </c>
      <c r="G29" s="15" t="str">
        <f aca="false">IF(A29="","",-SUMIFS('Example Journal'!$S$7:$S$1006,'Example Journal'!$A$7:$A$1006,A29,'Example Journal'!$S$7:$S$1006,"&lt;0"))</f>
        <v/>
      </c>
      <c r="H29" s="15" t="str">
        <f aca="false">IF(A29="","",SUMIFS('Example Journal'!$S$7:$S$1006,'Example Journal'!$A$7:$A$1006,A29))</f>
        <v/>
      </c>
      <c r="I29" s="20" t="str">
        <f aca="false">IF(A29="","",IF(G29=0,IF(F29&gt;0,"no losses",""),F29/G29))</f>
        <v/>
      </c>
      <c r="J29" s="16" t="str">
        <f aca="false">IF(A29="","",IF(COUNTIFS('Example Journal'!$A$7:$A$1006,A29,'Example Journal'!$R$7:$R$1006,"&gt;0")=0,"",SUMIFS('Example Journal'!$T$7:$T$1006,'Example Journal'!$A$7:$A$1006,A29)/COUNTIFS('Example Journal'!$A$7:$A$1006,A29,'Example Journal'!$R$7:$R$1006,"&gt;0")))</f>
        <v/>
      </c>
      <c r="K29" s="15" t="str">
        <f aca="false">IF(A29="","",SUMIFS('Example Journal'!$L$7:$L$1006,'Example Journal'!$A$7:$A$1006,A29))</f>
        <v/>
      </c>
      <c r="L29" s="14" t="str">
        <f aca="false">IF(A29="","",IF(N('Example Journal'!$C$4)&lt;=0,"no limit set",IF(COUNTIFS('Example Journal'!$A$7:$A$1006,A29,'Example Journal'!$U$7:$U$1006,"&lt;="&amp;-'Example Journal'!$C$4)&gt;0,"Yes","No")))</f>
        <v/>
      </c>
      <c r="M29" s="14" t="str">
        <f aca="false">IF(A29="","",COUNTIFS('Example Journal'!$A$7:$A$1006,A29,'Example Journal'!$V$7:$V$1006,"After loss limit"))</f>
        <v/>
      </c>
      <c r="N29" s="14" t="str">
        <f aca="false">IF(A29="","",IF(N('Example Journal'!$C$5)&lt;=0,"no cap set",IF(B29&gt;'Example Journal'!$C$5,"Yes","No")))</f>
        <v/>
      </c>
      <c r="O29" s="15" t="str">
        <f aca="false">IF(A29="","",N('Example Journal'!$C$3)+SUM($H$7:H29))</f>
        <v/>
      </c>
      <c r="P29" s="15" t="str">
        <f aca="false">IF(A29="","",O29-MAX(N('Example Journal'!$C$3),MAX($O$7:O29)))</f>
        <v/>
      </c>
      <c r="Q29" s="21" t="e">
        <f aca="false">IF(A29="",NA(),O29)</f>
        <v>#N/A</v>
      </c>
    </row>
    <row r="30" customFormat="false" ht="15" hidden="false" customHeight="false" outlineLevel="0" collapsed="false">
      <c r="A30" s="18" t="str">
        <f aca="false">IF(A29="","",IF(COUNTIF('Example Journal'!$A$7:$A$1006,"&gt;"&amp;A29)=0,"",SMALL('Example Journal'!$A$7:$A$1006,COUNTIF('Example Journal'!$A$7:$A$1006,"&lt;="&amp;A29)+1)))</f>
        <v/>
      </c>
      <c r="B30" s="14" t="str">
        <f aca="false">IF(A30="","",COUNTIF('Example Journal'!$A$7:$A$1006,A30))</f>
        <v/>
      </c>
      <c r="C30" s="14" t="str">
        <f aca="false">IF(A30="","",COUNTIFS('Example Journal'!$A$7:$A$1006,A30,'Example Journal'!$S$7:$S$1006,"&gt;0"))</f>
        <v/>
      </c>
      <c r="D30" s="14" t="str">
        <f aca="false">IF(A30="","",COUNTIFS('Example Journal'!$A$7:$A$1006,A30,'Example Journal'!$S$7:$S$1006,"&lt;0"))</f>
        <v/>
      </c>
      <c r="E30" s="19" t="str">
        <f aca="false">IF(OR(A30="",N(B30)=0),"",C30/B30)</f>
        <v/>
      </c>
      <c r="F30" s="15" t="str">
        <f aca="false">IF(A30="","",SUMIFS('Example Journal'!$S$7:$S$1006,'Example Journal'!$A$7:$A$1006,A30,'Example Journal'!$S$7:$S$1006,"&gt;0"))</f>
        <v/>
      </c>
      <c r="G30" s="15" t="str">
        <f aca="false">IF(A30="","",-SUMIFS('Example Journal'!$S$7:$S$1006,'Example Journal'!$A$7:$A$1006,A30,'Example Journal'!$S$7:$S$1006,"&lt;0"))</f>
        <v/>
      </c>
      <c r="H30" s="15" t="str">
        <f aca="false">IF(A30="","",SUMIFS('Example Journal'!$S$7:$S$1006,'Example Journal'!$A$7:$A$1006,A30))</f>
        <v/>
      </c>
      <c r="I30" s="20" t="str">
        <f aca="false">IF(A30="","",IF(G30=0,IF(F30&gt;0,"no losses",""),F30/G30))</f>
        <v/>
      </c>
      <c r="J30" s="16" t="str">
        <f aca="false">IF(A30="","",IF(COUNTIFS('Example Journal'!$A$7:$A$1006,A30,'Example Journal'!$R$7:$R$1006,"&gt;0")=0,"",SUMIFS('Example Journal'!$T$7:$T$1006,'Example Journal'!$A$7:$A$1006,A30)/COUNTIFS('Example Journal'!$A$7:$A$1006,A30,'Example Journal'!$R$7:$R$1006,"&gt;0")))</f>
        <v/>
      </c>
      <c r="K30" s="15" t="str">
        <f aca="false">IF(A30="","",SUMIFS('Example Journal'!$L$7:$L$1006,'Example Journal'!$A$7:$A$1006,A30))</f>
        <v/>
      </c>
      <c r="L30" s="14" t="str">
        <f aca="false">IF(A30="","",IF(N('Example Journal'!$C$4)&lt;=0,"no limit set",IF(COUNTIFS('Example Journal'!$A$7:$A$1006,A30,'Example Journal'!$U$7:$U$1006,"&lt;="&amp;-'Example Journal'!$C$4)&gt;0,"Yes","No")))</f>
        <v/>
      </c>
      <c r="M30" s="14" t="str">
        <f aca="false">IF(A30="","",COUNTIFS('Example Journal'!$A$7:$A$1006,A30,'Example Journal'!$V$7:$V$1006,"After loss limit"))</f>
        <v/>
      </c>
      <c r="N30" s="14" t="str">
        <f aca="false">IF(A30="","",IF(N('Example Journal'!$C$5)&lt;=0,"no cap set",IF(B30&gt;'Example Journal'!$C$5,"Yes","No")))</f>
        <v/>
      </c>
      <c r="O30" s="15" t="str">
        <f aca="false">IF(A30="","",N('Example Journal'!$C$3)+SUM($H$7:H30))</f>
        <v/>
      </c>
      <c r="P30" s="15" t="str">
        <f aca="false">IF(A30="","",O30-MAX(N('Example Journal'!$C$3),MAX($O$7:O30)))</f>
        <v/>
      </c>
      <c r="Q30" s="21" t="e">
        <f aca="false">IF(A30="",NA(),O30)</f>
        <v>#N/A</v>
      </c>
    </row>
    <row r="31" customFormat="false" ht="15" hidden="false" customHeight="false" outlineLevel="0" collapsed="false">
      <c r="A31" s="18" t="str">
        <f aca="false">IF(A30="","",IF(COUNTIF('Example Journal'!$A$7:$A$1006,"&gt;"&amp;A30)=0,"",SMALL('Example Journal'!$A$7:$A$1006,COUNTIF('Example Journal'!$A$7:$A$1006,"&lt;="&amp;A30)+1)))</f>
        <v/>
      </c>
      <c r="B31" s="14" t="str">
        <f aca="false">IF(A31="","",COUNTIF('Example Journal'!$A$7:$A$1006,A31))</f>
        <v/>
      </c>
      <c r="C31" s="14" t="str">
        <f aca="false">IF(A31="","",COUNTIFS('Example Journal'!$A$7:$A$1006,A31,'Example Journal'!$S$7:$S$1006,"&gt;0"))</f>
        <v/>
      </c>
      <c r="D31" s="14" t="str">
        <f aca="false">IF(A31="","",COUNTIFS('Example Journal'!$A$7:$A$1006,A31,'Example Journal'!$S$7:$S$1006,"&lt;0"))</f>
        <v/>
      </c>
      <c r="E31" s="19" t="str">
        <f aca="false">IF(OR(A31="",N(B31)=0),"",C31/B31)</f>
        <v/>
      </c>
      <c r="F31" s="15" t="str">
        <f aca="false">IF(A31="","",SUMIFS('Example Journal'!$S$7:$S$1006,'Example Journal'!$A$7:$A$1006,A31,'Example Journal'!$S$7:$S$1006,"&gt;0"))</f>
        <v/>
      </c>
      <c r="G31" s="15" t="str">
        <f aca="false">IF(A31="","",-SUMIFS('Example Journal'!$S$7:$S$1006,'Example Journal'!$A$7:$A$1006,A31,'Example Journal'!$S$7:$S$1006,"&lt;0"))</f>
        <v/>
      </c>
      <c r="H31" s="15" t="str">
        <f aca="false">IF(A31="","",SUMIFS('Example Journal'!$S$7:$S$1006,'Example Journal'!$A$7:$A$1006,A31))</f>
        <v/>
      </c>
      <c r="I31" s="20" t="str">
        <f aca="false">IF(A31="","",IF(G31=0,IF(F31&gt;0,"no losses",""),F31/G31))</f>
        <v/>
      </c>
      <c r="J31" s="16" t="str">
        <f aca="false">IF(A31="","",IF(COUNTIFS('Example Journal'!$A$7:$A$1006,A31,'Example Journal'!$R$7:$R$1006,"&gt;0")=0,"",SUMIFS('Example Journal'!$T$7:$T$1006,'Example Journal'!$A$7:$A$1006,A31)/COUNTIFS('Example Journal'!$A$7:$A$1006,A31,'Example Journal'!$R$7:$R$1006,"&gt;0")))</f>
        <v/>
      </c>
      <c r="K31" s="15" t="str">
        <f aca="false">IF(A31="","",SUMIFS('Example Journal'!$L$7:$L$1006,'Example Journal'!$A$7:$A$1006,A31))</f>
        <v/>
      </c>
      <c r="L31" s="14" t="str">
        <f aca="false">IF(A31="","",IF(N('Example Journal'!$C$4)&lt;=0,"no limit set",IF(COUNTIFS('Example Journal'!$A$7:$A$1006,A31,'Example Journal'!$U$7:$U$1006,"&lt;="&amp;-'Example Journal'!$C$4)&gt;0,"Yes","No")))</f>
        <v/>
      </c>
      <c r="M31" s="14" t="str">
        <f aca="false">IF(A31="","",COUNTIFS('Example Journal'!$A$7:$A$1006,A31,'Example Journal'!$V$7:$V$1006,"After loss limit"))</f>
        <v/>
      </c>
      <c r="N31" s="14" t="str">
        <f aca="false">IF(A31="","",IF(N('Example Journal'!$C$5)&lt;=0,"no cap set",IF(B31&gt;'Example Journal'!$C$5,"Yes","No")))</f>
        <v/>
      </c>
      <c r="O31" s="15" t="str">
        <f aca="false">IF(A31="","",N('Example Journal'!$C$3)+SUM($H$7:H31))</f>
        <v/>
      </c>
      <c r="P31" s="15" t="str">
        <f aca="false">IF(A31="","",O31-MAX(N('Example Journal'!$C$3),MAX($O$7:O31)))</f>
        <v/>
      </c>
      <c r="Q31" s="21" t="e">
        <f aca="false">IF(A31="",NA(),O31)</f>
        <v>#N/A</v>
      </c>
    </row>
    <row r="32" customFormat="false" ht="15" hidden="false" customHeight="false" outlineLevel="0" collapsed="false">
      <c r="A32" s="18" t="str">
        <f aca="false">IF(A31="","",IF(COUNTIF('Example Journal'!$A$7:$A$1006,"&gt;"&amp;A31)=0,"",SMALL('Example Journal'!$A$7:$A$1006,COUNTIF('Example Journal'!$A$7:$A$1006,"&lt;="&amp;A31)+1)))</f>
        <v/>
      </c>
      <c r="B32" s="14" t="str">
        <f aca="false">IF(A32="","",COUNTIF('Example Journal'!$A$7:$A$1006,A32))</f>
        <v/>
      </c>
      <c r="C32" s="14" t="str">
        <f aca="false">IF(A32="","",COUNTIFS('Example Journal'!$A$7:$A$1006,A32,'Example Journal'!$S$7:$S$1006,"&gt;0"))</f>
        <v/>
      </c>
      <c r="D32" s="14" t="str">
        <f aca="false">IF(A32="","",COUNTIFS('Example Journal'!$A$7:$A$1006,A32,'Example Journal'!$S$7:$S$1006,"&lt;0"))</f>
        <v/>
      </c>
      <c r="E32" s="19" t="str">
        <f aca="false">IF(OR(A32="",N(B32)=0),"",C32/B32)</f>
        <v/>
      </c>
      <c r="F32" s="15" t="str">
        <f aca="false">IF(A32="","",SUMIFS('Example Journal'!$S$7:$S$1006,'Example Journal'!$A$7:$A$1006,A32,'Example Journal'!$S$7:$S$1006,"&gt;0"))</f>
        <v/>
      </c>
      <c r="G32" s="15" t="str">
        <f aca="false">IF(A32="","",-SUMIFS('Example Journal'!$S$7:$S$1006,'Example Journal'!$A$7:$A$1006,A32,'Example Journal'!$S$7:$S$1006,"&lt;0"))</f>
        <v/>
      </c>
      <c r="H32" s="15" t="str">
        <f aca="false">IF(A32="","",SUMIFS('Example Journal'!$S$7:$S$1006,'Example Journal'!$A$7:$A$1006,A32))</f>
        <v/>
      </c>
      <c r="I32" s="20" t="str">
        <f aca="false">IF(A32="","",IF(G32=0,IF(F32&gt;0,"no losses",""),F32/G32))</f>
        <v/>
      </c>
      <c r="J32" s="16" t="str">
        <f aca="false">IF(A32="","",IF(COUNTIFS('Example Journal'!$A$7:$A$1006,A32,'Example Journal'!$R$7:$R$1006,"&gt;0")=0,"",SUMIFS('Example Journal'!$T$7:$T$1006,'Example Journal'!$A$7:$A$1006,A32)/COUNTIFS('Example Journal'!$A$7:$A$1006,A32,'Example Journal'!$R$7:$R$1006,"&gt;0")))</f>
        <v/>
      </c>
      <c r="K32" s="15" t="str">
        <f aca="false">IF(A32="","",SUMIFS('Example Journal'!$L$7:$L$1006,'Example Journal'!$A$7:$A$1006,A32))</f>
        <v/>
      </c>
      <c r="L32" s="14" t="str">
        <f aca="false">IF(A32="","",IF(N('Example Journal'!$C$4)&lt;=0,"no limit set",IF(COUNTIFS('Example Journal'!$A$7:$A$1006,A32,'Example Journal'!$U$7:$U$1006,"&lt;="&amp;-'Example Journal'!$C$4)&gt;0,"Yes","No")))</f>
        <v/>
      </c>
      <c r="M32" s="14" t="str">
        <f aca="false">IF(A32="","",COUNTIFS('Example Journal'!$A$7:$A$1006,A32,'Example Journal'!$V$7:$V$1006,"After loss limit"))</f>
        <v/>
      </c>
      <c r="N32" s="14" t="str">
        <f aca="false">IF(A32="","",IF(N('Example Journal'!$C$5)&lt;=0,"no cap set",IF(B32&gt;'Example Journal'!$C$5,"Yes","No")))</f>
        <v/>
      </c>
      <c r="O32" s="15" t="str">
        <f aca="false">IF(A32="","",N('Example Journal'!$C$3)+SUM($H$7:H32))</f>
        <v/>
      </c>
      <c r="P32" s="15" t="str">
        <f aca="false">IF(A32="","",O32-MAX(N('Example Journal'!$C$3),MAX($O$7:O32)))</f>
        <v/>
      </c>
      <c r="Q32" s="21" t="e">
        <f aca="false">IF(A32="",NA(),O32)</f>
        <v>#N/A</v>
      </c>
    </row>
    <row r="33" customFormat="false" ht="15" hidden="false" customHeight="false" outlineLevel="0" collapsed="false">
      <c r="A33" s="18" t="str">
        <f aca="false">IF(A32="","",IF(COUNTIF('Example Journal'!$A$7:$A$1006,"&gt;"&amp;A32)=0,"",SMALL('Example Journal'!$A$7:$A$1006,COUNTIF('Example Journal'!$A$7:$A$1006,"&lt;="&amp;A32)+1)))</f>
        <v/>
      </c>
      <c r="B33" s="14" t="str">
        <f aca="false">IF(A33="","",COUNTIF('Example Journal'!$A$7:$A$1006,A33))</f>
        <v/>
      </c>
      <c r="C33" s="14" t="str">
        <f aca="false">IF(A33="","",COUNTIFS('Example Journal'!$A$7:$A$1006,A33,'Example Journal'!$S$7:$S$1006,"&gt;0"))</f>
        <v/>
      </c>
      <c r="D33" s="14" t="str">
        <f aca="false">IF(A33="","",COUNTIFS('Example Journal'!$A$7:$A$1006,A33,'Example Journal'!$S$7:$S$1006,"&lt;0"))</f>
        <v/>
      </c>
      <c r="E33" s="19" t="str">
        <f aca="false">IF(OR(A33="",N(B33)=0),"",C33/B33)</f>
        <v/>
      </c>
      <c r="F33" s="15" t="str">
        <f aca="false">IF(A33="","",SUMIFS('Example Journal'!$S$7:$S$1006,'Example Journal'!$A$7:$A$1006,A33,'Example Journal'!$S$7:$S$1006,"&gt;0"))</f>
        <v/>
      </c>
      <c r="G33" s="15" t="str">
        <f aca="false">IF(A33="","",-SUMIFS('Example Journal'!$S$7:$S$1006,'Example Journal'!$A$7:$A$1006,A33,'Example Journal'!$S$7:$S$1006,"&lt;0"))</f>
        <v/>
      </c>
      <c r="H33" s="15" t="str">
        <f aca="false">IF(A33="","",SUMIFS('Example Journal'!$S$7:$S$1006,'Example Journal'!$A$7:$A$1006,A33))</f>
        <v/>
      </c>
      <c r="I33" s="20" t="str">
        <f aca="false">IF(A33="","",IF(G33=0,IF(F33&gt;0,"no losses",""),F33/G33))</f>
        <v/>
      </c>
      <c r="J33" s="16" t="str">
        <f aca="false">IF(A33="","",IF(COUNTIFS('Example Journal'!$A$7:$A$1006,A33,'Example Journal'!$R$7:$R$1006,"&gt;0")=0,"",SUMIFS('Example Journal'!$T$7:$T$1006,'Example Journal'!$A$7:$A$1006,A33)/COUNTIFS('Example Journal'!$A$7:$A$1006,A33,'Example Journal'!$R$7:$R$1006,"&gt;0")))</f>
        <v/>
      </c>
      <c r="K33" s="15" t="str">
        <f aca="false">IF(A33="","",SUMIFS('Example Journal'!$L$7:$L$1006,'Example Journal'!$A$7:$A$1006,A33))</f>
        <v/>
      </c>
      <c r="L33" s="14" t="str">
        <f aca="false">IF(A33="","",IF(N('Example Journal'!$C$4)&lt;=0,"no limit set",IF(COUNTIFS('Example Journal'!$A$7:$A$1006,A33,'Example Journal'!$U$7:$U$1006,"&lt;="&amp;-'Example Journal'!$C$4)&gt;0,"Yes","No")))</f>
        <v/>
      </c>
      <c r="M33" s="14" t="str">
        <f aca="false">IF(A33="","",COUNTIFS('Example Journal'!$A$7:$A$1006,A33,'Example Journal'!$V$7:$V$1006,"After loss limit"))</f>
        <v/>
      </c>
      <c r="N33" s="14" t="str">
        <f aca="false">IF(A33="","",IF(N('Example Journal'!$C$5)&lt;=0,"no cap set",IF(B33&gt;'Example Journal'!$C$5,"Yes","No")))</f>
        <v/>
      </c>
      <c r="O33" s="15" t="str">
        <f aca="false">IF(A33="","",N('Example Journal'!$C$3)+SUM($H$7:H33))</f>
        <v/>
      </c>
      <c r="P33" s="15" t="str">
        <f aca="false">IF(A33="","",O33-MAX(N('Example Journal'!$C$3),MAX($O$7:O33)))</f>
        <v/>
      </c>
      <c r="Q33" s="21" t="e">
        <f aca="false">IF(A33="",NA(),O33)</f>
        <v>#N/A</v>
      </c>
    </row>
    <row r="34" customFormat="false" ht="15" hidden="false" customHeight="false" outlineLevel="0" collapsed="false">
      <c r="A34" s="18" t="str">
        <f aca="false">IF(A33="","",IF(COUNTIF('Example Journal'!$A$7:$A$1006,"&gt;"&amp;A33)=0,"",SMALL('Example Journal'!$A$7:$A$1006,COUNTIF('Example Journal'!$A$7:$A$1006,"&lt;="&amp;A33)+1)))</f>
        <v/>
      </c>
      <c r="B34" s="14" t="str">
        <f aca="false">IF(A34="","",COUNTIF('Example Journal'!$A$7:$A$1006,A34))</f>
        <v/>
      </c>
      <c r="C34" s="14" t="str">
        <f aca="false">IF(A34="","",COUNTIFS('Example Journal'!$A$7:$A$1006,A34,'Example Journal'!$S$7:$S$1006,"&gt;0"))</f>
        <v/>
      </c>
      <c r="D34" s="14" t="str">
        <f aca="false">IF(A34="","",COUNTIFS('Example Journal'!$A$7:$A$1006,A34,'Example Journal'!$S$7:$S$1006,"&lt;0"))</f>
        <v/>
      </c>
      <c r="E34" s="19" t="str">
        <f aca="false">IF(OR(A34="",N(B34)=0),"",C34/B34)</f>
        <v/>
      </c>
      <c r="F34" s="15" t="str">
        <f aca="false">IF(A34="","",SUMIFS('Example Journal'!$S$7:$S$1006,'Example Journal'!$A$7:$A$1006,A34,'Example Journal'!$S$7:$S$1006,"&gt;0"))</f>
        <v/>
      </c>
      <c r="G34" s="15" t="str">
        <f aca="false">IF(A34="","",-SUMIFS('Example Journal'!$S$7:$S$1006,'Example Journal'!$A$7:$A$1006,A34,'Example Journal'!$S$7:$S$1006,"&lt;0"))</f>
        <v/>
      </c>
      <c r="H34" s="15" t="str">
        <f aca="false">IF(A34="","",SUMIFS('Example Journal'!$S$7:$S$1006,'Example Journal'!$A$7:$A$1006,A34))</f>
        <v/>
      </c>
      <c r="I34" s="20" t="str">
        <f aca="false">IF(A34="","",IF(G34=0,IF(F34&gt;0,"no losses",""),F34/G34))</f>
        <v/>
      </c>
      <c r="J34" s="16" t="str">
        <f aca="false">IF(A34="","",IF(COUNTIFS('Example Journal'!$A$7:$A$1006,A34,'Example Journal'!$R$7:$R$1006,"&gt;0")=0,"",SUMIFS('Example Journal'!$T$7:$T$1006,'Example Journal'!$A$7:$A$1006,A34)/COUNTIFS('Example Journal'!$A$7:$A$1006,A34,'Example Journal'!$R$7:$R$1006,"&gt;0")))</f>
        <v/>
      </c>
      <c r="K34" s="15" t="str">
        <f aca="false">IF(A34="","",SUMIFS('Example Journal'!$L$7:$L$1006,'Example Journal'!$A$7:$A$1006,A34))</f>
        <v/>
      </c>
      <c r="L34" s="14" t="str">
        <f aca="false">IF(A34="","",IF(N('Example Journal'!$C$4)&lt;=0,"no limit set",IF(COUNTIFS('Example Journal'!$A$7:$A$1006,A34,'Example Journal'!$U$7:$U$1006,"&lt;="&amp;-'Example Journal'!$C$4)&gt;0,"Yes","No")))</f>
        <v/>
      </c>
      <c r="M34" s="14" t="str">
        <f aca="false">IF(A34="","",COUNTIFS('Example Journal'!$A$7:$A$1006,A34,'Example Journal'!$V$7:$V$1006,"After loss limit"))</f>
        <v/>
      </c>
      <c r="N34" s="14" t="str">
        <f aca="false">IF(A34="","",IF(N('Example Journal'!$C$5)&lt;=0,"no cap set",IF(B34&gt;'Example Journal'!$C$5,"Yes","No")))</f>
        <v/>
      </c>
      <c r="O34" s="15" t="str">
        <f aca="false">IF(A34="","",N('Example Journal'!$C$3)+SUM($H$7:H34))</f>
        <v/>
      </c>
      <c r="P34" s="15" t="str">
        <f aca="false">IF(A34="","",O34-MAX(N('Example Journal'!$C$3),MAX($O$7:O34)))</f>
        <v/>
      </c>
      <c r="Q34" s="21" t="e">
        <f aca="false">IF(A34="",NA(),O34)</f>
        <v>#N/A</v>
      </c>
    </row>
    <row r="35" customFormat="false" ht="15" hidden="false" customHeight="false" outlineLevel="0" collapsed="false">
      <c r="A35" s="18" t="str">
        <f aca="false">IF(A34="","",IF(COUNTIF('Example Journal'!$A$7:$A$1006,"&gt;"&amp;A34)=0,"",SMALL('Example Journal'!$A$7:$A$1006,COUNTIF('Example Journal'!$A$7:$A$1006,"&lt;="&amp;A34)+1)))</f>
        <v/>
      </c>
      <c r="B35" s="14" t="str">
        <f aca="false">IF(A35="","",COUNTIF('Example Journal'!$A$7:$A$1006,A35))</f>
        <v/>
      </c>
      <c r="C35" s="14" t="str">
        <f aca="false">IF(A35="","",COUNTIFS('Example Journal'!$A$7:$A$1006,A35,'Example Journal'!$S$7:$S$1006,"&gt;0"))</f>
        <v/>
      </c>
      <c r="D35" s="14" t="str">
        <f aca="false">IF(A35="","",COUNTIFS('Example Journal'!$A$7:$A$1006,A35,'Example Journal'!$S$7:$S$1006,"&lt;0"))</f>
        <v/>
      </c>
      <c r="E35" s="19" t="str">
        <f aca="false">IF(OR(A35="",N(B35)=0),"",C35/B35)</f>
        <v/>
      </c>
      <c r="F35" s="15" t="str">
        <f aca="false">IF(A35="","",SUMIFS('Example Journal'!$S$7:$S$1006,'Example Journal'!$A$7:$A$1006,A35,'Example Journal'!$S$7:$S$1006,"&gt;0"))</f>
        <v/>
      </c>
      <c r="G35" s="15" t="str">
        <f aca="false">IF(A35="","",-SUMIFS('Example Journal'!$S$7:$S$1006,'Example Journal'!$A$7:$A$1006,A35,'Example Journal'!$S$7:$S$1006,"&lt;0"))</f>
        <v/>
      </c>
      <c r="H35" s="15" t="str">
        <f aca="false">IF(A35="","",SUMIFS('Example Journal'!$S$7:$S$1006,'Example Journal'!$A$7:$A$1006,A35))</f>
        <v/>
      </c>
      <c r="I35" s="20" t="str">
        <f aca="false">IF(A35="","",IF(G35=0,IF(F35&gt;0,"no losses",""),F35/G35))</f>
        <v/>
      </c>
      <c r="J35" s="16" t="str">
        <f aca="false">IF(A35="","",IF(COUNTIFS('Example Journal'!$A$7:$A$1006,A35,'Example Journal'!$R$7:$R$1006,"&gt;0")=0,"",SUMIFS('Example Journal'!$T$7:$T$1006,'Example Journal'!$A$7:$A$1006,A35)/COUNTIFS('Example Journal'!$A$7:$A$1006,A35,'Example Journal'!$R$7:$R$1006,"&gt;0")))</f>
        <v/>
      </c>
      <c r="K35" s="15" t="str">
        <f aca="false">IF(A35="","",SUMIFS('Example Journal'!$L$7:$L$1006,'Example Journal'!$A$7:$A$1006,A35))</f>
        <v/>
      </c>
      <c r="L35" s="14" t="str">
        <f aca="false">IF(A35="","",IF(N('Example Journal'!$C$4)&lt;=0,"no limit set",IF(COUNTIFS('Example Journal'!$A$7:$A$1006,A35,'Example Journal'!$U$7:$U$1006,"&lt;="&amp;-'Example Journal'!$C$4)&gt;0,"Yes","No")))</f>
        <v/>
      </c>
      <c r="M35" s="14" t="str">
        <f aca="false">IF(A35="","",COUNTIFS('Example Journal'!$A$7:$A$1006,A35,'Example Journal'!$V$7:$V$1006,"After loss limit"))</f>
        <v/>
      </c>
      <c r="N35" s="14" t="str">
        <f aca="false">IF(A35="","",IF(N('Example Journal'!$C$5)&lt;=0,"no cap set",IF(B35&gt;'Example Journal'!$C$5,"Yes","No")))</f>
        <v/>
      </c>
      <c r="O35" s="15" t="str">
        <f aca="false">IF(A35="","",N('Example Journal'!$C$3)+SUM($H$7:H35))</f>
        <v/>
      </c>
      <c r="P35" s="15" t="str">
        <f aca="false">IF(A35="","",O35-MAX(N('Example Journal'!$C$3),MAX($O$7:O35)))</f>
        <v/>
      </c>
      <c r="Q35" s="21" t="e">
        <f aca="false">IF(A35="",NA(),O35)</f>
        <v>#N/A</v>
      </c>
    </row>
    <row r="36" customFormat="false" ht="15" hidden="false" customHeight="false" outlineLevel="0" collapsed="false">
      <c r="A36" s="18" t="str">
        <f aca="false">IF(A35="","",IF(COUNTIF('Example Journal'!$A$7:$A$1006,"&gt;"&amp;A35)=0,"",SMALL('Example Journal'!$A$7:$A$1006,COUNTIF('Example Journal'!$A$7:$A$1006,"&lt;="&amp;A35)+1)))</f>
        <v/>
      </c>
      <c r="B36" s="14" t="str">
        <f aca="false">IF(A36="","",COUNTIF('Example Journal'!$A$7:$A$1006,A36))</f>
        <v/>
      </c>
      <c r="C36" s="14" t="str">
        <f aca="false">IF(A36="","",COUNTIFS('Example Journal'!$A$7:$A$1006,A36,'Example Journal'!$S$7:$S$1006,"&gt;0"))</f>
        <v/>
      </c>
      <c r="D36" s="14" t="str">
        <f aca="false">IF(A36="","",COUNTIFS('Example Journal'!$A$7:$A$1006,A36,'Example Journal'!$S$7:$S$1006,"&lt;0"))</f>
        <v/>
      </c>
      <c r="E36" s="19" t="str">
        <f aca="false">IF(OR(A36="",N(B36)=0),"",C36/B36)</f>
        <v/>
      </c>
      <c r="F36" s="15" t="str">
        <f aca="false">IF(A36="","",SUMIFS('Example Journal'!$S$7:$S$1006,'Example Journal'!$A$7:$A$1006,A36,'Example Journal'!$S$7:$S$1006,"&gt;0"))</f>
        <v/>
      </c>
      <c r="G36" s="15" t="str">
        <f aca="false">IF(A36="","",-SUMIFS('Example Journal'!$S$7:$S$1006,'Example Journal'!$A$7:$A$1006,A36,'Example Journal'!$S$7:$S$1006,"&lt;0"))</f>
        <v/>
      </c>
      <c r="H36" s="15" t="str">
        <f aca="false">IF(A36="","",SUMIFS('Example Journal'!$S$7:$S$1006,'Example Journal'!$A$7:$A$1006,A36))</f>
        <v/>
      </c>
      <c r="I36" s="20" t="str">
        <f aca="false">IF(A36="","",IF(G36=0,IF(F36&gt;0,"no losses",""),F36/G36))</f>
        <v/>
      </c>
      <c r="J36" s="16" t="str">
        <f aca="false">IF(A36="","",IF(COUNTIFS('Example Journal'!$A$7:$A$1006,A36,'Example Journal'!$R$7:$R$1006,"&gt;0")=0,"",SUMIFS('Example Journal'!$T$7:$T$1006,'Example Journal'!$A$7:$A$1006,A36)/COUNTIFS('Example Journal'!$A$7:$A$1006,A36,'Example Journal'!$R$7:$R$1006,"&gt;0")))</f>
        <v/>
      </c>
      <c r="K36" s="15" t="str">
        <f aca="false">IF(A36="","",SUMIFS('Example Journal'!$L$7:$L$1006,'Example Journal'!$A$7:$A$1006,A36))</f>
        <v/>
      </c>
      <c r="L36" s="14" t="str">
        <f aca="false">IF(A36="","",IF(N('Example Journal'!$C$4)&lt;=0,"no limit set",IF(COUNTIFS('Example Journal'!$A$7:$A$1006,A36,'Example Journal'!$U$7:$U$1006,"&lt;="&amp;-'Example Journal'!$C$4)&gt;0,"Yes","No")))</f>
        <v/>
      </c>
      <c r="M36" s="14" t="str">
        <f aca="false">IF(A36="","",COUNTIFS('Example Journal'!$A$7:$A$1006,A36,'Example Journal'!$V$7:$V$1006,"After loss limit"))</f>
        <v/>
      </c>
      <c r="N36" s="14" t="str">
        <f aca="false">IF(A36="","",IF(N('Example Journal'!$C$5)&lt;=0,"no cap set",IF(B36&gt;'Example Journal'!$C$5,"Yes","No")))</f>
        <v/>
      </c>
      <c r="O36" s="15" t="str">
        <f aca="false">IF(A36="","",N('Example Journal'!$C$3)+SUM($H$7:H36))</f>
        <v/>
      </c>
      <c r="P36" s="15" t="str">
        <f aca="false">IF(A36="","",O36-MAX(N('Example Journal'!$C$3),MAX($O$7:O36)))</f>
        <v/>
      </c>
      <c r="Q36" s="21" t="e">
        <f aca="false">IF(A36="",NA(),O36)</f>
        <v>#N/A</v>
      </c>
    </row>
    <row r="37" customFormat="false" ht="15" hidden="false" customHeight="false" outlineLevel="0" collapsed="false">
      <c r="A37" s="18" t="str">
        <f aca="false">IF(A36="","",IF(COUNTIF('Example Journal'!$A$7:$A$1006,"&gt;"&amp;A36)=0,"",SMALL('Example Journal'!$A$7:$A$1006,COUNTIF('Example Journal'!$A$7:$A$1006,"&lt;="&amp;A36)+1)))</f>
        <v/>
      </c>
      <c r="B37" s="14" t="str">
        <f aca="false">IF(A37="","",COUNTIF('Example Journal'!$A$7:$A$1006,A37))</f>
        <v/>
      </c>
      <c r="C37" s="14" t="str">
        <f aca="false">IF(A37="","",COUNTIFS('Example Journal'!$A$7:$A$1006,A37,'Example Journal'!$S$7:$S$1006,"&gt;0"))</f>
        <v/>
      </c>
      <c r="D37" s="14" t="str">
        <f aca="false">IF(A37="","",COUNTIFS('Example Journal'!$A$7:$A$1006,A37,'Example Journal'!$S$7:$S$1006,"&lt;0"))</f>
        <v/>
      </c>
      <c r="E37" s="19" t="str">
        <f aca="false">IF(OR(A37="",N(B37)=0),"",C37/B37)</f>
        <v/>
      </c>
      <c r="F37" s="15" t="str">
        <f aca="false">IF(A37="","",SUMIFS('Example Journal'!$S$7:$S$1006,'Example Journal'!$A$7:$A$1006,A37,'Example Journal'!$S$7:$S$1006,"&gt;0"))</f>
        <v/>
      </c>
      <c r="G37" s="15" t="str">
        <f aca="false">IF(A37="","",-SUMIFS('Example Journal'!$S$7:$S$1006,'Example Journal'!$A$7:$A$1006,A37,'Example Journal'!$S$7:$S$1006,"&lt;0"))</f>
        <v/>
      </c>
      <c r="H37" s="15" t="str">
        <f aca="false">IF(A37="","",SUMIFS('Example Journal'!$S$7:$S$1006,'Example Journal'!$A$7:$A$1006,A37))</f>
        <v/>
      </c>
      <c r="I37" s="20" t="str">
        <f aca="false">IF(A37="","",IF(G37=0,IF(F37&gt;0,"no losses",""),F37/G37))</f>
        <v/>
      </c>
      <c r="J37" s="16" t="str">
        <f aca="false">IF(A37="","",IF(COUNTIFS('Example Journal'!$A$7:$A$1006,A37,'Example Journal'!$R$7:$R$1006,"&gt;0")=0,"",SUMIFS('Example Journal'!$T$7:$T$1006,'Example Journal'!$A$7:$A$1006,A37)/COUNTIFS('Example Journal'!$A$7:$A$1006,A37,'Example Journal'!$R$7:$R$1006,"&gt;0")))</f>
        <v/>
      </c>
      <c r="K37" s="15" t="str">
        <f aca="false">IF(A37="","",SUMIFS('Example Journal'!$L$7:$L$1006,'Example Journal'!$A$7:$A$1006,A37))</f>
        <v/>
      </c>
      <c r="L37" s="14" t="str">
        <f aca="false">IF(A37="","",IF(N('Example Journal'!$C$4)&lt;=0,"no limit set",IF(COUNTIFS('Example Journal'!$A$7:$A$1006,A37,'Example Journal'!$U$7:$U$1006,"&lt;="&amp;-'Example Journal'!$C$4)&gt;0,"Yes","No")))</f>
        <v/>
      </c>
      <c r="M37" s="14" t="str">
        <f aca="false">IF(A37="","",COUNTIFS('Example Journal'!$A$7:$A$1006,A37,'Example Journal'!$V$7:$V$1006,"After loss limit"))</f>
        <v/>
      </c>
      <c r="N37" s="14" t="str">
        <f aca="false">IF(A37="","",IF(N('Example Journal'!$C$5)&lt;=0,"no cap set",IF(B37&gt;'Example Journal'!$C$5,"Yes","No")))</f>
        <v/>
      </c>
      <c r="O37" s="15" t="str">
        <f aca="false">IF(A37="","",N('Example Journal'!$C$3)+SUM($H$7:H37))</f>
        <v/>
      </c>
      <c r="P37" s="15" t="str">
        <f aca="false">IF(A37="","",O37-MAX(N('Example Journal'!$C$3),MAX($O$7:O37)))</f>
        <v/>
      </c>
      <c r="Q37" s="21" t="e">
        <f aca="false">IF(A37="",NA(),O37)</f>
        <v>#N/A</v>
      </c>
    </row>
    <row r="38" customFormat="false" ht="15" hidden="false" customHeight="false" outlineLevel="0" collapsed="false">
      <c r="A38" s="18" t="str">
        <f aca="false">IF(A37="","",IF(COUNTIF('Example Journal'!$A$7:$A$1006,"&gt;"&amp;A37)=0,"",SMALL('Example Journal'!$A$7:$A$1006,COUNTIF('Example Journal'!$A$7:$A$1006,"&lt;="&amp;A37)+1)))</f>
        <v/>
      </c>
      <c r="B38" s="14" t="str">
        <f aca="false">IF(A38="","",COUNTIF('Example Journal'!$A$7:$A$1006,A38))</f>
        <v/>
      </c>
      <c r="C38" s="14" t="str">
        <f aca="false">IF(A38="","",COUNTIFS('Example Journal'!$A$7:$A$1006,A38,'Example Journal'!$S$7:$S$1006,"&gt;0"))</f>
        <v/>
      </c>
      <c r="D38" s="14" t="str">
        <f aca="false">IF(A38="","",COUNTIFS('Example Journal'!$A$7:$A$1006,A38,'Example Journal'!$S$7:$S$1006,"&lt;0"))</f>
        <v/>
      </c>
      <c r="E38" s="19" t="str">
        <f aca="false">IF(OR(A38="",N(B38)=0),"",C38/B38)</f>
        <v/>
      </c>
      <c r="F38" s="15" t="str">
        <f aca="false">IF(A38="","",SUMIFS('Example Journal'!$S$7:$S$1006,'Example Journal'!$A$7:$A$1006,A38,'Example Journal'!$S$7:$S$1006,"&gt;0"))</f>
        <v/>
      </c>
      <c r="G38" s="15" t="str">
        <f aca="false">IF(A38="","",-SUMIFS('Example Journal'!$S$7:$S$1006,'Example Journal'!$A$7:$A$1006,A38,'Example Journal'!$S$7:$S$1006,"&lt;0"))</f>
        <v/>
      </c>
      <c r="H38" s="15" t="str">
        <f aca="false">IF(A38="","",SUMIFS('Example Journal'!$S$7:$S$1006,'Example Journal'!$A$7:$A$1006,A38))</f>
        <v/>
      </c>
      <c r="I38" s="20" t="str">
        <f aca="false">IF(A38="","",IF(G38=0,IF(F38&gt;0,"no losses",""),F38/G38))</f>
        <v/>
      </c>
      <c r="J38" s="16" t="str">
        <f aca="false">IF(A38="","",IF(COUNTIFS('Example Journal'!$A$7:$A$1006,A38,'Example Journal'!$R$7:$R$1006,"&gt;0")=0,"",SUMIFS('Example Journal'!$T$7:$T$1006,'Example Journal'!$A$7:$A$1006,A38)/COUNTIFS('Example Journal'!$A$7:$A$1006,A38,'Example Journal'!$R$7:$R$1006,"&gt;0")))</f>
        <v/>
      </c>
      <c r="K38" s="15" t="str">
        <f aca="false">IF(A38="","",SUMIFS('Example Journal'!$L$7:$L$1006,'Example Journal'!$A$7:$A$1006,A38))</f>
        <v/>
      </c>
      <c r="L38" s="14" t="str">
        <f aca="false">IF(A38="","",IF(N('Example Journal'!$C$4)&lt;=0,"no limit set",IF(COUNTIFS('Example Journal'!$A$7:$A$1006,A38,'Example Journal'!$U$7:$U$1006,"&lt;="&amp;-'Example Journal'!$C$4)&gt;0,"Yes","No")))</f>
        <v/>
      </c>
      <c r="M38" s="14" t="str">
        <f aca="false">IF(A38="","",COUNTIFS('Example Journal'!$A$7:$A$1006,A38,'Example Journal'!$V$7:$V$1006,"After loss limit"))</f>
        <v/>
      </c>
      <c r="N38" s="14" t="str">
        <f aca="false">IF(A38="","",IF(N('Example Journal'!$C$5)&lt;=0,"no cap set",IF(B38&gt;'Example Journal'!$C$5,"Yes","No")))</f>
        <v/>
      </c>
      <c r="O38" s="15" t="str">
        <f aca="false">IF(A38="","",N('Example Journal'!$C$3)+SUM($H$7:H38))</f>
        <v/>
      </c>
      <c r="P38" s="15" t="str">
        <f aca="false">IF(A38="","",O38-MAX(N('Example Journal'!$C$3),MAX($O$7:O38)))</f>
        <v/>
      </c>
      <c r="Q38" s="21" t="e">
        <f aca="false">IF(A38="",NA(),O38)</f>
        <v>#N/A</v>
      </c>
    </row>
    <row r="39" customFormat="false" ht="15" hidden="false" customHeight="false" outlineLevel="0" collapsed="false">
      <c r="A39" s="18" t="str">
        <f aca="false">IF(A38="","",IF(COUNTIF('Example Journal'!$A$7:$A$1006,"&gt;"&amp;A38)=0,"",SMALL('Example Journal'!$A$7:$A$1006,COUNTIF('Example Journal'!$A$7:$A$1006,"&lt;="&amp;A38)+1)))</f>
        <v/>
      </c>
      <c r="B39" s="14" t="str">
        <f aca="false">IF(A39="","",COUNTIF('Example Journal'!$A$7:$A$1006,A39))</f>
        <v/>
      </c>
      <c r="C39" s="14" t="str">
        <f aca="false">IF(A39="","",COUNTIFS('Example Journal'!$A$7:$A$1006,A39,'Example Journal'!$S$7:$S$1006,"&gt;0"))</f>
        <v/>
      </c>
      <c r="D39" s="14" t="str">
        <f aca="false">IF(A39="","",COUNTIFS('Example Journal'!$A$7:$A$1006,A39,'Example Journal'!$S$7:$S$1006,"&lt;0"))</f>
        <v/>
      </c>
      <c r="E39" s="19" t="str">
        <f aca="false">IF(OR(A39="",N(B39)=0),"",C39/B39)</f>
        <v/>
      </c>
      <c r="F39" s="15" t="str">
        <f aca="false">IF(A39="","",SUMIFS('Example Journal'!$S$7:$S$1006,'Example Journal'!$A$7:$A$1006,A39,'Example Journal'!$S$7:$S$1006,"&gt;0"))</f>
        <v/>
      </c>
      <c r="G39" s="15" t="str">
        <f aca="false">IF(A39="","",-SUMIFS('Example Journal'!$S$7:$S$1006,'Example Journal'!$A$7:$A$1006,A39,'Example Journal'!$S$7:$S$1006,"&lt;0"))</f>
        <v/>
      </c>
      <c r="H39" s="15" t="str">
        <f aca="false">IF(A39="","",SUMIFS('Example Journal'!$S$7:$S$1006,'Example Journal'!$A$7:$A$1006,A39))</f>
        <v/>
      </c>
      <c r="I39" s="20" t="str">
        <f aca="false">IF(A39="","",IF(G39=0,IF(F39&gt;0,"no losses",""),F39/G39))</f>
        <v/>
      </c>
      <c r="J39" s="16" t="str">
        <f aca="false">IF(A39="","",IF(COUNTIFS('Example Journal'!$A$7:$A$1006,A39,'Example Journal'!$R$7:$R$1006,"&gt;0")=0,"",SUMIFS('Example Journal'!$T$7:$T$1006,'Example Journal'!$A$7:$A$1006,A39)/COUNTIFS('Example Journal'!$A$7:$A$1006,A39,'Example Journal'!$R$7:$R$1006,"&gt;0")))</f>
        <v/>
      </c>
      <c r="K39" s="15" t="str">
        <f aca="false">IF(A39="","",SUMIFS('Example Journal'!$L$7:$L$1006,'Example Journal'!$A$7:$A$1006,A39))</f>
        <v/>
      </c>
      <c r="L39" s="14" t="str">
        <f aca="false">IF(A39="","",IF(N('Example Journal'!$C$4)&lt;=0,"no limit set",IF(COUNTIFS('Example Journal'!$A$7:$A$1006,A39,'Example Journal'!$U$7:$U$1006,"&lt;="&amp;-'Example Journal'!$C$4)&gt;0,"Yes","No")))</f>
        <v/>
      </c>
      <c r="M39" s="14" t="str">
        <f aca="false">IF(A39="","",COUNTIFS('Example Journal'!$A$7:$A$1006,A39,'Example Journal'!$V$7:$V$1006,"After loss limit"))</f>
        <v/>
      </c>
      <c r="N39" s="14" t="str">
        <f aca="false">IF(A39="","",IF(N('Example Journal'!$C$5)&lt;=0,"no cap set",IF(B39&gt;'Example Journal'!$C$5,"Yes","No")))</f>
        <v/>
      </c>
      <c r="O39" s="15" t="str">
        <f aca="false">IF(A39="","",N('Example Journal'!$C$3)+SUM($H$7:H39))</f>
        <v/>
      </c>
      <c r="P39" s="15" t="str">
        <f aca="false">IF(A39="","",O39-MAX(N('Example Journal'!$C$3),MAX($O$7:O39)))</f>
        <v/>
      </c>
      <c r="Q39" s="21" t="e">
        <f aca="false">IF(A39="",NA(),O39)</f>
        <v>#N/A</v>
      </c>
    </row>
    <row r="40" customFormat="false" ht="15" hidden="false" customHeight="false" outlineLevel="0" collapsed="false">
      <c r="A40" s="18" t="str">
        <f aca="false">IF(A39="","",IF(COUNTIF('Example Journal'!$A$7:$A$1006,"&gt;"&amp;A39)=0,"",SMALL('Example Journal'!$A$7:$A$1006,COUNTIF('Example Journal'!$A$7:$A$1006,"&lt;="&amp;A39)+1)))</f>
        <v/>
      </c>
      <c r="B40" s="14" t="str">
        <f aca="false">IF(A40="","",COUNTIF('Example Journal'!$A$7:$A$1006,A40))</f>
        <v/>
      </c>
      <c r="C40" s="14" t="str">
        <f aca="false">IF(A40="","",COUNTIFS('Example Journal'!$A$7:$A$1006,A40,'Example Journal'!$S$7:$S$1006,"&gt;0"))</f>
        <v/>
      </c>
      <c r="D40" s="14" t="str">
        <f aca="false">IF(A40="","",COUNTIFS('Example Journal'!$A$7:$A$1006,A40,'Example Journal'!$S$7:$S$1006,"&lt;0"))</f>
        <v/>
      </c>
      <c r="E40" s="19" t="str">
        <f aca="false">IF(OR(A40="",N(B40)=0),"",C40/B40)</f>
        <v/>
      </c>
      <c r="F40" s="15" t="str">
        <f aca="false">IF(A40="","",SUMIFS('Example Journal'!$S$7:$S$1006,'Example Journal'!$A$7:$A$1006,A40,'Example Journal'!$S$7:$S$1006,"&gt;0"))</f>
        <v/>
      </c>
      <c r="G40" s="15" t="str">
        <f aca="false">IF(A40="","",-SUMIFS('Example Journal'!$S$7:$S$1006,'Example Journal'!$A$7:$A$1006,A40,'Example Journal'!$S$7:$S$1006,"&lt;0"))</f>
        <v/>
      </c>
      <c r="H40" s="15" t="str">
        <f aca="false">IF(A40="","",SUMIFS('Example Journal'!$S$7:$S$1006,'Example Journal'!$A$7:$A$1006,A40))</f>
        <v/>
      </c>
      <c r="I40" s="20" t="str">
        <f aca="false">IF(A40="","",IF(G40=0,IF(F40&gt;0,"no losses",""),F40/G40))</f>
        <v/>
      </c>
      <c r="J40" s="16" t="str">
        <f aca="false">IF(A40="","",IF(COUNTIFS('Example Journal'!$A$7:$A$1006,A40,'Example Journal'!$R$7:$R$1006,"&gt;0")=0,"",SUMIFS('Example Journal'!$T$7:$T$1006,'Example Journal'!$A$7:$A$1006,A40)/COUNTIFS('Example Journal'!$A$7:$A$1006,A40,'Example Journal'!$R$7:$R$1006,"&gt;0")))</f>
        <v/>
      </c>
      <c r="K40" s="15" t="str">
        <f aca="false">IF(A40="","",SUMIFS('Example Journal'!$L$7:$L$1006,'Example Journal'!$A$7:$A$1006,A40))</f>
        <v/>
      </c>
      <c r="L40" s="14" t="str">
        <f aca="false">IF(A40="","",IF(N('Example Journal'!$C$4)&lt;=0,"no limit set",IF(COUNTIFS('Example Journal'!$A$7:$A$1006,A40,'Example Journal'!$U$7:$U$1006,"&lt;="&amp;-'Example Journal'!$C$4)&gt;0,"Yes","No")))</f>
        <v/>
      </c>
      <c r="M40" s="14" t="str">
        <f aca="false">IF(A40="","",COUNTIFS('Example Journal'!$A$7:$A$1006,A40,'Example Journal'!$V$7:$V$1006,"After loss limit"))</f>
        <v/>
      </c>
      <c r="N40" s="14" t="str">
        <f aca="false">IF(A40="","",IF(N('Example Journal'!$C$5)&lt;=0,"no cap set",IF(B40&gt;'Example Journal'!$C$5,"Yes","No")))</f>
        <v/>
      </c>
      <c r="O40" s="15" t="str">
        <f aca="false">IF(A40="","",N('Example Journal'!$C$3)+SUM($H$7:H40))</f>
        <v/>
      </c>
      <c r="P40" s="15" t="str">
        <f aca="false">IF(A40="","",O40-MAX(N('Example Journal'!$C$3),MAX($O$7:O40)))</f>
        <v/>
      </c>
      <c r="Q40" s="21" t="e">
        <f aca="false">IF(A40="",NA(),O40)</f>
        <v>#N/A</v>
      </c>
    </row>
    <row r="41" customFormat="false" ht="15" hidden="false" customHeight="false" outlineLevel="0" collapsed="false">
      <c r="A41" s="18" t="str">
        <f aca="false">IF(A40="","",IF(COUNTIF('Example Journal'!$A$7:$A$1006,"&gt;"&amp;A40)=0,"",SMALL('Example Journal'!$A$7:$A$1006,COUNTIF('Example Journal'!$A$7:$A$1006,"&lt;="&amp;A40)+1)))</f>
        <v/>
      </c>
      <c r="B41" s="14" t="str">
        <f aca="false">IF(A41="","",COUNTIF('Example Journal'!$A$7:$A$1006,A41))</f>
        <v/>
      </c>
      <c r="C41" s="14" t="str">
        <f aca="false">IF(A41="","",COUNTIFS('Example Journal'!$A$7:$A$1006,A41,'Example Journal'!$S$7:$S$1006,"&gt;0"))</f>
        <v/>
      </c>
      <c r="D41" s="14" t="str">
        <f aca="false">IF(A41="","",COUNTIFS('Example Journal'!$A$7:$A$1006,A41,'Example Journal'!$S$7:$S$1006,"&lt;0"))</f>
        <v/>
      </c>
      <c r="E41" s="19" t="str">
        <f aca="false">IF(OR(A41="",N(B41)=0),"",C41/B41)</f>
        <v/>
      </c>
      <c r="F41" s="15" t="str">
        <f aca="false">IF(A41="","",SUMIFS('Example Journal'!$S$7:$S$1006,'Example Journal'!$A$7:$A$1006,A41,'Example Journal'!$S$7:$S$1006,"&gt;0"))</f>
        <v/>
      </c>
      <c r="G41" s="15" t="str">
        <f aca="false">IF(A41="","",-SUMIFS('Example Journal'!$S$7:$S$1006,'Example Journal'!$A$7:$A$1006,A41,'Example Journal'!$S$7:$S$1006,"&lt;0"))</f>
        <v/>
      </c>
      <c r="H41" s="15" t="str">
        <f aca="false">IF(A41="","",SUMIFS('Example Journal'!$S$7:$S$1006,'Example Journal'!$A$7:$A$1006,A41))</f>
        <v/>
      </c>
      <c r="I41" s="20" t="str">
        <f aca="false">IF(A41="","",IF(G41=0,IF(F41&gt;0,"no losses",""),F41/G41))</f>
        <v/>
      </c>
      <c r="J41" s="16" t="str">
        <f aca="false">IF(A41="","",IF(COUNTIFS('Example Journal'!$A$7:$A$1006,A41,'Example Journal'!$R$7:$R$1006,"&gt;0")=0,"",SUMIFS('Example Journal'!$T$7:$T$1006,'Example Journal'!$A$7:$A$1006,A41)/COUNTIFS('Example Journal'!$A$7:$A$1006,A41,'Example Journal'!$R$7:$R$1006,"&gt;0")))</f>
        <v/>
      </c>
      <c r="K41" s="15" t="str">
        <f aca="false">IF(A41="","",SUMIFS('Example Journal'!$L$7:$L$1006,'Example Journal'!$A$7:$A$1006,A41))</f>
        <v/>
      </c>
      <c r="L41" s="14" t="str">
        <f aca="false">IF(A41="","",IF(N('Example Journal'!$C$4)&lt;=0,"no limit set",IF(COUNTIFS('Example Journal'!$A$7:$A$1006,A41,'Example Journal'!$U$7:$U$1006,"&lt;="&amp;-'Example Journal'!$C$4)&gt;0,"Yes","No")))</f>
        <v/>
      </c>
      <c r="M41" s="14" t="str">
        <f aca="false">IF(A41="","",COUNTIFS('Example Journal'!$A$7:$A$1006,A41,'Example Journal'!$V$7:$V$1006,"After loss limit"))</f>
        <v/>
      </c>
      <c r="N41" s="14" t="str">
        <f aca="false">IF(A41="","",IF(N('Example Journal'!$C$5)&lt;=0,"no cap set",IF(B41&gt;'Example Journal'!$C$5,"Yes","No")))</f>
        <v/>
      </c>
      <c r="O41" s="15" t="str">
        <f aca="false">IF(A41="","",N('Example Journal'!$C$3)+SUM($H$7:H41))</f>
        <v/>
      </c>
      <c r="P41" s="15" t="str">
        <f aca="false">IF(A41="","",O41-MAX(N('Example Journal'!$C$3),MAX($O$7:O41)))</f>
        <v/>
      </c>
      <c r="Q41" s="21" t="e">
        <f aca="false">IF(A41="",NA(),O41)</f>
        <v>#N/A</v>
      </c>
    </row>
    <row r="42" customFormat="false" ht="15" hidden="false" customHeight="false" outlineLevel="0" collapsed="false">
      <c r="A42" s="18" t="str">
        <f aca="false">IF(A41="","",IF(COUNTIF('Example Journal'!$A$7:$A$1006,"&gt;"&amp;A41)=0,"",SMALL('Example Journal'!$A$7:$A$1006,COUNTIF('Example Journal'!$A$7:$A$1006,"&lt;="&amp;A41)+1)))</f>
        <v/>
      </c>
      <c r="B42" s="14" t="str">
        <f aca="false">IF(A42="","",COUNTIF('Example Journal'!$A$7:$A$1006,A42))</f>
        <v/>
      </c>
      <c r="C42" s="14" t="str">
        <f aca="false">IF(A42="","",COUNTIFS('Example Journal'!$A$7:$A$1006,A42,'Example Journal'!$S$7:$S$1006,"&gt;0"))</f>
        <v/>
      </c>
      <c r="D42" s="14" t="str">
        <f aca="false">IF(A42="","",COUNTIFS('Example Journal'!$A$7:$A$1006,A42,'Example Journal'!$S$7:$S$1006,"&lt;0"))</f>
        <v/>
      </c>
      <c r="E42" s="19" t="str">
        <f aca="false">IF(OR(A42="",N(B42)=0),"",C42/B42)</f>
        <v/>
      </c>
      <c r="F42" s="15" t="str">
        <f aca="false">IF(A42="","",SUMIFS('Example Journal'!$S$7:$S$1006,'Example Journal'!$A$7:$A$1006,A42,'Example Journal'!$S$7:$S$1006,"&gt;0"))</f>
        <v/>
      </c>
      <c r="G42" s="15" t="str">
        <f aca="false">IF(A42="","",-SUMIFS('Example Journal'!$S$7:$S$1006,'Example Journal'!$A$7:$A$1006,A42,'Example Journal'!$S$7:$S$1006,"&lt;0"))</f>
        <v/>
      </c>
      <c r="H42" s="15" t="str">
        <f aca="false">IF(A42="","",SUMIFS('Example Journal'!$S$7:$S$1006,'Example Journal'!$A$7:$A$1006,A42))</f>
        <v/>
      </c>
      <c r="I42" s="20" t="str">
        <f aca="false">IF(A42="","",IF(G42=0,IF(F42&gt;0,"no losses",""),F42/G42))</f>
        <v/>
      </c>
      <c r="J42" s="16" t="str">
        <f aca="false">IF(A42="","",IF(COUNTIFS('Example Journal'!$A$7:$A$1006,A42,'Example Journal'!$R$7:$R$1006,"&gt;0")=0,"",SUMIFS('Example Journal'!$T$7:$T$1006,'Example Journal'!$A$7:$A$1006,A42)/COUNTIFS('Example Journal'!$A$7:$A$1006,A42,'Example Journal'!$R$7:$R$1006,"&gt;0")))</f>
        <v/>
      </c>
      <c r="K42" s="15" t="str">
        <f aca="false">IF(A42="","",SUMIFS('Example Journal'!$L$7:$L$1006,'Example Journal'!$A$7:$A$1006,A42))</f>
        <v/>
      </c>
      <c r="L42" s="14" t="str">
        <f aca="false">IF(A42="","",IF(N('Example Journal'!$C$4)&lt;=0,"no limit set",IF(COUNTIFS('Example Journal'!$A$7:$A$1006,A42,'Example Journal'!$U$7:$U$1006,"&lt;="&amp;-'Example Journal'!$C$4)&gt;0,"Yes","No")))</f>
        <v/>
      </c>
      <c r="M42" s="14" t="str">
        <f aca="false">IF(A42="","",COUNTIFS('Example Journal'!$A$7:$A$1006,A42,'Example Journal'!$V$7:$V$1006,"After loss limit"))</f>
        <v/>
      </c>
      <c r="N42" s="14" t="str">
        <f aca="false">IF(A42="","",IF(N('Example Journal'!$C$5)&lt;=0,"no cap set",IF(B42&gt;'Example Journal'!$C$5,"Yes","No")))</f>
        <v/>
      </c>
      <c r="O42" s="15" t="str">
        <f aca="false">IF(A42="","",N('Example Journal'!$C$3)+SUM($H$7:H42))</f>
        <v/>
      </c>
      <c r="P42" s="15" t="str">
        <f aca="false">IF(A42="","",O42-MAX(N('Example Journal'!$C$3),MAX($O$7:O42)))</f>
        <v/>
      </c>
      <c r="Q42" s="21" t="e">
        <f aca="false">IF(A42="",NA(),O42)</f>
        <v>#N/A</v>
      </c>
    </row>
    <row r="43" customFormat="false" ht="15" hidden="false" customHeight="false" outlineLevel="0" collapsed="false">
      <c r="A43" s="18" t="str">
        <f aca="false">IF(A42="","",IF(COUNTIF('Example Journal'!$A$7:$A$1006,"&gt;"&amp;A42)=0,"",SMALL('Example Journal'!$A$7:$A$1006,COUNTIF('Example Journal'!$A$7:$A$1006,"&lt;="&amp;A42)+1)))</f>
        <v/>
      </c>
      <c r="B43" s="14" t="str">
        <f aca="false">IF(A43="","",COUNTIF('Example Journal'!$A$7:$A$1006,A43))</f>
        <v/>
      </c>
      <c r="C43" s="14" t="str">
        <f aca="false">IF(A43="","",COUNTIFS('Example Journal'!$A$7:$A$1006,A43,'Example Journal'!$S$7:$S$1006,"&gt;0"))</f>
        <v/>
      </c>
      <c r="D43" s="14" t="str">
        <f aca="false">IF(A43="","",COUNTIFS('Example Journal'!$A$7:$A$1006,A43,'Example Journal'!$S$7:$S$1006,"&lt;0"))</f>
        <v/>
      </c>
      <c r="E43" s="19" t="str">
        <f aca="false">IF(OR(A43="",N(B43)=0),"",C43/B43)</f>
        <v/>
      </c>
      <c r="F43" s="15" t="str">
        <f aca="false">IF(A43="","",SUMIFS('Example Journal'!$S$7:$S$1006,'Example Journal'!$A$7:$A$1006,A43,'Example Journal'!$S$7:$S$1006,"&gt;0"))</f>
        <v/>
      </c>
      <c r="G43" s="15" t="str">
        <f aca="false">IF(A43="","",-SUMIFS('Example Journal'!$S$7:$S$1006,'Example Journal'!$A$7:$A$1006,A43,'Example Journal'!$S$7:$S$1006,"&lt;0"))</f>
        <v/>
      </c>
      <c r="H43" s="15" t="str">
        <f aca="false">IF(A43="","",SUMIFS('Example Journal'!$S$7:$S$1006,'Example Journal'!$A$7:$A$1006,A43))</f>
        <v/>
      </c>
      <c r="I43" s="20" t="str">
        <f aca="false">IF(A43="","",IF(G43=0,IF(F43&gt;0,"no losses",""),F43/G43))</f>
        <v/>
      </c>
      <c r="J43" s="16" t="str">
        <f aca="false">IF(A43="","",IF(COUNTIFS('Example Journal'!$A$7:$A$1006,A43,'Example Journal'!$R$7:$R$1006,"&gt;0")=0,"",SUMIFS('Example Journal'!$T$7:$T$1006,'Example Journal'!$A$7:$A$1006,A43)/COUNTIFS('Example Journal'!$A$7:$A$1006,A43,'Example Journal'!$R$7:$R$1006,"&gt;0")))</f>
        <v/>
      </c>
      <c r="K43" s="15" t="str">
        <f aca="false">IF(A43="","",SUMIFS('Example Journal'!$L$7:$L$1006,'Example Journal'!$A$7:$A$1006,A43))</f>
        <v/>
      </c>
      <c r="L43" s="14" t="str">
        <f aca="false">IF(A43="","",IF(N('Example Journal'!$C$4)&lt;=0,"no limit set",IF(COUNTIFS('Example Journal'!$A$7:$A$1006,A43,'Example Journal'!$U$7:$U$1006,"&lt;="&amp;-'Example Journal'!$C$4)&gt;0,"Yes","No")))</f>
        <v/>
      </c>
      <c r="M43" s="14" t="str">
        <f aca="false">IF(A43="","",COUNTIFS('Example Journal'!$A$7:$A$1006,A43,'Example Journal'!$V$7:$V$1006,"After loss limit"))</f>
        <v/>
      </c>
      <c r="N43" s="14" t="str">
        <f aca="false">IF(A43="","",IF(N('Example Journal'!$C$5)&lt;=0,"no cap set",IF(B43&gt;'Example Journal'!$C$5,"Yes","No")))</f>
        <v/>
      </c>
      <c r="O43" s="15" t="str">
        <f aca="false">IF(A43="","",N('Example Journal'!$C$3)+SUM($H$7:H43))</f>
        <v/>
      </c>
      <c r="P43" s="15" t="str">
        <f aca="false">IF(A43="","",O43-MAX(N('Example Journal'!$C$3),MAX($O$7:O43)))</f>
        <v/>
      </c>
      <c r="Q43" s="21" t="e">
        <f aca="false">IF(A43="",NA(),O43)</f>
        <v>#N/A</v>
      </c>
    </row>
    <row r="44" customFormat="false" ht="15" hidden="false" customHeight="false" outlineLevel="0" collapsed="false">
      <c r="A44" s="18" t="str">
        <f aca="false">IF(A43="","",IF(COUNTIF('Example Journal'!$A$7:$A$1006,"&gt;"&amp;A43)=0,"",SMALL('Example Journal'!$A$7:$A$1006,COUNTIF('Example Journal'!$A$7:$A$1006,"&lt;="&amp;A43)+1)))</f>
        <v/>
      </c>
      <c r="B44" s="14" t="str">
        <f aca="false">IF(A44="","",COUNTIF('Example Journal'!$A$7:$A$1006,A44))</f>
        <v/>
      </c>
      <c r="C44" s="14" t="str">
        <f aca="false">IF(A44="","",COUNTIFS('Example Journal'!$A$7:$A$1006,A44,'Example Journal'!$S$7:$S$1006,"&gt;0"))</f>
        <v/>
      </c>
      <c r="D44" s="14" t="str">
        <f aca="false">IF(A44="","",COUNTIFS('Example Journal'!$A$7:$A$1006,A44,'Example Journal'!$S$7:$S$1006,"&lt;0"))</f>
        <v/>
      </c>
      <c r="E44" s="19" t="str">
        <f aca="false">IF(OR(A44="",N(B44)=0),"",C44/B44)</f>
        <v/>
      </c>
      <c r="F44" s="15" t="str">
        <f aca="false">IF(A44="","",SUMIFS('Example Journal'!$S$7:$S$1006,'Example Journal'!$A$7:$A$1006,A44,'Example Journal'!$S$7:$S$1006,"&gt;0"))</f>
        <v/>
      </c>
      <c r="G44" s="15" t="str">
        <f aca="false">IF(A44="","",-SUMIFS('Example Journal'!$S$7:$S$1006,'Example Journal'!$A$7:$A$1006,A44,'Example Journal'!$S$7:$S$1006,"&lt;0"))</f>
        <v/>
      </c>
      <c r="H44" s="15" t="str">
        <f aca="false">IF(A44="","",SUMIFS('Example Journal'!$S$7:$S$1006,'Example Journal'!$A$7:$A$1006,A44))</f>
        <v/>
      </c>
      <c r="I44" s="20" t="str">
        <f aca="false">IF(A44="","",IF(G44=0,IF(F44&gt;0,"no losses",""),F44/G44))</f>
        <v/>
      </c>
      <c r="J44" s="16" t="str">
        <f aca="false">IF(A44="","",IF(COUNTIFS('Example Journal'!$A$7:$A$1006,A44,'Example Journal'!$R$7:$R$1006,"&gt;0")=0,"",SUMIFS('Example Journal'!$T$7:$T$1006,'Example Journal'!$A$7:$A$1006,A44)/COUNTIFS('Example Journal'!$A$7:$A$1006,A44,'Example Journal'!$R$7:$R$1006,"&gt;0")))</f>
        <v/>
      </c>
      <c r="K44" s="15" t="str">
        <f aca="false">IF(A44="","",SUMIFS('Example Journal'!$L$7:$L$1006,'Example Journal'!$A$7:$A$1006,A44))</f>
        <v/>
      </c>
      <c r="L44" s="14" t="str">
        <f aca="false">IF(A44="","",IF(N('Example Journal'!$C$4)&lt;=0,"no limit set",IF(COUNTIFS('Example Journal'!$A$7:$A$1006,A44,'Example Journal'!$U$7:$U$1006,"&lt;="&amp;-'Example Journal'!$C$4)&gt;0,"Yes","No")))</f>
        <v/>
      </c>
      <c r="M44" s="14" t="str">
        <f aca="false">IF(A44="","",COUNTIFS('Example Journal'!$A$7:$A$1006,A44,'Example Journal'!$V$7:$V$1006,"After loss limit"))</f>
        <v/>
      </c>
      <c r="N44" s="14" t="str">
        <f aca="false">IF(A44="","",IF(N('Example Journal'!$C$5)&lt;=0,"no cap set",IF(B44&gt;'Example Journal'!$C$5,"Yes","No")))</f>
        <v/>
      </c>
      <c r="O44" s="15" t="str">
        <f aca="false">IF(A44="","",N('Example Journal'!$C$3)+SUM($H$7:H44))</f>
        <v/>
      </c>
      <c r="P44" s="15" t="str">
        <f aca="false">IF(A44="","",O44-MAX(N('Example Journal'!$C$3),MAX($O$7:O44)))</f>
        <v/>
      </c>
      <c r="Q44" s="21" t="e">
        <f aca="false">IF(A44="",NA(),O44)</f>
        <v>#N/A</v>
      </c>
    </row>
    <row r="45" customFormat="false" ht="15" hidden="false" customHeight="false" outlineLevel="0" collapsed="false">
      <c r="A45" s="18" t="str">
        <f aca="false">IF(A44="","",IF(COUNTIF('Example Journal'!$A$7:$A$1006,"&gt;"&amp;A44)=0,"",SMALL('Example Journal'!$A$7:$A$1006,COUNTIF('Example Journal'!$A$7:$A$1006,"&lt;="&amp;A44)+1)))</f>
        <v/>
      </c>
      <c r="B45" s="14" t="str">
        <f aca="false">IF(A45="","",COUNTIF('Example Journal'!$A$7:$A$1006,A45))</f>
        <v/>
      </c>
      <c r="C45" s="14" t="str">
        <f aca="false">IF(A45="","",COUNTIFS('Example Journal'!$A$7:$A$1006,A45,'Example Journal'!$S$7:$S$1006,"&gt;0"))</f>
        <v/>
      </c>
      <c r="D45" s="14" t="str">
        <f aca="false">IF(A45="","",COUNTIFS('Example Journal'!$A$7:$A$1006,A45,'Example Journal'!$S$7:$S$1006,"&lt;0"))</f>
        <v/>
      </c>
      <c r="E45" s="19" t="str">
        <f aca="false">IF(OR(A45="",N(B45)=0),"",C45/B45)</f>
        <v/>
      </c>
      <c r="F45" s="15" t="str">
        <f aca="false">IF(A45="","",SUMIFS('Example Journal'!$S$7:$S$1006,'Example Journal'!$A$7:$A$1006,A45,'Example Journal'!$S$7:$S$1006,"&gt;0"))</f>
        <v/>
      </c>
      <c r="G45" s="15" t="str">
        <f aca="false">IF(A45="","",-SUMIFS('Example Journal'!$S$7:$S$1006,'Example Journal'!$A$7:$A$1006,A45,'Example Journal'!$S$7:$S$1006,"&lt;0"))</f>
        <v/>
      </c>
      <c r="H45" s="15" t="str">
        <f aca="false">IF(A45="","",SUMIFS('Example Journal'!$S$7:$S$1006,'Example Journal'!$A$7:$A$1006,A45))</f>
        <v/>
      </c>
      <c r="I45" s="20" t="str">
        <f aca="false">IF(A45="","",IF(G45=0,IF(F45&gt;0,"no losses",""),F45/G45))</f>
        <v/>
      </c>
      <c r="J45" s="16" t="str">
        <f aca="false">IF(A45="","",IF(COUNTIFS('Example Journal'!$A$7:$A$1006,A45,'Example Journal'!$R$7:$R$1006,"&gt;0")=0,"",SUMIFS('Example Journal'!$T$7:$T$1006,'Example Journal'!$A$7:$A$1006,A45)/COUNTIFS('Example Journal'!$A$7:$A$1006,A45,'Example Journal'!$R$7:$R$1006,"&gt;0")))</f>
        <v/>
      </c>
      <c r="K45" s="15" t="str">
        <f aca="false">IF(A45="","",SUMIFS('Example Journal'!$L$7:$L$1006,'Example Journal'!$A$7:$A$1006,A45))</f>
        <v/>
      </c>
      <c r="L45" s="14" t="str">
        <f aca="false">IF(A45="","",IF(N('Example Journal'!$C$4)&lt;=0,"no limit set",IF(COUNTIFS('Example Journal'!$A$7:$A$1006,A45,'Example Journal'!$U$7:$U$1006,"&lt;="&amp;-'Example Journal'!$C$4)&gt;0,"Yes","No")))</f>
        <v/>
      </c>
      <c r="M45" s="14" t="str">
        <f aca="false">IF(A45="","",COUNTIFS('Example Journal'!$A$7:$A$1006,A45,'Example Journal'!$V$7:$V$1006,"After loss limit"))</f>
        <v/>
      </c>
      <c r="N45" s="14" t="str">
        <f aca="false">IF(A45="","",IF(N('Example Journal'!$C$5)&lt;=0,"no cap set",IF(B45&gt;'Example Journal'!$C$5,"Yes","No")))</f>
        <v/>
      </c>
      <c r="O45" s="15" t="str">
        <f aca="false">IF(A45="","",N('Example Journal'!$C$3)+SUM($H$7:H45))</f>
        <v/>
      </c>
      <c r="P45" s="15" t="str">
        <f aca="false">IF(A45="","",O45-MAX(N('Example Journal'!$C$3),MAX($O$7:O45)))</f>
        <v/>
      </c>
      <c r="Q45" s="21" t="e">
        <f aca="false">IF(A45="",NA(),O45)</f>
        <v>#N/A</v>
      </c>
    </row>
    <row r="46" customFormat="false" ht="15" hidden="false" customHeight="false" outlineLevel="0" collapsed="false">
      <c r="A46" s="18" t="str">
        <f aca="false">IF(A45="","",IF(COUNTIF('Example Journal'!$A$7:$A$1006,"&gt;"&amp;A45)=0,"",SMALL('Example Journal'!$A$7:$A$1006,COUNTIF('Example Journal'!$A$7:$A$1006,"&lt;="&amp;A45)+1)))</f>
        <v/>
      </c>
      <c r="B46" s="14" t="str">
        <f aca="false">IF(A46="","",COUNTIF('Example Journal'!$A$7:$A$1006,A46))</f>
        <v/>
      </c>
      <c r="C46" s="14" t="str">
        <f aca="false">IF(A46="","",COUNTIFS('Example Journal'!$A$7:$A$1006,A46,'Example Journal'!$S$7:$S$1006,"&gt;0"))</f>
        <v/>
      </c>
      <c r="D46" s="14" t="str">
        <f aca="false">IF(A46="","",COUNTIFS('Example Journal'!$A$7:$A$1006,A46,'Example Journal'!$S$7:$S$1006,"&lt;0"))</f>
        <v/>
      </c>
      <c r="E46" s="19" t="str">
        <f aca="false">IF(OR(A46="",N(B46)=0),"",C46/B46)</f>
        <v/>
      </c>
      <c r="F46" s="15" t="str">
        <f aca="false">IF(A46="","",SUMIFS('Example Journal'!$S$7:$S$1006,'Example Journal'!$A$7:$A$1006,A46,'Example Journal'!$S$7:$S$1006,"&gt;0"))</f>
        <v/>
      </c>
      <c r="G46" s="15" t="str">
        <f aca="false">IF(A46="","",-SUMIFS('Example Journal'!$S$7:$S$1006,'Example Journal'!$A$7:$A$1006,A46,'Example Journal'!$S$7:$S$1006,"&lt;0"))</f>
        <v/>
      </c>
      <c r="H46" s="15" t="str">
        <f aca="false">IF(A46="","",SUMIFS('Example Journal'!$S$7:$S$1006,'Example Journal'!$A$7:$A$1006,A46))</f>
        <v/>
      </c>
      <c r="I46" s="20" t="str">
        <f aca="false">IF(A46="","",IF(G46=0,IF(F46&gt;0,"no losses",""),F46/G46))</f>
        <v/>
      </c>
      <c r="J46" s="16" t="str">
        <f aca="false">IF(A46="","",IF(COUNTIFS('Example Journal'!$A$7:$A$1006,A46,'Example Journal'!$R$7:$R$1006,"&gt;0")=0,"",SUMIFS('Example Journal'!$T$7:$T$1006,'Example Journal'!$A$7:$A$1006,A46)/COUNTIFS('Example Journal'!$A$7:$A$1006,A46,'Example Journal'!$R$7:$R$1006,"&gt;0")))</f>
        <v/>
      </c>
      <c r="K46" s="15" t="str">
        <f aca="false">IF(A46="","",SUMIFS('Example Journal'!$L$7:$L$1006,'Example Journal'!$A$7:$A$1006,A46))</f>
        <v/>
      </c>
      <c r="L46" s="14" t="str">
        <f aca="false">IF(A46="","",IF(N('Example Journal'!$C$4)&lt;=0,"no limit set",IF(COUNTIFS('Example Journal'!$A$7:$A$1006,A46,'Example Journal'!$U$7:$U$1006,"&lt;="&amp;-'Example Journal'!$C$4)&gt;0,"Yes","No")))</f>
        <v/>
      </c>
      <c r="M46" s="14" t="str">
        <f aca="false">IF(A46="","",COUNTIFS('Example Journal'!$A$7:$A$1006,A46,'Example Journal'!$V$7:$V$1006,"After loss limit"))</f>
        <v/>
      </c>
      <c r="N46" s="14" t="str">
        <f aca="false">IF(A46="","",IF(N('Example Journal'!$C$5)&lt;=0,"no cap set",IF(B46&gt;'Example Journal'!$C$5,"Yes","No")))</f>
        <v/>
      </c>
      <c r="O46" s="15" t="str">
        <f aca="false">IF(A46="","",N('Example Journal'!$C$3)+SUM($H$7:H46))</f>
        <v/>
      </c>
      <c r="P46" s="15" t="str">
        <f aca="false">IF(A46="","",O46-MAX(N('Example Journal'!$C$3),MAX($O$7:O46)))</f>
        <v/>
      </c>
      <c r="Q46" s="21" t="e">
        <f aca="false">IF(A46="",NA(),O46)</f>
        <v>#N/A</v>
      </c>
    </row>
    <row r="47" customFormat="false" ht="15" hidden="false" customHeight="false" outlineLevel="0" collapsed="false">
      <c r="A47" s="18" t="str">
        <f aca="false">IF(A46="","",IF(COUNTIF('Example Journal'!$A$7:$A$1006,"&gt;"&amp;A46)=0,"",SMALL('Example Journal'!$A$7:$A$1006,COUNTIF('Example Journal'!$A$7:$A$1006,"&lt;="&amp;A46)+1)))</f>
        <v/>
      </c>
      <c r="B47" s="14" t="str">
        <f aca="false">IF(A47="","",COUNTIF('Example Journal'!$A$7:$A$1006,A47))</f>
        <v/>
      </c>
      <c r="C47" s="14" t="str">
        <f aca="false">IF(A47="","",COUNTIFS('Example Journal'!$A$7:$A$1006,A47,'Example Journal'!$S$7:$S$1006,"&gt;0"))</f>
        <v/>
      </c>
      <c r="D47" s="14" t="str">
        <f aca="false">IF(A47="","",COUNTIFS('Example Journal'!$A$7:$A$1006,A47,'Example Journal'!$S$7:$S$1006,"&lt;0"))</f>
        <v/>
      </c>
      <c r="E47" s="19" t="str">
        <f aca="false">IF(OR(A47="",N(B47)=0),"",C47/B47)</f>
        <v/>
      </c>
      <c r="F47" s="15" t="str">
        <f aca="false">IF(A47="","",SUMIFS('Example Journal'!$S$7:$S$1006,'Example Journal'!$A$7:$A$1006,A47,'Example Journal'!$S$7:$S$1006,"&gt;0"))</f>
        <v/>
      </c>
      <c r="G47" s="15" t="str">
        <f aca="false">IF(A47="","",-SUMIFS('Example Journal'!$S$7:$S$1006,'Example Journal'!$A$7:$A$1006,A47,'Example Journal'!$S$7:$S$1006,"&lt;0"))</f>
        <v/>
      </c>
      <c r="H47" s="15" t="str">
        <f aca="false">IF(A47="","",SUMIFS('Example Journal'!$S$7:$S$1006,'Example Journal'!$A$7:$A$1006,A47))</f>
        <v/>
      </c>
      <c r="I47" s="20" t="str">
        <f aca="false">IF(A47="","",IF(G47=0,IF(F47&gt;0,"no losses",""),F47/G47))</f>
        <v/>
      </c>
      <c r="J47" s="16" t="str">
        <f aca="false">IF(A47="","",IF(COUNTIFS('Example Journal'!$A$7:$A$1006,A47,'Example Journal'!$R$7:$R$1006,"&gt;0")=0,"",SUMIFS('Example Journal'!$T$7:$T$1006,'Example Journal'!$A$7:$A$1006,A47)/COUNTIFS('Example Journal'!$A$7:$A$1006,A47,'Example Journal'!$R$7:$R$1006,"&gt;0")))</f>
        <v/>
      </c>
      <c r="K47" s="15" t="str">
        <f aca="false">IF(A47="","",SUMIFS('Example Journal'!$L$7:$L$1006,'Example Journal'!$A$7:$A$1006,A47))</f>
        <v/>
      </c>
      <c r="L47" s="14" t="str">
        <f aca="false">IF(A47="","",IF(N('Example Journal'!$C$4)&lt;=0,"no limit set",IF(COUNTIFS('Example Journal'!$A$7:$A$1006,A47,'Example Journal'!$U$7:$U$1006,"&lt;="&amp;-'Example Journal'!$C$4)&gt;0,"Yes","No")))</f>
        <v/>
      </c>
      <c r="M47" s="14" t="str">
        <f aca="false">IF(A47="","",COUNTIFS('Example Journal'!$A$7:$A$1006,A47,'Example Journal'!$V$7:$V$1006,"After loss limit"))</f>
        <v/>
      </c>
      <c r="N47" s="14" t="str">
        <f aca="false">IF(A47="","",IF(N('Example Journal'!$C$5)&lt;=0,"no cap set",IF(B47&gt;'Example Journal'!$C$5,"Yes","No")))</f>
        <v/>
      </c>
      <c r="O47" s="15" t="str">
        <f aca="false">IF(A47="","",N('Example Journal'!$C$3)+SUM($H$7:H47))</f>
        <v/>
      </c>
      <c r="P47" s="15" t="str">
        <f aca="false">IF(A47="","",O47-MAX(N('Example Journal'!$C$3),MAX($O$7:O47)))</f>
        <v/>
      </c>
      <c r="Q47" s="21" t="e">
        <f aca="false">IF(A47="",NA(),O47)</f>
        <v>#N/A</v>
      </c>
    </row>
    <row r="48" customFormat="false" ht="15" hidden="false" customHeight="false" outlineLevel="0" collapsed="false">
      <c r="A48" s="18" t="str">
        <f aca="false">IF(A47="","",IF(COUNTIF('Example Journal'!$A$7:$A$1006,"&gt;"&amp;A47)=0,"",SMALL('Example Journal'!$A$7:$A$1006,COUNTIF('Example Journal'!$A$7:$A$1006,"&lt;="&amp;A47)+1)))</f>
        <v/>
      </c>
      <c r="B48" s="14" t="str">
        <f aca="false">IF(A48="","",COUNTIF('Example Journal'!$A$7:$A$1006,A48))</f>
        <v/>
      </c>
      <c r="C48" s="14" t="str">
        <f aca="false">IF(A48="","",COUNTIFS('Example Journal'!$A$7:$A$1006,A48,'Example Journal'!$S$7:$S$1006,"&gt;0"))</f>
        <v/>
      </c>
      <c r="D48" s="14" t="str">
        <f aca="false">IF(A48="","",COUNTIFS('Example Journal'!$A$7:$A$1006,A48,'Example Journal'!$S$7:$S$1006,"&lt;0"))</f>
        <v/>
      </c>
      <c r="E48" s="19" t="str">
        <f aca="false">IF(OR(A48="",N(B48)=0),"",C48/B48)</f>
        <v/>
      </c>
      <c r="F48" s="15" t="str">
        <f aca="false">IF(A48="","",SUMIFS('Example Journal'!$S$7:$S$1006,'Example Journal'!$A$7:$A$1006,A48,'Example Journal'!$S$7:$S$1006,"&gt;0"))</f>
        <v/>
      </c>
      <c r="G48" s="15" t="str">
        <f aca="false">IF(A48="","",-SUMIFS('Example Journal'!$S$7:$S$1006,'Example Journal'!$A$7:$A$1006,A48,'Example Journal'!$S$7:$S$1006,"&lt;0"))</f>
        <v/>
      </c>
      <c r="H48" s="15" t="str">
        <f aca="false">IF(A48="","",SUMIFS('Example Journal'!$S$7:$S$1006,'Example Journal'!$A$7:$A$1006,A48))</f>
        <v/>
      </c>
      <c r="I48" s="20" t="str">
        <f aca="false">IF(A48="","",IF(G48=0,IF(F48&gt;0,"no losses",""),F48/G48))</f>
        <v/>
      </c>
      <c r="J48" s="16" t="str">
        <f aca="false">IF(A48="","",IF(COUNTIFS('Example Journal'!$A$7:$A$1006,A48,'Example Journal'!$R$7:$R$1006,"&gt;0")=0,"",SUMIFS('Example Journal'!$T$7:$T$1006,'Example Journal'!$A$7:$A$1006,A48)/COUNTIFS('Example Journal'!$A$7:$A$1006,A48,'Example Journal'!$R$7:$R$1006,"&gt;0")))</f>
        <v/>
      </c>
      <c r="K48" s="15" t="str">
        <f aca="false">IF(A48="","",SUMIFS('Example Journal'!$L$7:$L$1006,'Example Journal'!$A$7:$A$1006,A48))</f>
        <v/>
      </c>
      <c r="L48" s="14" t="str">
        <f aca="false">IF(A48="","",IF(N('Example Journal'!$C$4)&lt;=0,"no limit set",IF(COUNTIFS('Example Journal'!$A$7:$A$1006,A48,'Example Journal'!$U$7:$U$1006,"&lt;="&amp;-'Example Journal'!$C$4)&gt;0,"Yes","No")))</f>
        <v/>
      </c>
      <c r="M48" s="14" t="str">
        <f aca="false">IF(A48="","",COUNTIFS('Example Journal'!$A$7:$A$1006,A48,'Example Journal'!$V$7:$V$1006,"After loss limit"))</f>
        <v/>
      </c>
      <c r="N48" s="14" t="str">
        <f aca="false">IF(A48="","",IF(N('Example Journal'!$C$5)&lt;=0,"no cap set",IF(B48&gt;'Example Journal'!$C$5,"Yes","No")))</f>
        <v/>
      </c>
      <c r="O48" s="15" t="str">
        <f aca="false">IF(A48="","",N('Example Journal'!$C$3)+SUM($H$7:H48))</f>
        <v/>
      </c>
      <c r="P48" s="15" t="str">
        <f aca="false">IF(A48="","",O48-MAX(N('Example Journal'!$C$3),MAX($O$7:O48)))</f>
        <v/>
      </c>
      <c r="Q48" s="21" t="e">
        <f aca="false">IF(A48="",NA(),O48)</f>
        <v>#N/A</v>
      </c>
    </row>
    <row r="49" customFormat="false" ht="15" hidden="false" customHeight="false" outlineLevel="0" collapsed="false">
      <c r="A49" s="18" t="str">
        <f aca="false">IF(A48="","",IF(COUNTIF('Example Journal'!$A$7:$A$1006,"&gt;"&amp;A48)=0,"",SMALL('Example Journal'!$A$7:$A$1006,COUNTIF('Example Journal'!$A$7:$A$1006,"&lt;="&amp;A48)+1)))</f>
        <v/>
      </c>
      <c r="B49" s="14" t="str">
        <f aca="false">IF(A49="","",COUNTIF('Example Journal'!$A$7:$A$1006,A49))</f>
        <v/>
      </c>
      <c r="C49" s="14" t="str">
        <f aca="false">IF(A49="","",COUNTIFS('Example Journal'!$A$7:$A$1006,A49,'Example Journal'!$S$7:$S$1006,"&gt;0"))</f>
        <v/>
      </c>
      <c r="D49" s="14" t="str">
        <f aca="false">IF(A49="","",COUNTIFS('Example Journal'!$A$7:$A$1006,A49,'Example Journal'!$S$7:$S$1006,"&lt;0"))</f>
        <v/>
      </c>
      <c r="E49" s="19" t="str">
        <f aca="false">IF(OR(A49="",N(B49)=0),"",C49/B49)</f>
        <v/>
      </c>
      <c r="F49" s="15" t="str">
        <f aca="false">IF(A49="","",SUMIFS('Example Journal'!$S$7:$S$1006,'Example Journal'!$A$7:$A$1006,A49,'Example Journal'!$S$7:$S$1006,"&gt;0"))</f>
        <v/>
      </c>
      <c r="G49" s="15" t="str">
        <f aca="false">IF(A49="","",-SUMIFS('Example Journal'!$S$7:$S$1006,'Example Journal'!$A$7:$A$1006,A49,'Example Journal'!$S$7:$S$1006,"&lt;0"))</f>
        <v/>
      </c>
      <c r="H49" s="15" t="str">
        <f aca="false">IF(A49="","",SUMIFS('Example Journal'!$S$7:$S$1006,'Example Journal'!$A$7:$A$1006,A49))</f>
        <v/>
      </c>
      <c r="I49" s="20" t="str">
        <f aca="false">IF(A49="","",IF(G49=0,IF(F49&gt;0,"no losses",""),F49/G49))</f>
        <v/>
      </c>
      <c r="J49" s="16" t="str">
        <f aca="false">IF(A49="","",IF(COUNTIFS('Example Journal'!$A$7:$A$1006,A49,'Example Journal'!$R$7:$R$1006,"&gt;0")=0,"",SUMIFS('Example Journal'!$T$7:$T$1006,'Example Journal'!$A$7:$A$1006,A49)/COUNTIFS('Example Journal'!$A$7:$A$1006,A49,'Example Journal'!$R$7:$R$1006,"&gt;0")))</f>
        <v/>
      </c>
      <c r="K49" s="15" t="str">
        <f aca="false">IF(A49="","",SUMIFS('Example Journal'!$L$7:$L$1006,'Example Journal'!$A$7:$A$1006,A49))</f>
        <v/>
      </c>
      <c r="L49" s="14" t="str">
        <f aca="false">IF(A49="","",IF(N('Example Journal'!$C$4)&lt;=0,"no limit set",IF(COUNTIFS('Example Journal'!$A$7:$A$1006,A49,'Example Journal'!$U$7:$U$1006,"&lt;="&amp;-'Example Journal'!$C$4)&gt;0,"Yes","No")))</f>
        <v/>
      </c>
      <c r="M49" s="14" t="str">
        <f aca="false">IF(A49="","",COUNTIFS('Example Journal'!$A$7:$A$1006,A49,'Example Journal'!$V$7:$V$1006,"After loss limit"))</f>
        <v/>
      </c>
      <c r="N49" s="14" t="str">
        <f aca="false">IF(A49="","",IF(N('Example Journal'!$C$5)&lt;=0,"no cap set",IF(B49&gt;'Example Journal'!$C$5,"Yes","No")))</f>
        <v/>
      </c>
      <c r="O49" s="15" t="str">
        <f aca="false">IF(A49="","",N('Example Journal'!$C$3)+SUM($H$7:H49))</f>
        <v/>
      </c>
      <c r="P49" s="15" t="str">
        <f aca="false">IF(A49="","",O49-MAX(N('Example Journal'!$C$3),MAX($O$7:O49)))</f>
        <v/>
      </c>
      <c r="Q49" s="21" t="e">
        <f aca="false">IF(A49="",NA(),O49)</f>
        <v>#N/A</v>
      </c>
    </row>
    <row r="50" customFormat="false" ht="15" hidden="false" customHeight="false" outlineLevel="0" collapsed="false">
      <c r="A50" s="18" t="str">
        <f aca="false">IF(A49="","",IF(COUNTIF('Example Journal'!$A$7:$A$1006,"&gt;"&amp;A49)=0,"",SMALL('Example Journal'!$A$7:$A$1006,COUNTIF('Example Journal'!$A$7:$A$1006,"&lt;="&amp;A49)+1)))</f>
        <v/>
      </c>
      <c r="B50" s="14" t="str">
        <f aca="false">IF(A50="","",COUNTIF('Example Journal'!$A$7:$A$1006,A50))</f>
        <v/>
      </c>
      <c r="C50" s="14" t="str">
        <f aca="false">IF(A50="","",COUNTIFS('Example Journal'!$A$7:$A$1006,A50,'Example Journal'!$S$7:$S$1006,"&gt;0"))</f>
        <v/>
      </c>
      <c r="D50" s="14" t="str">
        <f aca="false">IF(A50="","",COUNTIFS('Example Journal'!$A$7:$A$1006,A50,'Example Journal'!$S$7:$S$1006,"&lt;0"))</f>
        <v/>
      </c>
      <c r="E50" s="19" t="str">
        <f aca="false">IF(OR(A50="",N(B50)=0),"",C50/B50)</f>
        <v/>
      </c>
      <c r="F50" s="15" t="str">
        <f aca="false">IF(A50="","",SUMIFS('Example Journal'!$S$7:$S$1006,'Example Journal'!$A$7:$A$1006,A50,'Example Journal'!$S$7:$S$1006,"&gt;0"))</f>
        <v/>
      </c>
      <c r="G50" s="15" t="str">
        <f aca="false">IF(A50="","",-SUMIFS('Example Journal'!$S$7:$S$1006,'Example Journal'!$A$7:$A$1006,A50,'Example Journal'!$S$7:$S$1006,"&lt;0"))</f>
        <v/>
      </c>
      <c r="H50" s="15" t="str">
        <f aca="false">IF(A50="","",SUMIFS('Example Journal'!$S$7:$S$1006,'Example Journal'!$A$7:$A$1006,A50))</f>
        <v/>
      </c>
      <c r="I50" s="20" t="str">
        <f aca="false">IF(A50="","",IF(G50=0,IF(F50&gt;0,"no losses",""),F50/G50))</f>
        <v/>
      </c>
      <c r="J50" s="16" t="str">
        <f aca="false">IF(A50="","",IF(COUNTIFS('Example Journal'!$A$7:$A$1006,A50,'Example Journal'!$R$7:$R$1006,"&gt;0")=0,"",SUMIFS('Example Journal'!$T$7:$T$1006,'Example Journal'!$A$7:$A$1006,A50)/COUNTIFS('Example Journal'!$A$7:$A$1006,A50,'Example Journal'!$R$7:$R$1006,"&gt;0")))</f>
        <v/>
      </c>
      <c r="K50" s="15" t="str">
        <f aca="false">IF(A50="","",SUMIFS('Example Journal'!$L$7:$L$1006,'Example Journal'!$A$7:$A$1006,A50))</f>
        <v/>
      </c>
      <c r="L50" s="14" t="str">
        <f aca="false">IF(A50="","",IF(N('Example Journal'!$C$4)&lt;=0,"no limit set",IF(COUNTIFS('Example Journal'!$A$7:$A$1006,A50,'Example Journal'!$U$7:$U$1006,"&lt;="&amp;-'Example Journal'!$C$4)&gt;0,"Yes","No")))</f>
        <v/>
      </c>
      <c r="M50" s="14" t="str">
        <f aca="false">IF(A50="","",COUNTIFS('Example Journal'!$A$7:$A$1006,A50,'Example Journal'!$V$7:$V$1006,"After loss limit"))</f>
        <v/>
      </c>
      <c r="N50" s="14" t="str">
        <f aca="false">IF(A50="","",IF(N('Example Journal'!$C$5)&lt;=0,"no cap set",IF(B50&gt;'Example Journal'!$C$5,"Yes","No")))</f>
        <v/>
      </c>
      <c r="O50" s="15" t="str">
        <f aca="false">IF(A50="","",N('Example Journal'!$C$3)+SUM($H$7:H50))</f>
        <v/>
      </c>
      <c r="P50" s="15" t="str">
        <f aca="false">IF(A50="","",O50-MAX(N('Example Journal'!$C$3),MAX($O$7:O50)))</f>
        <v/>
      </c>
      <c r="Q50" s="21" t="e">
        <f aca="false">IF(A50="",NA(),O50)</f>
        <v>#N/A</v>
      </c>
    </row>
    <row r="51" customFormat="false" ht="15" hidden="false" customHeight="false" outlineLevel="0" collapsed="false">
      <c r="A51" s="18" t="str">
        <f aca="false">IF(A50="","",IF(COUNTIF('Example Journal'!$A$7:$A$1006,"&gt;"&amp;A50)=0,"",SMALL('Example Journal'!$A$7:$A$1006,COUNTIF('Example Journal'!$A$7:$A$1006,"&lt;="&amp;A50)+1)))</f>
        <v/>
      </c>
      <c r="B51" s="14" t="str">
        <f aca="false">IF(A51="","",COUNTIF('Example Journal'!$A$7:$A$1006,A51))</f>
        <v/>
      </c>
      <c r="C51" s="14" t="str">
        <f aca="false">IF(A51="","",COUNTIFS('Example Journal'!$A$7:$A$1006,A51,'Example Journal'!$S$7:$S$1006,"&gt;0"))</f>
        <v/>
      </c>
      <c r="D51" s="14" t="str">
        <f aca="false">IF(A51="","",COUNTIFS('Example Journal'!$A$7:$A$1006,A51,'Example Journal'!$S$7:$S$1006,"&lt;0"))</f>
        <v/>
      </c>
      <c r="E51" s="19" t="str">
        <f aca="false">IF(OR(A51="",N(B51)=0),"",C51/B51)</f>
        <v/>
      </c>
      <c r="F51" s="15" t="str">
        <f aca="false">IF(A51="","",SUMIFS('Example Journal'!$S$7:$S$1006,'Example Journal'!$A$7:$A$1006,A51,'Example Journal'!$S$7:$S$1006,"&gt;0"))</f>
        <v/>
      </c>
      <c r="G51" s="15" t="str">
        <f aca="false">IF(A51="","",-SUMIFS('Example Journal'!$S$7:$S$1006,'Example Journal'!$A$7:$A$1006,A51,'Example Journal'!$S$7:$S$1006,"&lt;0"))</f>
        <v/>
      </c>
      <c r="H51" s="15" t="str">
        <f aca="false">IF(A51="","",SUMIFS('Example Journal'!$S$7:$S$1006,'Example Journal'!$A$7:$A$1006,A51))</f>
        <v/>
      </c>
      <c r="I51" s="20" t="str">
        <f aca="false">IF(A51="","",IF(G51=0,IF(F51&gt;0,"no losses",""),F51/G51))</f>
        <v/>
      </c>
      <c r="J51" s="16" t="str">
        <f aca="false">IF(A51="","",IF(COUNTIFS('Example Journal'!$A$7:$A$1006,A51,'Example Journal'!$R$7:$R$1006,"&gt;0")=0,"",SUMIFS('Example Journal'!$T$7:$T$1006,'Example Journal'!$A$7:$A$1006,A51)/COUNTIFS('Example Journal'!$A$7:$A$1006,A51,'Example Journal'!$R$7:$R$1006,"&gt;0")))</f>
        <v/>
      </c>
      <c r="K51" s="15" t="str">
        <f aca="false">IF(A51="","",SUMIFS('Example Journal'!$L$7:$L$1006,'Example Journal'!$A$7:$A$1006,A51))</f>
        <v/>
      </c>
      <c r="L51" s="14" t="str">
        <f aca="false">IF(A51="","",IF(N('Example Journal'!$C$4)&lt;=0,"no limit set",IF(COUNTIFS('Example Journal'!$A$7:$A$1006,A51,'Example Journal'!$U$7:$U$1006,"&lt;="&amp;-'Example Journal'!$C$4)&gt;0,"Yes","No")))</f>
        <v/>
      </c>
      <c r="M51" s="14" t="str">
        <f aca="false">IF(A51="","",COUNTIFS('Example Journal'!$A$7:$A$1006,A51,'Example Journal'!$V$7:$V$1006,"After loss limit"))</f>
        <v/>
      </c>
      <c r="N51" s="14" t="str">
        <f aca="false">IF(A51="","",IF(N('Example Journal'!$C$5)&lt;=0,"no cap set",IF(B51&gt;'Example Journal'!$C$5,"Yes","No")))</f>
        <v/>
      </c>
      <c r="O51" s="15" t="str">
        <f aca="false">IF(A51="","",N('Example Journal'!$C$3)+SUM($H$7:H51))</f>
        <v/>
      </c>
      <c r="P51" s="15" t="str">
        <f aca="false">IF(A51="","",O51-MAX(N('Example Journal'!$C$3),MAX($O$7:O51)))</f>
        <v/>
      </c>
      <c r="Q51" s="21" t="e">
        <f aca="false">IF(A51="",NA(),O51)</f>
        <v>#N/A</v>
      </c>
    </row>
    <row r="52" customFormat="false" ht="15" hidden="false" customHeight="false" outlineLevel="0" collapsed="false">
      <c r="A52" s="18" t="str">
        <f aca="false">IF(A51="","",IF(COUNTIF('Example Journal'!$A$7:$A$1006,"&gt;"&amp;A51)=0,"",SMALL('Example Journal'!$A$7:$A$1006,COUNTIF('Example Journal'!$A$7:$A$1006,"&lt;="&amp;A51)+1)))</f>
        <v/>
      </c>
      <c r="B52" s="14" t="str">
        <f aca="false">IF(A52="","",COUNTIF('Example Journal'!$A$7:$A$1006,A52))</f>
        <v/>
      </c>
      <c r="C52" s="14" t="str">
        <f aca="false">IF(A52="","",COUNTIFS('Example Journal'!$A$7:$A$1006,A52,'Example Journal'!$S$7:$S$1006,"&gt;0"))</f>
        <v/>
      </c>
      <c r="D52" s="14" t="str">
        <f aca="false">IF(A52="","",COUNTIFS('Example Journal'!$A$7:$A$1006,A52,'Example Journal'!$S$7:$S$1006,"&lt;0"))</f>
        <v/>
      </c>
      <c r="E52" s="19" t="str">
        <f aca="false">IF(OR(A52="",N(B52)=0),"",C52/B52)</f>
        <v/>
      </c>
      <c r="F52" s="15" t="str">
        <f aca="false">IF(A52="","",SUMIFS('Example Journal'!$S$7:$S$1006,'Example Journal'!$A$7:$A$1006,A52,'Example Journal'!$S$7:$S$1006,"&gt;0"))</f>
        <v/>
      </c>
      <c r="G52" s="15" t="str">
        <f aca="false">IF(A52="","",-SUMIFS('Example Journal'!$S$7:$S$1006,'Example Journal'!$A$7:$A$1006,A52,'Example Journal'!$S$7:$S$1006,"&lt;0"))</f>
        <v/>
      </c>
      <c r="H52" s="15" t="str">
        <f aca="false">IF(A52="","",SUMIFS('Example Journal'!$S$7:$S$1006,'Example Journal'!$A$7:$A$1006,A52))</f>
        <v/>
      </c>
      <c r="I52" s="20" t="str">
        <f aca="false">IF(A52="","",IF(G52=0,IF(F52&gt;0,"no losses",""),F52/G52))</f>
        <v/>
      </c>
      <c r="J52" s="16" t="str">
        <f aca="false">IF(A52="","",IF(COUNTIFS('Example Journal'!$A$7:$A$1006,A52,'Example Journal'!$R$7:$R$1006,"&gt;0")=0,"",SUMIFS('Example Journal'!$T$7:$T$1006,'Example Journal'!$A$7:$A$1006,A52)/COUNTIFS('Example Journal'!$A$7:$A$1006,A52,'Example Journal'!$R$7:$R$1006,"&gt;0")))</f>
        <v/>
      </c>
      <c r="K52" s="15" t="str">
        <f aca="false">IF(A52="","",SUMIFS('Example Journal'!$L$7:$L$1006,'Example Journal'!$A$7:$A$1006,A52))</f>
        <v/>
      </c>
      <c r="L52" s="14" t="str">
        <f aca="false">IF(A52="","",IF(N('Example Journal'!$C$4)&lt;=0,"no limit set",IF(COUNTIFS('Example Journal'!$A$7:$A$1006,A52,'Example Journal'!$U$7:$U$1006,"&lt;="&amp;-'Example Journal'!$C$4)&gt;0,"Yes","No")))</f>
        <v/>
      </c>
      <c r="M52" s="14" t="str">
        <f aca="false">IF(A52="","",COUNTIFS('Example Journal'!$A$7:$A$1006,A52,'Example Journal'!$V$7:$V$1006,"After loss limit"))</f>
        <v/>
      </c>
      <c r="N52" s="14" t="str">
        <f aca="false">IF(A52="","",IF(N('Example Journal'!$C$5)&lt;=0,"no cap set",IF(B52&gt;'Example Journal'!$C$5,"Yes","No")))</f>
        <v/>
      </c>
      <c r="O52" s="15" t="str">
        <f aca="false">IF(A52="","",N('Example Journal'!$C$3)+SUM($H$7:H52))</f>
        <v/>
      </c>
      <c r="P52" s="15" t="str">
        <f aca="false">IF(A52="","",O52-MAX(N('Example Journal'!$C$3),MAX($O$7:O52)))</f>
        <v/>
      </c>
      <c r="Q52" s="21" t="e">
        <f aca="false">IF(A52="",NA(),O52)</f>
        <v>#N/A</v>
      </c>
    </row>
    <row r="53" customFormat="false" ht="15" hidden="false" customHeight="false" outlineLevel="0" collapsed="false">
      <c r="A53" s="18" t="str">
        <f aca="false">IF(A52="","",IF(COUNTIF('Example Journal'!$A$7:$A$1006,"&gt;"&amp;A52)=0,"",SMALL('Example Journal'!$A$7:$A$1006,COUNTIF('Example Journal'!$A$7:$A$1006,"&lt;="&amp;A52)+1)))</f>
        <v/>
      </c>
      <c r="B53" s="14" t="str">
        <f aca="false">IF(A53="","",COUNTIF('Example Journal'!$A$7:$A$1006,A53))</f>
        <v/>
      </c>
      <c r="C53" s="14" t="str">
        <f aca="false">IF(A53="","",COUNTIFS('Example Journal'!$A$7:$A$1006,A53,'Example Journal'!$S$7:$S$1006,"&gt;0"))</f>
        <v/>
      </c>
      <c r="D53" s="14" t="str">
        <f aca="false">IF(A53="","",COUNTIFS('Example Journal'!$A$7:$A$1006,A53,'Example Journal'!$S$7:$S$1006,"&lt;0"))</f>
        <v/>
      </c>
      <c r="E53" s="19" t="str">
        <f aca="false">IF(OR(A53="",N(B53)=0),"",C53/B53)</f>
        <v/>
      </c>
      <c r="F53" s="15" t="str">
        <f aca="false">IF(A53="","",SUMIFS('Example Journal'!$S$7:$S$1006,'Example Journal'!$A$7:$A$1006,A53,'Example Journal'!$S$7:$S$1006,"&gt;0"))</f>
        <v/>
      </c>
      <c r="G53" s="15" t="str">
        <f aca="false">IF(A53="","",-SUMIFS('Example Journal'!$S$7:$S$1006,'Example Journal'!$A$7:$A$1006,A53,'Example Journal'!$S$7:$S$1006,"&lt;0"))</f>
        <v/>
      </c>
      <c r="H53" s="15" t="str">
        <f aca="false">IF(A53="","",SUMIFS('Example Journal'!$S$7:$S$1006,'Example Journal'!$A$7:$A$1006,A53))</f>
        <v/>
      </c>
      <c r="I53" s="20" t="str">
        <f aca="false">IF(A53="","",IF(G53=0,IF(F53&gt;0,"no losses",""),F53/G53))</f>
        <v/>
      </c>
      <c r="J53" s="16" t="str">
        <f aca="false">IF(A53="","",IF(COUNTIFS('Example Journal'!$A$7:$A$1006,A53,'Example Journal'!$R$7:$R$1006,"&gt;0")=0,"",SUMIFS('Example Journal'!$T$7:$T$1006,'Example Journal'!$A$7:$A$1006,A53)/COUNTIFS('Example Journal'!$A$7:$A$1006,A53,'Example Journal'!$R$7:$R$1006,"&gt;0")))</f>
        <v/>
      </c>
      <c r="K53" s="15" t="str">
        <f aca="false">IF(A53="","",SUMIFS('Example Journal'!$L$7:$L$1006,'Example Journal'!$A$7:$A$1006,A53))</f>
        <v/>
      </c>
      <c r="L53" s="14" t="str">
        <f aca="false">IF(A53="","",IF(N('Example Journal'!$C$4)&lt;=0,"no limit set",IF(COUNTIFS('Example Journal'!$A$7:$A$1006,A53,'Example Journal'!$U$7:$U$1006,"&lt;="&amp;-'Example Journal'!$C$4)&gt;0,"Yes","No")))</f>
        <v/>
      </c>
      <c r="M53" s="14" t="str">
        <f aca="false">IF(A53="","",COUNTIFS('Example Journal'!$A$7:$A$1006,A53,'Example Journal'!$V$7:$V$1006,"After loss limit"))</f>
        <v/>
      </c>
      <c r="N53" s="14" t="str">
        <f aca="false">IF(A53="","",IF(N('Example Journal'!$C$5)&lt;=0,"no cap set",IF(B53&gt;'Example Journal'!$C$5,"Yes","No")))</f>
        <v/>
      </c>
      <c r="O53" s="15" t="str">
        <f aca="false">IF(A53="","",N('Example Journal'!$C$3)+SUM($H$7:H53))</f>
        <v/>
      </c>
      <c r="P53" s="15" t="str">
        <f aca="false">IF(A53="","",O53-MAX(N('Example Journal'!$C$3),MAX($O$7:O53)))</f>
        <v/>
      </c>
      <c r="Q53" s="21" t="e">
        <f aca="false">IF(A53="",NA(),O53)</f>
        <v>#N/A</v>
      </c>
    </row>
    <row r="54" customFormat="false" ht="15" hidden="false" customHeight="false" outlineLevel="0" collapsed="false">
      <c r="A54" s="18" t="str">
        <f aca="false">IF(A53="","",IF(COUNTIF('Example Journal'!$A$7:$A$1006,"&gt;"&amp;A53)=0,"",SMALL('Example Journal'!$A$7:$A$1006,COUNTIF('Example Journal'!$A$7:$A$1006,"&lt;="&amp;A53)+1)))</f>
        <v/>
      </c>
      <c r="B54" s="14" t="str">
        <f aca="false">IF(A54="","",COUNTIF('Example Journal'!$A$7:$A$1006,A54))</f>
        <v/>
      </c>
      <c r="C54" s="14" t="str">
        <f aca="false">IF(A54="","",COUNTIFS('Example Journal'!$A$7:$A$1006,A54,'Example Journal'!$S$7:$S$1006,"&gt;0"))</f>
        <v/>
      </c>
      <c r="D54" s="14" t="str">
        <f aca="false">IF(A54="","",COUNTIFS('Example Journal'!$A$7:$A$1006,A54,'Example Journal'!$S$7:$S$1006,"&lt;0"))</f>
        <v/>
      </c>
      <c r="E54" s="19" t="str">
        <f aca="false">IF(OR(A54="",N(B54)=0),"",C54/B54)</f>
        <v/>
      </c>
      <c r="F54" s="15" t="str">
        <f aca="false">IF(A54="","",SUMIFS('Example Journal'!$S$7:$S$1006,'Example Journal'!$A$7:$A$1006,A54,'Example Journal'!$S$7:$S$1006,"&gt;0"))</f>
        <v/>
      </c>
      <c r="G54" s="15" t="str">
        <f aca="false">IF(A54="","",-SUMIFS('Example Journal'!$S$7:$S$1006,'Example Journal'!$A$7:$A$1006,A54,'Example Journal'!$S$7:$S$1006,"&lt;0"))</f>
        <v/>
      </c>
      <c r="H54" s="15" t="str">
        <f aca="false">IF(A54="","",SUMIFS('Example Journal'!$S$7:$S$1006,'Example Journal'!$A$7:$A$1006,A54))</f>
        <v/>
      </c>
      <c r="I54" s="20" t="str">
        <f aca="false">IF(A54="","",IF(G54=0,IF(F54&gt;0,"no losses",""),F54/G54))</f>
        <v/>
      </c>
      <c r="J54" s="16" t="str">
        <f aca="false">IF(A54="","",IF(COUNTIFS('Example Journal'!$A$7:$A$1006,A54,'Example Journal'!$R$7:$R$1006,"&gt;0")=0,"",SUMIFS('Example Journal'!$T$7:$T$1006,'Example Journal'!$A$7:$A$1006,A54)/COUNTIFS('Example Journal'!$A$7:$A$1006,A54,'Example Journal'!$R$7:$R$1006,"&gt;0")))</f>
        <v/>
      </c>
      <c r="K54" s="15" t="str">
        <f aca="false">IF(A54="","",SUMIFS('Example Journal'!$L$7:$L$1006,'Example Journal'!$A$7:$A$1006,A54))</f>
        <v/>
      </c>
      <c r="L54" s="14" t="str">
        <f aca="false">IF(A54="","",IF(N('Example Journal'!$C$4)&lt;=0,"no limit set",IF(COUNTIFS('Example Journal'!$A$7:$A$1006,A54,'Example Journal'!$U$7:$U$1006,"&lt;="&amp;-'Example Journal'!$C$4)&gt;0,"Yes","No")))</f>
        <v/>
      </c>
      <c r="M54" s="14" t="str">
        <f aca="false">IF(A54="","",COUNTIFS('Example Journal'!$A$7:$A$1006,A54,'Example Journal'!$V$7:$V$1006,"After loss limit"))</f>
        <v/>
      </c>
      <c r="N54" s="14" t="str">
        <f aca="false">IF(A54="","",IF(N('Example Journal'!$C$5)&lt;=0,"no cap set",IF(B54&gt;'Example Journal'!$C$5,"Yes","No")))</f>
        <v/>
      </c>
      <c r="O54" s="15" t="str">
        <f aca="false">IF(A54="","",N('Example Journal'!$C$3)+SUM($H$7:H54))</f>
        <v/>
      </c>
      <c r="P54" s="15" t="str">
        <f aca="false">IF(A54="","",O54-MAX(N('Example Journal'!$C$3),MAX($O$7:O54)))</f>
        <v/>
      </c>
      <c r="Q54" s="21" t="e">
        <f aca="false">IF(A54="",NA(),O54)</f>
        <v>#N/A</v>
      </c>
    </row>
    <row r="55" customFormat="false" ht="15" hidden="false" customHeight="false" outlineLevel="0" collapsed="false">
      <c r="A55" s="18" t="str">
        <f aca="false">IF(A54="","",IF(COUNTIF('Example Journal'!$A$7:$A$1006,"&gt;"&amp;A54)=0,"",SMALL('Example Journal'!$A$7:$A$1006,COUNTIF('Example Journal'!$A$7:$A$1006,"&lt;="&amp;A54)+1)))</f>
        <v/>
      </c>
      <c r="B55" s="14" t="str">
        <f aca="false">IF(A55="","",COUNTIF('Example Journal'!$A$7:$A$1006,A55))</f>
        <v/>
      </c>
      <c r="C55" s="14" t="str">
        <f aca="false">IF(A55="","",COUNTIFS('Example Journal'!$A$7:$A$1006,A55,'Example Journal'!$S$7:$S$1006,"&gt;0"))</f>
        <v/>
      </c>
      <c r="D55" s="14" t="str">
        <f aca="false">IF(A55="","",COUNTIFS('Example Journal'!$A$7:$A$1006,A55,'Example Journal'!$S$7:$S$1006,"&lt;0"))</f>
        <v/>
      </c>
      <c r="E55" s="19" t="str">
        <f aca="false">IF(OR(A55="",N(B55)=0),"",C55/B55)</f>
        <v/>
      </c>
      <c r="F55" s="15" t="str">
        <f aca="false">IF(A55="","",SUMIFS('Example Journal'!$S$7:$S$1006,'Example Journal'!$A$7:$A$1006,A55,'Example Journal'!$S$7:$S$1006,"&gt;0"))</f>
        <v/>
      </c>
      <c r="G55" s="15" t="str">
        <f aca="false">IF(A55="","",-SUMIFS('Example Journal'!$S$7:$S$1006,'Example Journal'!$A$7:$A$1006,A55,'Example Journal'!$S$7:$S$1006,"&lt;0"))</f>
        <v/>
      </c>
      <c r="H55" s="15" t="str">
        <f aca="false">IF(A55="","",SUMIFS('Example Journal'!$S$7:$S$1006,'Example Journal'!$A$7:$A$1006,A55))</f>
        <v/>
      </c>
      <c r="I55" s="20" t="str">
        <f aca="false">IF(A55="","",IF(G55=0,IF(F55&gt;0,"no losses",""),F55/G55))</f>
        <v/>
      </c>
      <c r="J55" s="16" t="str">
        <f aca="false">IF(A55="","",IF(COUNTIFS('Example Journal'!$A$7:$A$1006,A55,'Example Journal'!$R$7:$R$1006,"&gt;0")=0,"",SUMIFS('Example Journal'!$T$7:$T$1006,'Example Journal'!$A$7:$A$1006,A55)/COUNTIFS('Example Journal'!$A$7:$A$1006,A55,'Example Journal'!$R$7:$R$1006,"&gt;0")))</f>
        <v/>
      </c>
      <c r="K55" s="15" t="str">
        <f aca="false">IF(A55="","",SUMIFS('Example Journal'!$L$7:$L$1006,'Example Journal'!$A$7:$A$1006,A55))</f>
        <v/>
      </c>
      <c r="L55" s="14" t="str">
        <f aca="false">IF(A55="","",IF(N('Example Journal'!$C$4)&lt;=0,"no limit set",IF(COUNTIFS('Example Journal'!$A$7:$A$1006,A55,'Example Journal'!$U$7:$U$1006,"&lt;="&amp;-'Example Journal'!$C$4)&gt;0,"Yes","No")))</f>
        <v/>
      </c>
      <c r="M55" s="14" t="str">
        <f aca="false">IF(A55="","",COUNTIFS('Example Journal'!$A$7:$A$1006,A55,'Example Journal'!$V$7:$V$1006,"After loss limit"))</f>
        <v/>
      </c>
      <c r="N55" s="14" t="str">
        <f aca="false">IF(A55="","",IF(N('Example Journal'!$C$5)&lt;=0,"no cap set",IF(B55&gt;'Example Journal'!$C$5,"Yes","No")))</f>
        <v/>
      </c>
      <c r="O55" s="15" t="str">
        <f aca="false">IF(A55="","",N('Example Journal'!$C$3)+SUM($H$7:H55))</f>
        <v/>
      </c>
      <c r="P55" s="15" t="str">
        <f aca="false">IF(A55="","",O55-MAX(N('Example Journal'!$C$3),MAX($O$7:O55)))</f>
        <v/>
      </c>
      <c r="Q55" s="21" t="e">
        <f aca="false">IF(A55="",NA(),O55)</f>
        <v>#N/A</v>
      </c>
    </row>
    <row r="56" customFormat="false" ht="15" hidden="false" customHeight="false" outlineLevel="0" collapsed="false">
      <c r="A56" s="18" t="str">
        <f aca="false">IF(A55="","",IF(COUNTIF('Example Journal'!$A$7:$A$1006,"&gt;"&amp;A55)=0,"",SMALL('Example Journal'!$A$7:$A$1006,COUNTIF('Example Journal'!$A$7:$A$1006,"&lt;="&amp;A55)+1)))</f>
        <v/>
      </c>
      <c r="B56" s="14" t="str">
        <f aca="false">IF(A56="","",COUNTIF('Example Journal'!$A$7:$A$1006,A56))</f>
        <v/>
      </c>
      <c r="C56" s="14" t="str">
        <f aca="false">IF(A56="","",COUNTIFS('Example Journal'!$A$7:$A$1006,A56,'Example Journal'!$S$7:$S$1006,"&gt;0"))</f>
        <v/>
      </c>
      <c r="D56" s="14" t="str">
        <f aca="false">IF(A56="","",COUNTIFS('Example Journal'!$A$7:$A$1006,A56,'Example Journal'!$S$7:$S$1006,"&lt;0"))</f>
        <v/>
      </c>
      <c r="E56" s="19" t="str">
        <f aca="false">IF(OR(A56="",N(B56)=0),"",C56/B56)</f>
        <v/>
      </c>
      <c r="F56" s="15" t="str">
        <f aca="false">IF(A56="","",SUMIFS('Example Journal'!$S$7:$S$1006,'Example Journal'!$A$7:$A$1006,A56,'Example Journal'!$S$7:$S$1006,"&gt;0"))</f>
        <v/>
      </c>
      <c r="G56" s="15" t="str">
        <f aca="false">IF(A56="","",-SUMIFS('Example Journal'!$S$7:$S$1006,'Example Journal'!$A$7:$A$1006,A56,'Example Journal'!$S$7:$S$1006,"&lt;0"))</f>
        <v/>
      </c>
      <c r="H56" s="15" t="str">
        <f aca="false">IF(A56="","",SUMIFS('Example Journal'!$S$7:$S$1006,'Example Journal'!$A$7:$A$1006,A56))</f>
        <v/>
      </c>
      <c r="I56" s="20" t="str">
        <f aca="false">IF(A56="","",IF(G56=0,IF(F56&gt;0,"no losses",""),F56/G56))</f>
        <v/>
      </c>
      <c r="J56" s="16" t="str">
        <f aca="false">IF(A56="","",IF(COUNTIFS('Example Journal'!$A$7:$A$1006,A56,'Example Journal'!$R$7:$R$1006,"&gt;0")=0,"",SUMIFS('Example Journal'!$T$7:$T$1006,'Example Journal'!$A$7:$A$1006,A56)/COUNTIFS('Example Journal'!$A$7:$A$1006,A56,'Example Journal'!$R$7:$R$1006,"&gt;0")))</f>
        <v/>
      </c>
      <c r="K56" s="15" t="str">
        <f aca="false">IF(A56="","",SUMIFS('Example Journal'!$L$7:$L$1006,'Example Journal'!$A$7:$A$1006,A56))</f>
        <v/>
      </c>
      <c r="L56" s="14" t="str">
        <f aca="false">IF(A56="","",IF(N('Example Journal'!$C$4)&lt;=0,"no limit set",IF(COUNTIFS('Example Journal'!$A$7:$A$1006,A56,'Example Journal'!$U$7:$U$1006,"&lt;="&amp;-'Example Journal'!$C$4)&gt;0,"Yes","No")))</f>
        <v/>
      </c>
      <c r="M56" s="14" t="str">
        <f aca="false">IF(A56="","",COUNTIFS('Example Journal'!$A$7:$A$1006,A56,'Example Journal'!$V$7:$V$1006,"After loss limit"))</f>
        <v/>
      </c>
      <c r="N56" s="14" t="str">
        <f aca="false">IF(A56="","",IF(N('Example Journal'!$C$5)&lt;=0,"no cap set",IF(B56&gt;'Example Journal'!$C$5,"Yes","No")))</f>
        <v/>
      </c>
      <c r="O56" s="15" t="str">
        <f aca="false">IF(A56="","",N('Example Journal'!$C$3)+SUM($H$7:H56))</f>
        <v/>
      </c>
      <c r="P56" s="15" t="str">
        <f aca="false">IF(A56="","",O56-MAX(N('Example Journal'!$C$3),MAX($O$7:O56)))</f>
        <v/>
      </c>
      <c r="Q56" s="21" t="e">
        <f aca="false">IF(A56="",NA(),O56)</f>
        <v>#N/A</v>
      </c>
    </row>
    <row r="57" customFormat="false" ht="15" hidden="false" customHeight="false" outlineLevel="0" collapsed="false">
      <c r="A57" s="18" t="str">
        <f aca="false">IF(A56="","",IF(COUNTIF('Example Journal'!$A$7:$A$1006,"&gt;"&amp;A56)=0,"",SMALL('Example Journal'!$A$7:$A$1006,COUNTIF('Example Journal'!$A$7:$A$1006,"&lt;="&amp;A56)+1)))</f>
        <v/>
      </c>
      <c r="B57" s="14" t="str">
        <f aca="false">IF(A57="","",COUNTIF('Example Journal'!$A$7:$A$1006,A57))</f>
        <v/>
      </c>
      <c r="C57" s="14" t="str">
        <f aca="false">IF(A57="","",COUNTIFS('Example Journal'!$A$7:$A$1006,A57,'Example Journal'!$S$7:$S$1006,"&gt;0"))</f>
        <v/>
      </c>
      <c r="D57" s="14" t="str">
        <f aca="false">IF(A57="","",COUNTIFS('Example Journal'!$A$7:$A$1006,A57,'Example Journal'!$S$7:$S$1006,"&lt;0"))</f>
        <v/>
      </c>
      <c r="E57" s="19" t="str">
        <f aca="false">IF(OR(A57="",N(B57)=0),"",C57/B57)</f>
        <v/>
      </c>
      <c r="F57" s="15" t="str">
        <f aca="false">IF(A57="","",SUMIFS('Example Journal'!$S$7:$S$1006,'Example Journal'!$A$7:$A$1006,A57,'Example Journal'!$S$7:$S$1006,"&gt;0"))</f>
        <v/>
      </c>
      <c r="G57" s="15" t="str">
        <f aca="false">IF(A57="","",-SUMIFS('Example Journal'!$S$7:$S$1006,'Example Journal'!$A$7:$A$1006,A57,'Example Journal'!$S$7:$S$1006,"&lt;0"))</f>
        <v/>
      </c>
      <c r="H57" s="15" t="str">
        <f aca="false">IF(A57="","",SUMIFS('Example Journal'!$S$7:$S$1006,'Example Journal'!$A$7:$A$1006,A57))</f>
        <v/>
      </c>
      <c r="I57" s="20" t="str">
        <f aca="false">IF(A57="","",IF(G57=0,IF(F57&gt;0,"no losses",""),F57/G57))</f>
        <v/>
      </c>
      <c r="J57" s="16" t="str">
        <f aca="false">IF(A57="","",IF(COUNTIFS('Example Journal'!$A$7:$A$1006,A57,'Example Journal'!$R$7:$R$1006,"&gt;0")=0,"",SUMIFS('Example Journal'!$T$7:$T$1006,'Example Journal'!$A$7:$A$1006,A57)/COUNTIFS('Example Journal'!$A$7:$A$1006,A57,'Example Journal'!$R$7:$R$1006,"&gt;0")))</f>
        <v/>
      </c>
      <c r="K57" s="15" t="str">
        <f aca="false">IF(A57="","",SUMIFS('Example Journal'!$L$7:$L$1006,'Example Journal'!$A$7:$A$1006,A57))</f>
        <v/>
      </c>
      <c r="L57" s="14" t="str">
        <f aca="false">IF(A57="","",IF(N('Example Journal'!$C$4)&lt;=0,"no limit set",IF(COUNTIFS('Example Journal'!$A$7:$A$1006,A57,'Example Journal'!$U$7:$U$1006,"&lt;="&amp;-'Example Journal'!$C$4)&gt;0,"Yes","No")))</f>
        <v/>
      </c>
      <c r="M57" s="14" t="str">
        <f aca="false">IF(A57="","",COUNTIFS('Example Journal'!$A$7:$A$1006,A57,'Example Journal'!$V$7:$V$1006,"After loss limit"))</f>
        <v/>
      </c>
      <c r="N57" s="14" t="str">
        <f aca="false">IF(A57="","",IF(N('Example Journal'!$C$5)&lt;=0,"no cap set",IF(B57&gt;'Example Journal'!$C$5,"Yes","No")))</f>
        <v/>
      </c>
      <c r="O57" s="15" t="str">
        <f aca="false">IF(A57="","",N('Example Journal'!$C$3)+SUM($H$7:H57))</f>
        <v/>
      </c>
      <c r="P57" s="15" t="str">
        <f aca="false">IF(A57="","",O57-MAX(N('Example Journal'!$C$3),MAX($O$7:O57)))</f>
        <v/>
      </c>
      <c r="Q57" s="21" t="e">
        <f aca="false">IF(A57="",NA(),O57)</f>
        <v>#N/A</v>
      </c>
    </row>
    <row r="58" customFormat="false" ht="15" hidden="false" customHeight="false" outlineLevel="0" collapsed="false">
      <c r="A58" s="18" t="str">
        <f aca="false">IF(A57="","",IF(COUNTIF('Example Journal'!$A$7:$A$1006,"&gt;"&amp;A57)=0,"",SMALL('Example Journal'!$A$7:$A$1006,COUNTIF('Example Journal'!$A$7:$A$1006,"&lt;="&amp;A57)+1)))</f>
        <v/>
      </c>
      <c r="B58" s="14" t="str">
        <f aca="false">IF(A58="","",COUNTIF('Example Journal'!$A$7:$A$1006,A58))</f>
        <v/>
      </c>
      <c r="C58" s="14" t="str">
        <f aca="false">IF(A58="","",COUNTIFS('Example Journal'!$A$7:$A$1006,A58,'Example Journal'!$S$7:$S$1006,"&gt;0"))</f>
        <v/>
      </c>
      <c r="D58" s="14" t="str">
        <f aca="false">IF(A58="","",COUNTIFS('Example Journal'!$A$7:$A$1006,A58,'Example Journal'!$S$7:$S$1006,"&lt;0"))</f>
        <v/>
      </c>
      <c r="E58" s="19" t="str">
        <f aca="false">IF(OR(A58="",N(B58)=0),"",C58/B58)</f>
        <v/>
      </c>
      <c r="F58" s="15" t="str">
        <f aca="false">IF(A58="","",SUMIFS('Example Journal'!$S$7:$S$1006,'Example Journal'!$A$7:$A$1006,A58,'Example Journal'!$S$7:$S$1006,"&gt;0"))</f>
        <v/>
      </c>
      <c r="G58" s="15" t="str">
        <f aca="false">IF(A58="","",-SUMIFS('Example Journal'!$S$7:$S$1006,'Example Journal'!$A$7:$A$1006,A58,'Example Journal'!$S$7:$S$1006,"&lt;0"))</f>
        <v/>
      </c>
      <c r="H58" s="15" t="str">
        <f aca="false">IF(A58="","",SUMIFS('Example Journal'!$S$7:$S$1006,'Example Journal'!$A$7:$A$1006,A58))</f>
        <v/>
      </c>
      <c r="I58" s="20" t="str">
        <f aca="false">IF(A58="","",IF(G58=0,IF(F58&gt;0,"no losses",""),F58/G58))</f>
        <v/>
      </c>
      <c r="J58" s="16" t="str">
        <f aca="false">IF(A58="","",IF(COUNTIFS('Example Journal'!$A$7:$A$1006,A58,'Example Journal'!$R$7:$R$1006,"&gt;0")=0,"",SUMIFS('Example Journal'!$T$7:$T$1006,'Example Journal'!$A$7:$A$1006,A58)/COUNTIFS('Example Journal'!$A$7:$A$1006,A58,'Example Journal'!$R$7:$R$1006,"&gt;0")))</f>
        <v/>
      </c>
      <c r="K58" s="15" t="str">
        <f aca="false">IF(A58="","",SUMIFS('Example Journal'!$L$7:$L$1006,'Example Journal'!$A$7:$A$1006,A58))</f>
        <v/>
      </c>
      <c r="L58" s="14" t="str">
        <f aca="false">IF(A58="","",IF(N('Example Journal'!$C$4)&lt;=0,"no limit set",IF(COUNTIFS('Example Journal'!$A$7:$A$1006,A58,'Example Journal'!$U$7:$U$1006,"&lt;="&amp;-'Example Journal'!$C$4)&gt;0,"Yes","No")))</f>
        <v/>
      </c>
      <c r="M58" s="14" t="str">
        <f aca="false">IF(A58="","",COUNTIFS('Example Journal'!$A$7:$A$1006,A58,'Example Journal'!$V$7:$V$1006,"After loss limit"))</f>
        <v/>
      </c>
      <c r="N58" s="14" t="str">
        <f aca="false">IF(A58="","",IF(N('Example Journal'!$C$5)&lt;=0,"no cap set",IF(B58&gt;'Example Journal'!$C$5,"Yes","No")))</f>
        <v/>
      </c>
      <c r="O58" s="15" t="str">
        <f aca="false">IF(A58="","",N('Example Journal'!$C$3)+SUM($H$7:H58))</f>
        <v/>
      </c>
      <c r="P58" s="15" t="str">
        <f aca="false">IF(A58="","",O58-MAX(N('Example Journal'!$C$3),MAX($O$7:O58)))</f>
        <v/>
      </c>
      <c r="Q58" s="21" t="e">
        <f aca="false">IF(A58="",NA(),O58)</f>
        <v>#N/A</v>
      </c>
    </row>
    <row r="59" customFormat="false" ht="15" hidden="false" customHeight="false" outlineLevel="0" collapsed="false">
      <c r="A59" s="18" t="str">
        <f aca="false">IF(A58="","",IF(COUNTIF('Example Journal'!$A$7:$A$1006,"&gt;"&amp;A58)=0,"",SMALL('Example Journal'!$A$7:$A$1006,COUNTIF('Example Journal'!$A$7:$A$1006,"&lt;="&amp;A58)+1)))</f>
        <v/>
      </c>
      <c r="B59" s="14" t="str">
        <f aca="false">IF(A59="","",COUNTIF('Example Journal'!$A$7:$A$1006,A59))</f>
        <v/>
      </c>
      <c r="C59" s="14" t="str">
        <f aca="false">IF(A59="","",COUNTIFS('Example Journal'!$A$7:$A$1006,A59,'Example Journal'!$S$7:$S$1006,"&gt;0"))</f>
        <v/>
      </c>
      <c r="D59" s="14" t="str">
        <f aca="false">IF(A59="","",COUNTIFS('Example Journal'!$A$7:$A$1006,A59,'Example Journal'!$S$7:$S$1006,"&lt;0"))</f>
        <v/>
      </c>
      <c r="E59" s="19" t="str">
        <f aca="false">IF(OR(A59="",N(B59)=0),"",C59/B59)</f>
        <v/>
      </c>
      <c r="F59" s="15" t="str">
        <f aca="false">IF(A59="","",SUMIFS('Example Journal'!$S$7:$S$1006,'Example Journal'!$A$7:$A$1006,A59,'Example Journal'!$S$7:$S$1006,"&gt;0"))</f>
        <v/>
      </c>
      <c r="G59" s="15" t="str">
        <f aca="false">IF(A59="","",-SUMIFS('Example Journal'!$S$7:$S$1006,'Example Journal'!$A$7:$A$1006,A59,'Example Journal'!$S$7:$S$1006,"&lt;0"))</f>
        <v/>
      </c>
      <c r="H59" s="15" t="str">
        <f aca="false">IF(A59="","",SUMIFS('Example Journal'!$S$7:$S$1006,'Example Journal'!$A$7:$A$1006,A59))</f>
        <v/>
      </c>
      <c r="I59" s="20" t="str">
        <f aca="false">IF(A59="","",IF(G59=0,IF(F59&gt;0,"no losses",""),F59/G59))</f>
        <v/>
      </c>
      <c r="J59" s="16" t="str">
        <f aca="false">IF(A59="","",IF(COUNTIFS('Example Journal'!$A$7:$A$1006,A59,'Example Journal'!$R$7:$R$1006,"&gt;0")=0,"",SUMIFS('Example Journal'!$T$7:$T$1006,'Example Journal'!$A$7:$A$1006,A59)/COUNTIFS('Example Journal'!$A$7:$A$1006,A59,'Example Journal'!$R$7:$R$1006,"&gt;0")))</f>
        <v/>
      </c>
      <c r="K59" s="15" t="str">
        <f aca="false">IF(A59="","",SUMIFS('Example Journal'!$L$7:$L$1006,'Example Journal'!$A$7:$A$1006,A59))</f>
        <v/>
      </c>
      <c r="L59" s="14" t="str">
        <f aca="false">IF(A59="","",IF(N('Example Journal'!$C$4)&lt;=0,"no limit set",IF(COUNTIFS('Example Journal'!$A$7:$A$1006,A59,'Example Journal'!$U$7:$U$1006,"&lt;="&amp;-'Example Journal'!$C$4)&gt;0,"Yes","No")))</f>
        <v/>
      </c>
      <c r="M59" s="14" t="str">
        <f aca="false">IF(A59="","",COUNTIFS('Example Journal'!$A$7:$A$1006,A59,'Example Journal'!$V$7:$V$1006,"After loss limit"))</f>
        <v/>
      </c>
      <c r="N59" s="14" t="str">
        <f aca="false">IF(A59="","",IF(N('Example Journal'!$C$5)&lt;=0,"no cap set",IF(B59&gt;'Example Journal'!$C$5,"Yes","No")))</f>
        <v/>
      </c>
      <c r="O59" s="15" t="str">
        <f aca="false">IF(A59="","",N('Example Journal'!$C$3)+SUM($H$7:H59))</f>
        <v/>
      </c>
      <c r="P59" s="15" t="str">
        <f aca="false">IF(A59="","",O59-MAX(N('Example Journal'!$C$3),MAX($O$7:O59)))</f>
        <v/>
      </c>
      <c r="Q59" s="21" t="e">
        <f aca="false">IF(A59="",NA(),O59)</f>
        <v>#N/A</v>
      </c>
    </row>
    <row r="60" customFormat="false" ht="15" hidden="false" customHeight="false" outlineLevel="0" collapsed="false">
      <c r="A60" s="18" t="str">
        <f aca="false">IF(A59="","",IF(COUNTIF('Example Journal'!$A$7:$A$1006,"&gt;"&amp;A59)=0,"",SMALL('Example Journal'!$A$7:$A$1006,COUNTIF('Example Journal'!$A$7:$A$1006,"&lt;="&amp;A59)+1)))</f>
        <v/>
      </c>
      <c r="B60" s="14" t="str">
        <f aca="false">IF(A60="","",COUNTIF('Example Journal'!$A$7:$A$1006,A60))</f>
        <v/>
      </c>
      <c r="C60" s="14" t="str">
        <f aca="false">IF(A60="","",COUNTIFS('Example Journal'!$A$7:$A$1006,A60,'Example Journal'!$S$7:$S$1006,"&gt;0"))</f>
        <v/>
      </c>
      <c r="D60" s="14" t="str">
        <f aca="false">IF(A60="","",COUNTIFS('Example Journal'!$A$7:$A$1006,A60,'Example Journal'!$S$7:$S$1006,"&lt;0"))</f>
        <v/>
      </c>
      <c r="E60" s="19" t="str">
        <f aca="false">IF(OR(A60="",N(B60)=0),"",C60/B60)</f>
        <v/>
      </c>
      <c r="F60" s="15" t="str">
        <f aca="false">IF(A60="","",SUMIFS('Example Journal'!$S$7:$S$1006,'Example Journal'!$A$7:$A$1006,A60,'Example Journal'!$S$7:$S$1006,"&gt;0"))</f>
        <v/>
      </c>
      <c r="G60" s="15" t="str">
        <f aca="false">IF(A60="","",-SUMIFS('Example Journal'!$S$7:$S$1006,'Example Journal'!$A$7:$A$1006,A60,'Example Journal'!$S$7:$S$1006,"&lt;0"))</f>
        <v/>
      </c>
      <c r="H60" s="15" t="str">
        <f aca="false">IF(A60="","",SUMIFS('Example Journal'!$S$7:$S$1006,'Example Journal'!$A$7:$A$1006,A60))</f>
        <v/>
      </c>
      <c r="I60" s="20" t="str">
        <f aca="false">IF(A60="","",IF(G60=0,IF(F60&gt;0,"no losses",""),F60/G60))</f>
        <v/>
      </c>
      <c r="J60" s="16" t="str">
        <f aca="false">IF(A60="","",IF(COUNTIFS('Example Journal'!$A$7:$A$1006,A60,'Example Journal'!$R$7:$R$1006,"&gt;0")=0,"",SUMIFS('Example Journal'!$T$7:$T$1006,'Example Journal'!$A$7:$A$1006,A60)/COUNTIFS('Example Journal'!$A$7:$A$1006,A60,'Example Journal'!$R$7:$R$1006,"&gt;0")))</f>
        <v/>
      </c>
      <c r="K60" s="15" t="str">
        <f aca="false">IF(A60="","",SUMIFS('Example Journal'!$L$7:$L$1006,'Example Journal'!$A$7:$A$1006,A60))</f>
        <v/>
      </c>
      <c r="L60" s="14" t="str">
        <f aca="false">IF(A60="","",IF(N('Example Journal'!$C$4)&lt;=0,"no limit set",IF(COUNTIFS('Example Journal'!$A$7:$A$1006,A60,'Example Journal'!$U$7:$U$1006,"&lt;="&amp;-'Example Journal'!$C$4)&gt;0,"Yes","No")))</f>
        <v/>
      </c>
      <c r="M60" s="14" t="str">
        <f aca="false">IF(A60="","",COUNTIFS('Example Journal'!$A$7:$A$1006,A60,'Example Journal'!$V$7:$V$1006,"After loss limit"))</f>
        <v/>
      </c>
      <c r="N60" s="14" t="str">
        <f aca="false">IF(A60="","",IF(N('Example Journal'!$C$5)&lt;=0,"no cap set",IF(B60&gt;'Example Journal'!$C$5,"Yes","No")))</f>
        <v/>
      </c>
      <c r="O60" s="15" t="str">
        <f aca="false">IF(A60="","",N('Example Journal'!$C$3)+SUM($H$7:H60))</f>
        <v/>
      </c>
      <c r="P60" s="15" t="str">
        <f aca="false">IF(A60="","",O60-MAX(N('Example Journal'!$C$3),MAX($O$7:O60)))</f>
        <v/>
      </c>
      <c r="Q60" s="21" t="e">
        <f aca="false">IF(A60="",NA(),O60)</f>
        <v>#N/A</v>
      </c>
    </row>
    <row r="61" customFormat="false" ht="15" hidden="false" customHeight="false" outlineLevel="0" collapsed="false">
      <c r="A61" s="18" t="str">
        <f aca="false">IF(A60="","",IF(COUNTIF('Example Journal'!$A$7:$A$1006,"&gt;"&amp;A60)=0,"",SMALL('Example Journal'!$A$7:$A$1006,COUNTIF('Example Journal'!$A$7:$A$1006,"&lt;="&amp;A60)+1)))</f>
        <v/>
      </c>
      <c r="B61" s="14" t="str">
        <f aca="false">IF(A61="","",COUNTIF('Example Journal'!$A$7:$A$1006,A61))</f>
        <v/>
      </c>
      <c r="C61" s="14" t="str">
        <f aca="false">IF(A61="","",COUNTIFS('Example Journal'!$A$7:$A$1006,A61,'Example Journal'!$S$7:$S$1006,"&gt;0"))</f>
        <v/>
      </c>
      <c r="D61" s="14" t="str">
        <f aca="false">IF(A61="","",COUNTIFS('Example Journal'!$A$7:$A$1006,A61,'Example Journal'!$S$7:$S$1006,"&lt;0"))</f>
        <v/>
      </c>
      <c r="E61" s="19" t="str">
        <f aca="false">IF(OR(A61="",N(B61)=0),"",C61/B61)</f>
        <v/>
      </c>
      <c r="F61" s="15" t="str">
        <f aca="false">IF(A61="","",SUMIFS('Example Journal'!$S$7:$S$1006,'Example Journal'!$A$7:$A$1006,A61,'Example Journal'!$S$7:$S$1006,"&gt;0"))</f>
        <v/>
      </c>
      <c r="G61" s="15" t="str">
        <f aca="false">IF(A61="","",-SUMIFS('Example Journal'!$S$7:$S$1006,'Example Journal'!$A$7:$A$1006,A61,'Example Journal'!$S$7:$S$1006,"&lt;0"))</f>
        <v/>
      </c>
      <c r="H61" s="15" t="str">
        <f aca="false">IF(A61="","",SUMIFS('Example Journal'!$S$7:$S$1006,'Example Journal'!$A$7:$A$1006,A61))</f>
        <v/>
      </c>
      <c r="I61" s="20" t="str">
        <f aca="false">IF(A61="","",IF(G61=0,IF(F61&gt;0,"no losses",""),F61/G61))</f>
        <v/>
      </c>
      <c r="J61" s="16" t="str">
        <f aca="false">IF(A61="","",IF(COUNTIFS('Example Journal'!$A$7:$A$1006,A61,'Example Journal'!$R$7:$R$1006,"&gt;0")=0,"",SUMIFS('Example Journal'!$T$7:$T$1006,'Example Journal'!$A$7:$A$1006,A61)/COUNTIFS('Example Journal'!$A$7:$A$1006,A61,'Example Journal'!$R$7:$R$1006,"&gt;0")))</f>
        <v/>
      </c>
      <c r="K61" s="15" t="str">
        <f aca="false">IF(A61="","",SUMIFS('Example Journal'!$L$7:$L$1006,'Example Journal'!$A$7:$A$1006,A61))</f>
        <v/>
      </c>
      <c r="L61" s="14" t="str">
        <f aca="false">IF(A61="","",IF(N('Example Journal'!$C$4)&lt;=0,"no limit set",IF(COUNTIFS('Example Journal'!$A$7:$A$1006,A61,'Example Journal'!$U$7:$U$1006,"&lt;="&amp;-'Example Journal'!$C$4)&gt;0,"Yes","No")))</f>
        <v/>
      </c>
      <c r="M61" s="14" t="str">
        <f aca="false">IF(A61="","",COUNTIFS('Example Journal'!$A$7:$A$1006,A61,'Example Journal'!$V$7:$V$1006,"After loss limit"))</f>
        <v/>
      </c>
      <c r="N61" s="14" t="str">
        <f aca="false">IF(A61="","",IF(N('Example Journal'!$C$5)&lt;=0,"no cap set",IF(B61&gt;'Example Journal'!$C$5,"Yes","No")))</f>
        <v/>
      </c>
      <c r="O61" s="15" t="str">
        <f aca="false">IF(A61="","",N('Example Journal'!$C$3)+SUM($H$7:H61))</f>
        <v/>
      </c>
      <c r="P61" s="15" t="str">
        <f aca="false">IF(A61="","",O61-MAX(N('Example Journal'!$C$3),MAX($O$7:O61)))</f>
        <v/>
      </c>
      <c r="Q61" s="21" t="e">
        <f aca="false">IF(A61="",NA(),O61)</f>
        <v>#N/A</v>
      </c>
    </row>
    <row r="62" customFormat="false" ht="15" hidden="false" customHeight="false" outlineLevel="0" collapsed="false">
      <c r="A62" s="18" t="str">
        <f aca="false">IF(A61="","",IF(COUNTIF('Example Journal'!$A$7:$A$1006,"&gt;"&amp;A61)=0,"",SMALL('Example Journal'!$A$7:$A$1006,COUNTIF('Example Journal'!$A$7:$A$1006,"&lt;="&amp;A61)+1)))</f>
        <v/>
      </c>
      <c r="B62" s="14" t="str">
        <f aca="false">IF(A62="","",COUNTIF('Example Journal'!$A$7:$A$1006,A62))</f>
        <v/>
      </c>
      <c r="C62" s="14" t="str">
        <f aca="false">IF(A62="","",COUNTIFS('Example Journal'!$A$7:$A$1006,A62,'Example Journal'!$S$7:$S$1006,"&gt;0"))</f>
        <v/>
      </c>
      <c r="D62" s="14" t="str">
        <f aca="false">IF(A62="","",COUNTIFS('Example Journal'!$A$7:$A$1006,A62,'Example Journal'!$S$7:$S$1006,"&lt;0"))</f>
        <v/>
      </c>
      <c r="E62" s="19" t="str">
        <f aca="false">IF(OR(A62="",N(B62)=0),"",C62/B62)</f>
        <v/>
      </c>
      <c r="F62" s="15" t="str">
        <f aca="false">IF(A62="","",SUMIFS('Example Journal'!$S$7:$S$1006,'Example Journal'!$A$7:$A$1006,A62,'Example Journal'!$S$7:$S$1006,"&gt;0"))</f>
        <v/>
      </c>
      <c r="G62" s="15" t="str">
        <f aca="false">IF(A62="","",-SUMIFS('Example Journal'!$S$7:$S$1006,'Example Journal'!$A$7:$A$1006,A62,'Example Journal'!$S$7:$S$1006,"&lt;0"))</f>
        <v/>
      </c>
      <c r="H62" s="15" t="str">
        <f aca="false">IF(A62="","",SUMIFS('Example Journal'!$S$7:$S$1006,'Example Journal'!$A$7:$A$1006,A62))</f>
        <v/>
      </c>
      <c r="I62" s="20" t="str">
        <f aca="false">IF(A62="","",IF(G62=0,IF(F62&gt;0,"no losses",""),F62/G62))</f>
        <v/>
      </c>
      <c r="J62" s="16" t="str">
        <f aca="false">IF(A62="","",IF(COUNTIFS('Example Journal'!$A$7:$A$1006,A62,'Example Journal'!$R$7:$R$1006,"&gt;0")=0,"",SUMIFS('Example Journal'!$T$7:$T$1006,'Example Journal'!$A$7:$A$1006,A62)/COUNTIFS('Example Journal'!$A$7:$A$1006,A62,'Example Journal'!$R$7:$R$1006,"&gt;0")))</f>
        <v/>
      </c>
      <c r="K62" s="15" t="str">
        <f aca="false">IF(A62="","",SUMIFS('Example Journal'!$L$7:$L$1006,'Example Journal'!$A$7:$A$1006,A62))</f>
        <v/>
      </c>
      <c r="L62" s="14" t="str">
        <f aca="false">IF(A62="","",IF(N('Example Journal'!$C$4)&lt;=0,"no limit set",IF(COUNTIFS('Example Journal'!$A$7:$A$1006,A62,'Example Journal'!$U$7:$U$1006,"&lt;="&amp;-'Example Journal'!$C$4)&gt;0,"Yes","No")))</f>
        <v/>
      </c>
      <c r="M62" s="14" t="str">
        <f aca="false">IF(A62="","",COUNTIFS('Example Journal'!$A$7:$A$1006,A62,'Example Journal'!$V$7:$V$1006,"After loss limit"))</f>
        <v/>
      </c>
      <c r="N62" s="14" t="str">
        <f aca="false">IF(A62="","",IF(N('Example Journal'!$C$5)&lt;=0,"no cap set",IF(B62&gt;'Example Journal'!$C$5,"Yes","No")))</f>
        <v/>
      </c>
      <c r="O62" s="15" t="str">
        <f aca="false">IF(A62="","",N('Example Journal'!$C$3)+SUM($H$7:H62))</f>
        <v/>
      </c>
      <c r="P62" s="15" t="str">
        <f aca="false">IF(A62="","",O62-MAX(N('Example Journal'!$C$3),MAX($O$7:O62)))</f>
        <v/>
      </c>
      <c r="Q62" s="21" t="e">
        <f aca="false">IF(A62="",NA(),O62)</f>
        <v>#N/A</v>
      </c>
    </row>
    <row r="63" customFormat="false" ht="15" hidden="false" customHeight="false" outlineLevel="0" collapsed="false">
      <c r="A63" s="18" t="str">
        <f aca="false">IF(A62="","",IF(COUNTIF('Example Journal'!$A$7:$A$1006,"&gt;"&amp;A62)=0,"",SMALL('Example Journal'!$A$7:$A$1006,COUNTIF('Example Journal'!$A$7:$A$1006,"&lt;="&amp;A62)+1)))</f>
        <v/>
      </c>
      <c r="B63" s="14" t="str">
        <f aca="false">IF(A63="","",COUNTIF('Example Journal'!$A$7:$A$1006,A63))</f>
        <v/>
      </c>
      <c r="C63" s="14" t="str">
        <f aca="false">IF(A63="","",COUNTIFS('Example Journal'!$A$7:$A$1006,A63,'Example Journal'!$S$7:$S$1006,"&gt;0"))</f>
        <v/>
      </c>
      <c r="D63" s="14" t="str">
        <f aca="false">IF(A63="","",COUNTIFS('Example Journal'!$A$7:$A$1006,A63,'Example Journal'!$S$7:$S$1006,"&lt;0"))</f>
        <v/>
      </c>
      <c r="E63" s="19" t="str">
        <f aca="false">IF(OR(A63="",N(B63)=0),"",C63/B63)</f>
        <v/>
      </c>
      <c r="F63" s="15" t="str">
        <f aca="false">IF(A63="","",SUMIFS('Example Journal'!$S$7:$S$1006,'Example Journal'!$A$7:$A$1006,A63,'Example Journal'!$S$7:$S$1006,"&gt;0"))</f>
        <v/>
      </c>
      <c r="G63" s="15" t="str">
        <f aca="false">IF(A63="","",-SUMIFS('Example Journal'!$S$7:$S$1006,'Example Journal'!$A$7:$A$1006,A63,'Example Journal'!$S$7:$S$1006,"&lt;0"))</f>
        <v/>
      </c>
      <c r="H63" s="15" t="str">
        <f aca="false">IF(A63="","",SUMIFS('Example Journal'!$S$7:$S$1006,'Example Journal'!$A$7:$A$1006,A63))</f>
        <v/>
      </c>
      <c r="I63" s="20" t="str">
        <f aca="false">IF(A63="","",IF(G63=0,IF(F63&gt;0,"no losses",""),F63/G63))</f>
        <v/>
      </c>
      <c r="J63" s="16" t="str">
        <f aca="false">IF(A63="","",IF(COUNTIFS('Example Journal'!$A$7:$A$1006,A63,'Example Journal'!$R$7:$R$1006,"&gt;0")=0,"",SUMIFS('Example Journal'!$T$7:$T$1006,'Example Journal'!$A$7:$A$1006,A63)/COUNTIFS('Example Journal'!$A$7:$A$1006,A63,'Example Journal'!$R$7:$R$1006,"&gt;0")))</f>
        <v/>
      </c>
      <c r="K63" s="15" t="str">
        <f aca="false">IF(A63="","",SUMIFS('Example Journal'!$L$7:$L$1006,'Example Journal'!$A$7:$A$1006,A63))</f>
        <v/>
      </c>
      <c r="L63" s="14" t="str">
        <f aca="false">IF(A63="","",IF(N('Example Journal'!$C$4)&lt;=0,"no limit set",IF(COUNTIFS('Example Journal'!$A$7:$A$1006,A63,'Example Journal'!$U$7:$U$1006,"&lt;="&amp;-'Example Journal'!$C$4)&gt;0,"Yes","No")))</f>
        <v/>
      </c>
      <c r="M63" s="14" t="str">
        <f aca="false">IF(A63="","",COUNTIFS('Example Journal'!$A$7:$A$1006,A63,'Example Journal'!$V$7:$V$1006,"After loss limit"))</f>
        <v/>
      </c>
      <c r="N63" s="14" t="str">
        <f aca="false">IF(A63="","",IF(N('Example Journal'!$C$5)&lt;=0,"no cap set",IF(B63&gt;'Example Journal'!$C$5,"Yes","No")))</f>
        <v/>
      </c>
      <c r="O63" s="15" t="str">
        <f aca="false">IF(A63="","",N('Example Journal'!$C$3)+SUM($H$7:H63))</f>
        <v/>
      </c>
      <c r="P63" s="15" t="str">
        <f aca="false">IF(A63="","",O63-MAX(N('Example Journal'!$C$3),MAX($O$7:O63)))</f>
        <v/>
      </c>
      <c r="Q63" s="21" t="e">
        <f aca="false">IF(A63="",NA(),O63)</f>
        <v>#N/A</v>
      </c>
    </row>
    <row r="64" customFormat="false" ht="15" hidden="false" customHeight="false" outlineLevel="0" collapsed="false">
      <c r="A64" s="18" t="str">
        <f aca="false">IF(A63="","",IF(COUNTIF('Example Journal'!$A$7:$A$1006,"&gt;"&amp;A63)=0,"",SMALL('Example Journal'!$A$7:$A$1006,COUNTIF('Example Journal'!$A$7:$A$1006,"&lt;="&amp;A63)+1)))</f>
        <v/>
      </c>
      <c r="B64" s="14" t="str">
        <f aca="false">IF(A64="","",COUNTIF('Example Journal'!$A$7:$A$1006,A64))</f>
        <v/>
      </c>
      <c r="C64" s="14" t="str">
        <f aca="false">IF(A64="","",COUNTIFS('Example Journal'!$A$7:$A$1006,A64,'Example Journal'!$S$7:$S$1006,"&gt;0"))</f>
        <v/>
      </c>
      <c r="D64" s="14" t="str">
        <f aca="false">IF(A64="","",COUNTIFS('Example Journal'!$A$7:$A$1006,A64,'Example Journal'!$S$7:$S$1006,"&lt;0"))</f>
        <v/>
      </c>
      <c r="E64" s="19" t="str">
        <f aca="false">IF(OR(A64="",N(B64)=0),"",C64/B64)</f>
        <v/>
      </c>
      <c r="F64" s="15" t="str">
        <f aca="false">IF(A64="","",SUMIFS('Example Journal'!$S$7:$S$1006,'Example Journal'!$A$7:$A$1006,A64,'Example Journal'!$S$7:$S$1006,"&gt;0"))</f>
        <v/>
      </c>
      <c r="G64" s="15" t="str">
        <f aca="false">IF(A64="","",-SUMIFS('Example Journal'!$S$7:$S$1006,'Example Journal'!$A$7:$A$1006,A64,'Example Journal'!$S$7:$S$1006,"&lt;0"))</f>
        <v/>
      </c>
      <c r="H64" s="15" t="str">
        <f aca="false">IF(A64="","",SUMIFS('Example Journal'!$S$7:$S$1006,'Example Journal'!$A$7:$A$1006,A64))</f>
        <v/>
      </c>
      <c r="I64" s="20" t="str">
        <f aca="false">IF(A64="","",IF(G64=0,IF(F64&gt;0,"no losses",""),F64/G64))</f>
        <v/>
      </c>
      <c r="J64" s="16" t="str">
        <f aca="false">IF(A64="","",IF(COUNTIFS('Example Journal'!$A$7:$A$1006,A64,'Example Journal'!$R$7:$R$1006,"&gt;0")=0,"",SUMIFS('Example Journal'!$T$7:$T$1006,'Example Journal'!$A$7:$A$1006,A64)/COUNTIFS('Example Journal'!$A$7:$A$1006,A64,'Example Journal'!$R$7:$R$1006,"&gt;0")))</f>
        <v/>
      </c>
      <c r="K64" s="15" t="str">
        <f aca="false">IF(A64="","",SUMIFS('Example Journal'!$L$7:$L$1006,'Example Journal'!$A$7:$A$1006,A64))</f>
        <v/>
      </c>
      <c r="L64" s="14" t="str">
        <f aca="false">IF(A64="","",IF(N('Example Journal'!$C$4)&lt;=0,"no limit set",IF(COUNTIFS('Example Journal'!$A$7:$A$1006,A64,'Example Journal'!$U$7:$U$1006,"&lt;="&amp;-'Example Journal'!$C$4)&gt;0,"Yes","No")))</f>
        <v/>
      </c>
      <c r="M64" s="14" t="str">
        <f aca="false">IF(A64="","",COUNTIFS('Example Journal'!$A$7:$A$1006,A64,'Example Journal'!$V$7:$V$1006,"After loss limit"))</f>
        <v/>
      </c>
      <c r="N64" s="14" t="str">
        <f aca="false">IF(A64="","",IF(N('Example Journal'!$C$5)&lt;=0,"no cap set",IF(B64&gt;'Example Journal'!$C$5,"Yes","No")))</f>
        <v/>
      </c>
      <c r="O64" s="15" t="str">
        <f aca="false">IF(A64="","",N('Example Journal'!$C$3)+SUM($H$7:H64))</f>
        <v/>
      </c>
      <c r="P64" s="15" t="str">
        <f aca="false">IF(A64="","",O64-MAX(N('Example Journal'!$C$3),MAX($O$7:O64)))</f>
        <v/>
      </c>
      <c r="Q64" s="21" t="e">
        <f aca="false">IF(A64="",NA(),O64)</f>
        <v>#N/A</v>
      </c>
    </row>
    <row r="65" customFormat="false" ht="15" hidden="false" customHeight="false" outlineLevel="0" collapsed="false">
      <c r="A65" s="18" t="str">
        <f aca="false">IF(A64="","",IF(COUNTIF('Example Journal'!$A$7:$A$1006,"&gt;"&amp;A64)=0,"",SMALL('Example Journal'!$A$7:$A$1006,COUNTIF('Example Journal'!$A$7:$A$1006,"&lt;="&amp;A64)+1)))</f>
        <v/>
      </c>
      <c r="B65" s="14" t="str">
        <f aca="false">IF(A65="","",COUNTIF('Example Journal'!$A$7:$A$1006,A65))</f>
        <v/>
      </c>
      <c r="C65" s="14" t="str">
        <f aca="false">IF(A65="","",COUNTIFS('Example Journal'!$A$7:$A$1006,A65,'Example Journal'!$S$7:$S$1006,"&gt;0"))</f>
        <v/>
      </c>
      <c r="D65" s="14" t="str">
        <f aca="false">IF(A65="","",COUNTIFS('Example Journal'!$A$7:$A$1006,A65,'Example Journal'!$S$7:$S$1006,"&lt;0"))</f>
        <v/>
      </c>
      <c r="E65" s="19" t="str">
        <f aca="false">IF(OR(A65="",N(B65)=0),"",C65/B65)</f>
        <v/>
      </c>
      <c r="F65" s="15" t="str">
        <f aca="false">IF(A65="","",SUMIFS('Example Journal'!$S$7:$S$1006,'Example Journal'!$A$7:$A$1006,A65,'Example Journal'!$S$7:$S$1006,"&gt;0"))</f>
        <v/>
      </c>
      <c r="G65" s="15" t="str">
        <f aca="false">IF(A65="","",-SUMIFS('Example Journal'!$S$7:$S$1006,'Example Journal'!$A$7:$A$1006,A65,'Example Journal'!$S$7:$S$1006,"&lt;0"))</f>
        <v/>
      </c>
      <c r="H65" s="15" t="str">
        <f aca="false">IF(A65="","",SUMIFS('Example Journal'!$S$7:$S$1006,'Example Journal'!$A$7:$A$1006,A65))</f>
        <v/>
      </c>
      <c r="I65" s="20" t="str">
        <f aca="false">IF(A65="","",IF(G65=0,IF(F65&gt;0,"no losses",""),F65/G65))</f>
        <v/>
      </c>
      <c r="J65" s="16" t="str">
        <f aca="false">IF(A65="","",IF(COUNTIFS('Example Journal'!$A$7:$A$1006,A65,'Example Journal'!$R$7:$R$1006,"&gt;0")=0,"",SUMIFS('Example Journal'!$T$7:$T$1006,'Example Journal'!$A$7:$A$1006,A65)/COUNTIFS('Example Journal'!$A$7:$A$1006,A65,'Example Journal'!$R$7:$R$1006,"&gt;0")))</f>
        <v/>
      </c>
      <c r="K65" s="15" t="str">
        <f aca="false">IF(A65="","",SUMIFS('Example Journal'!$L$7:$L$1006,'Example Journal'!$A$7:$A$1006,A65))</f>
        <v/>
      </c>
      <c r="L65" s="14" t="str">
        <f aca="false">IF(A65="","",IF(N('Example Journal'!$C$4)&lt;=0,"no limit set",IF(COUNTIFS('Example Journal'!$A$7:$A$1006,A65,'Example Journal'!$U$7:$U$1006,"&lt;="&amp;-'Example Journal'!$C$4)&gt;0,"Yes","No")))</f>
        <v/>
      </c>
      <c r="M65" s="14" t="str">
        <f aca="false">IF(A65="","",COUNTIFS('Example Journal'!$A$7:$A$1006,A65,'Example Journal'!$V$7:$V$1006,"After loss limit"))</f>
        <v/>
      </c>
      <c r="N65" s="14" t="str">
        <f aca="false">IF(A65="","",IF(N('Example Journal'!$C$5)&lt;=0,"no cap set",IF(B65&gt;'Example Journal'!$C$5,"Yes","No")))</f>
        <v/>
      </c>
      <c r="O65" s="15" t="str">
        <f aca="false">IF(A65="","",N('Example Journal'!$C$3)+SUM($H$7:H65))</f>
        <v/>
      </c>
      <c r="P65" s="15" t="str">
        <f aca="false">IF(A65="","",O65-MAX(N('Example Journal'!$C$3),MAX($O$7:O65)))</f>
        <v/>
      </c>
      <c r="Q65" s="21" t="e">
        <f aca="false">IF(A65="",NA(),O65)</f>
        <v>#N/A</v>
      </c>
    </row>
    <row r="66" customFormat="false" ht="15" hidden="false" customHeight="false" outlineLevel="0" collapsed="false">
      <c r="A66" s="18" t="str">
        <f aca="false">IF(A65="","",IF(COUNTIF('Example Journal'!$A$7:$A$1006,"&gt;"&amp;A65)=0,"",SMALL('Example Journal'!$A$7:$A$1006,COUNTIF('Example Journal'!$A$7:$A$1006,"&lt;="&amp;A65)+1)))</f>
        <v/>
      </c>
      <c r="B66" s="14" t="str">
        <f aca="false">IF(A66="","",COUNTIF('Example Journal'!$A$7:$A$1006,A66))</f>
        <v/>
      </c>
      <c r="C66" s="14" t="str">
        <f aca="false">IF(A66="","",COUNTIFS('Example Journal'!$A$7:$A$1006,A66,'Example Journal'!$S$7:$S$1006,"&gt;0"))</f>
        <v/>
      </c>
      <c r="D66" s="14" t="str">
        <f aca="false">IF(A66="","",COUNTIFS('Example Journal'!$A$7:$A$1006,A66,'Example Journal'!$S$7:$S$1006,"&lt;0"))</f>
        <v/>
      </c>
      <c r="E66" s="19" t="str">
        <f aca="false">IF(OR(A66="",N(B66)=0),"",C66/B66)</f>
        <v/>
      </c>
      <c r="F66" s="15" t="str">
        <f aca="false">IF(A66="","",SUMIFS('Example Journal'!$S$7:$S$1006,'Example Journal'!$A$7:$A$1006,A66,'Example Journal'!$S$7:$S$1006,"&gt;0"))</f>
        <v/>
      </c>
      <c r="G66" s="15" t="str">
        <f aca="false">IF(A66="","",-SUMIFS('Example Journal'!$S$7:$S$1006,'Example Journal'!$A$7:$A$1006,A66,'Example Journal'!$S$7:$S$1006,"&lt;0"))</f>
        <v/>
      </c>
      <c r="H66" s="15" t="str">
        <f aca="false">IF(A66="","",SUMIFS('Example Journal'!$S$7:$S$1006,'Example Journal'!$A$7:$A$1006,A66))</f>
        <v/>
      </c>
      <c r="I66" s="20" t="str">
        <f aca="false">IF(A66="","",IF(G66=0,IF(F66&gt;0,"no losses",""),F66/G66))</f>
        <v/>
      </c>
      <c r="J66" s="16" t="str">
        <f aca="false">IF(A66="","",IF(COUNTIFS('Example Journal'!$A$7:$A$1006,A66,'Example Journal'!$R$7:$R$1006,"&gt;0")=0,"",SUMIFS('Example Journal'!$T$7:$T$1006,'Example Journal'!$A$7:$A$1006,A66)/COUNTIFS('Example Journal'!$A$7:$A$1006,A66,'Example Journal'!$R$7:$R$1006,"&gt;0")))</f>
        <v/>
      </c>
      <c r="K66" s="15" t="str">
        <f aca="false">IF(A66="","",SUMIFS('Example Journal'!$L$7:$L$1006,'Example Journal'!$A$7:$A$1006,A66))</f>
        <v/>
      </c>
      <c r="L66" s="14" t="str">
        <f aca="false">IF(A66="","",IF(N('Example Journal'!$C$4)&lt;=0,"no limit set",IF(COUNTIFS('Example Journal'!$A$7:$A$1006,A66,'Example Journal'!$U$7:$U$1006,"&lt;="&amp;-'Example Journal'!$C$4)&gt;0,"Yes","No")))</f>
        <v/>
      </c>
      <c r="M66" s="14" t="str">
        <f aca="false">IF(A66="","",COUNTIFS('Example Journal'!$A$7:$A$1006,A66,'Example Journal'!$V$7:$V$1006,"After loss limit"))</f>
        <v/>
      </c>
      <c r="N66" s="14" t="str">
        <f aca="false">IF(A66="","",IF(N('Example Journal'!$C$5)&lt;=0,"no cap set",IF(B66&gt;'Example Journal'!$C$5,"Yes","No")))</f>
        <v/>
      </c>
      <c r="O66" s="15" t="str">
        <f aca="false">IF(A66="","",N('Example Journal'!$C$3)+SUM($H$7:H66))</f>
        <v/>
      </c>
      <c r="P66" s="15" t="str">
        <f aca="false">IF(A66="","",O66-MAX(N('Example Journal'!$C$3),MAX($O$7:O66)))</f>
        <v/>
      </c>
      <c r="Q66" s="21" t="e">
        <f aca="false">IF(A66="",NA(),O66)</f>
        <v>#N/A</v>
      </c>
    </row>
    <row r="67" customFormat="false" ht="15" hidden="false" customHeight="false" outlineLevel="0" collapsed="false">
      <c r="A67" s="18" t="str">
        <f aca="false">IF(A66="","",IF(COUNTIF('Example Journal'!$A$7:$A$1006,"&gt;"&amp;A66)=0,"",SMALL('Example Journal'!$A$7:$A$1006,COUNTIF('Example Journal'!$A$7:$A$1006,"&lt;="&amp;A66)+1)))</f>
        <v/>
      </c>
      <c r="B67" s="14" t="str">
        <f aca="false">IF(A67="","",COUNTIF('Example Journal'!$A$7:$A$1006,A67))</f>
        <v/>
      </c>
      <c r="C67" s="14" t="str">
        <f aca="false">IF(A67="","",COUNTIFS('Example Journal'!$A$7:$A$1006,A67,'Example Journal'!$S$7:$S$1006,"&gt;0"))</f>
        <v/>
      </c>
      <c r="D67" s="14" t="str">
        <f aca="false">IF(A67="","",COUNTIFS('Example Journal'!$A$7:$A$1006,A67,'Example Journal'!$S$7:$S$1006,"&lt;0"))</f>
        <v/>
      </c>
      <c r="E67" s="19" t="str">
        <f aca="false">IF(OR(A67="",N(B67)=0),"",C67/B67)</f>
        <v/>
      </c>
      <c r="F67" s="15" t="str">
        <f aca="false">IF(A67="","",SUMIFS('Example Journal'!$S$7:$S$1006,'Example Journal'!$A$7:$A$1006,A67,'Example Journal'!$S$7:$S$1006,"&gt;0"))</f>
        <v/>
      </c>
      <c r="G67" s="15" t="str">
        <f aca="false">IF(A67="","",-SUMIFS('Example Journal'!$S$7:$S$1006,'Example Journal'!$A$7:$A$1006,A67,'Example Journal'!$S$7:$S$1006,"&lt;0"))</f>
        <v/>
      </c>
      <c r="H67" s="15" t="str">
        <f aca="false">IF(A67="","",SUMIFS('Example Journal'!$S$7:$S$1006,'Example Journal'!$A$7:$A$1006,A67))</f>
        <v/>
      </c>
      <c r="I67" s="20" t="str">
        <f aca="false">IF(A67="","",IF(G67=0,IF(F67&gt;0,"no losses",""),F67/G67))</f>
        <v/>
      </c>
      <c r="J67" s="16" t="str">
        <f aca="false">IF(A67="","",IF(COUNTIFS('Example Journal'!$A$7:$A$1006,A67,'Example Journal'!$R$7:$R$1006,"&gt;0")=0,"",SUMIFS('Example Journal'!$T$7:$T$1006,'Example Journal'!$A$7:$A$1006,A67)/COUNTIFS('Example Journal'!$A$7:$A$1006,A67,'Example Journal'!$R$7:$R$1006,"&gt;0")))</f>
        <v/>
      </c>
      <c r="K67" s="15" t="str">
        <f aca="false">IF(A67="","",SUMIFS('Example Journal'!$L$7:$L$1006,'Example Journal'!$A$7:$A$1006,A67))</f>
        <v/>
      </c>
      <c r="L67" s="14" t="str">
        <f aca="false">IF(A67="","",IF(N('Example Journal'!$C$4)&lt;=0,"no limit set",IF(COUNTIFS('Example Journal'!$A$7:$A$1006,A67,'Example Journal'!$U$7:$U$1006,"&lt;="&amp;-'Example Journal'!$C$4)&gt;0,"Yes","No")))</f>
        <v/>
      </c>
      <c r="M67" s="14" t="str">
        <f aca="false">IF(A67="","",COUNTIFS('Example Journal'!$A$7:$A$1006,A67,'Example Journal'!$V$7:$V$1006,"After loss limit"))</f>
        <v/>
      </c>
      <c r="N67" s="14" t="str">
        <f aca="false">IF(A67="","",IF(N('Example Journal'!$C$5)&lt;=0,"no cap set",IF(B67&gt;'Example Journal'!$C$5,"Yes","No")))</f>
        <v/>
      </c>
      <c r="O67" s="15" t="str">
        <f aca="false">IF(A67="","",N('Example Journal'!$C$3)+SUM($H$7:H67))</f>
        <v/>
      </c>
      <c r="P67" s="15" t="str">
        <f aca="false">IF(A67="","",O67-MAX(N('Example Journal'!$C$3),MAX($O$7:O67)))</f>
        <v/>
      </c>
      <c r="Q67" s="21" t="e">
        <f aca="false">IF(A67="",NA(),O67)</f>
        <v>#N/A</v>
      </c>
    </row>
    <row r="68" customFormat="false" ht="15" hidden="false" customHeight="false" outlineLevel="0" collapsed="false">
      <c r="A68" s="18" t="str">
        <f aca="false">IF(A67="","",IF(COUNTIF('Example Journal'!$A$7:$A$1006,"&gt;"&amp;A67)=0,"",SMALL('Example Journal'!$A$7:$A$1006,COUNTIF('Example Journal'!$A$7:$A$1006,"&lt;="&amp;A67)+1)))</f>
        <v/>
      </c>
      <c r="B68" s="14" t="str">
        <f aca="false">IF(A68="","",COUNTIF('Example Journal'!$A$7:$A$1006,A68))</f>
        <v/>
      </c>
      <c r="C68" s="14" t="str">
        <f aca="false">IF(A68="","",COUNTIFS('Example Journal'!$A$7:$A$1006,A68,'Example Journal'!$S$7:$S$1006,"&gt;0"))</f>
        <v/>
      </c>
      <c r="D68" s="14" t="str">
        <f aca="false">IF(A68="","",COUNTIFS('Example Journal'!$A$7:$A$1006,A68,'Example Journal'!$S$7:$S$1006,"&lt;0"))</f>
        <v/>
      </c>
      <c r="E68" s="19" t="str">
        <f aca="false">IF(OR(A68="",N(B68)=0),"",C68/B68)</f>
        <v/>
      </c>
      <c r="F68" s="15" t="str">
        <f aca="false">IF(A68="","",SUMIFS('Example Journal'!$S$7:$S$1006,'Example Journal'!$A$7:$A$1006,A68,'Example Journal'!$S$7:$S$1006,"&gt;0"))</f>
        <v/>
      </c>
      <c r="G68" s="15" t="str">
        <f aca="false">IF(A68="","",-SUMIFS('Example Journal'!$S$7:$S$1006,'Example Journal'!$A$7:$A$1006,A68,'Example Journal'!$S$7:$S$1006,"&lt;0"))</f>
        <v/>
      </c>
      <c r="H68" s="15" t="str">
        <f aca="false">IF(A68="","",SUMIFS('Example Journal'!$S$7:$S$1006,'Example Journal'!$A$7:$A$1006,A68))</f>
        <v/>
      </c>
      <c r="I68" s="20" t="str">
        <f aca="false">IF(A68="","",IF(G68=0,IF(F68&gt;0,"no losses",""),F68/G68))</f>
        <v/>
      </c>
      <c r="J68" s="16" t="str">
        <f aca="false">IF(A68="","",IF(COUNTIFS('Example Journal'!$A$7:$A$1006,A68,'Example Journal'!$R$7:$R$1006,"&gt;0")=0,"",SUMIFS('Example Journal'!$T$7:$T$1006,'Example Journal'!$A$7:$A$1006,A68)/COUNTIFS('Example Journal'!$A$7:$A$1006,A68,'Example Journal'!$R$7:$R$1006,"&gt;0")))</f>
        <v/>
      </c>
      <c r="K68" s="15" t="str">
        <f aca="false">IF(A68="","",SUMIFS('Example Journal'!$L$7:$L$1006,'Example Journal'!$A$7:$A$1006,A68))</f>
        <v/>
      </c>
      <c r="L68" s="14" t="str">
        <f aca="false">IF(A68="","",IF(N('Example Journal'!$C$4)&lt;=0,"no limit set",IF(COUNTIFS('Example Journal'!$A$7:$A$1006,A68,'Example Journal'!$U$7:$U$1006,"&lt;="&amp;-'Example Journal'!$C$4)&gt;0,"Yes","No")))</f>
        <v/>
      </c>
      <c r="M68" s="14" t="str">
        <f aca="false">IF(A68="","",COUNTIFS('Example Journal'!$A$7:$A$1006,A68,'Example Journal'!$V$7:$V$1006,"After loss limit"))</f>
        <v/>
      </c>
      <c r="N68" s="14" t="str">
        <f aca="false">IF(A68="","",IF(N('Example Journal'!$C$5)&lt;=0,"no cap set",IF(B68&gt;'Example Journal'!$C$5,"Yes","No")))</f>
        <v/>
      </c>
      <c r="O68" s="15" t="str">
        <f aca="false">IF(A68="","",N('Example Journal'!$C$3)+SUM($H$7:H68))</f>
        <v/>
      </c>
      <c r="P68" s="15" t="str">
        <f aca="false">IF(A68="","",O68-MAX(N('Example Journal'!$C$3),MAX($O$7:O68)))</f>
        <v/>
      </c>
      <c r="Q68" s="21" t="e">
        <f aca="false">IF(A68="",NA(),O68)</f>
        <v>#N/A</v>
      </c>
    </row>
    <row r="69" customFormat="false" ht="15" hidden="false" customHeight="false" outlineLevel="0" collapsed="false">
      <c r="A69" s="18" t="str">
        <f aca="false">IF(A68="","",IF(COUNTIF('Example Journal'!$A$7:$A$1006,"&gt;"&amp;A68)=0,"",SMALL('Example Journal'!$A$7:$A$1006,COUNTIF('Example Journal'!$A$7:$A$1006,"&lt;="&amp;A68)+1)))</f>
        <v/>
      </c>
      <c r="B69" s="14" t="str">
        <f aca="false">IF(A69="","",COUNTIF('Example Journal'!$A$7:$A$1006,A69))</f>
        <v/>
      </c>
      <c r="C69" s="14" t="str">
        <f aca="false">IF(A69="","",COUNTIFS('Example Journal'!$A$7:$A$1006,A69,'Example Journal'!$S$7:$S$1006,"&gt;0"))</f>
        <v/>
      </c>
      <c r="D69" s="14" t="str">
        <f aca="false">IF(A69="","",COUNTIFS('Example Journal'!$A$7:$A$1006,A69,'Example Journal'!$S$7:$S$1006,"&lt;0"))</f>
        <v/>
      </c>
      <c r="E69" s="19" t="str">
        <f aca="false">IF(OR(A69="",N(B69)=0),"",C69/B69)</f>
        <v/>
      </c>
      <c r="F69" s="15" t="str">
        <f aca="false">IF(A69="","",SUMIFS('Example Journal'!$S$7:$S$1006,'Example Journal'!$A$7:$A$1006,A69,'Example Journal'!$S$7:$S$1006,"&gt;0"))</f>
        <v/>
      </c>
      <c r="G69" s="15" t="str">
        <f aca="false">IF(A69="","",-SUMIFS('Example Journal'!$S$7:$S$1006,'Example Journal'!$A$7:$A$1006,A69,'Example Journal'!$S$7:$S$1006,"&lt;0"))</f>
        <v/>
      </c>
      <c r="H69" s="15" t="str">
        <f aca="false">IF(A69="","",SUMIFS('Example Journal'!$S$7:$S$1006,'Example Journal'!$A$7:$A$1006,A69))</f>
        <v/>
      </c>
      <c r="I69" s="20" t="str">
        <f aca="false">IF(A69="","",IF(G69=0,IF(F69&gt;0,"no losses",""),F69/G69))</f>
        <v/>
      </c>
      <c r="J69" s="16" t="str">
        <f aca="false">IF(A69="","",IF(COUNTIFS('Example Journal'!$A$7:$A$1006,A69,'Example Journal'!$R$7:$R$1006,"&gt;0")=0,"",SUMIFS('Example Journal'!$T$7:$T$1006,'Example Journal'!$A$7:$A$1006,A69)/COUNTIFS('Example Journal'!$A$7:$A$1006,A69,'Example Journal'!$R$7:$R$1006,"&gt;0")))</f>
        <v/>
      </c>
      <c r="K69" s="15" t="str">
        <f aca="false">IF(A69="","",SUMIFS('Example Journal'!$L$7:$L$1006,'Example Journal'!$A$7:$A$1006,A69))</f>
        <v/>
      </c>
      <c r="L69" s="14" t="str">
        <f aca="false">IF(A69="","",IF(N('Example Journal'!$C$4)&lt;=0,"no limit set",IF(COUNTIFS('Example Journal'!$A$7:$A$1006,A69,'Example Journal'!$U$7:$U$1006,"&lt;="&amp;-'Example Journal'!$C$4)&gt;0,"Yes","No")))</f>
        <v/>
      </c>
      <c r="M69" s="14" t="str">
        <f aca="false">IF(A69="","",COUNTIFS('Example Journal'!$A$7:$A$1006,A69,'Example Journal'!$V$7:$V$1006,"After loss limit"))</f>
        <v/>
      </c>
      <c r="N69" s="14" t="str">
        <f aca="false">IF(A69="","",IF(N('Example Journal'!$C$5)&lt;=0,"no cap set",IF(B69&gt;'Example Journal'!$C$5,"Yes","No")))</f>
        <v/>
      </c>
      <c r="O69" s="15" t="str">
        <f aca="false">IF(A69="","",N('Example Journal'!$C$3)+SUM($H$7:H69))</f>
        <v/>
      </c>
      <c r="P69" s="15" t="str">
        <f aca="false">IF(A69="","",O69-MAX(N('Example Journal'!$C$3),MAX($O$7:O69)))</f>
        <v/>
      </c>
      <c r="Q69" s="21" t="e">
        <f aca="false">IF(A69="",NA(),O69)</f>
        <v>#N/A</v>
      </c>
    </row>
    <row r="70" customFormat="false" ht="15" hidden="false" customHeight="false" outlineLevel="0" collapsed="false">
      <c r="A70" s="18" t="str">
        <f aca="false">IF(A69="","",IF(COUNTIF('Example Journal'!$A$7:$A$1006,"&gt;"&amp;A69)=0,"",SMALL('Example Journal'!$A$7:$A$1006,COUNTIF('Example Journal'!$A$7:$A$1006,"&lt;="&amp;A69)+1)))</f>
        <v/>
      </c>
      <c r="B70" s="14" t="str">
        <f aca="false">IF(A70="","",COUNTIF('Example Journal'!$A$7:$A$1006,A70))</f>
        <v/>
      </c>
      <c r="C70" s="14" t="str">
        <f aca="false">IF(A70="","",COUNTIFS('Example Journal'!$A$7:$A$1006,A70,'Example Journal'!$S$7:$S$1006,"&gt;0"))</f>
        <v/>
      </c>
      <c r="D70" s="14" t="str">
        <f aca="false">IF(A70="","",COUNTIFS('Example Journal'!$A$7:$A$1006,A70,'Example Journal'!$S$7:$S$1006,"&lt;0"))</f>
        <v/>
      </c>
      <c r="E70" s="19" t="str">
        <f aca="false">IF(OR(A70="",N(B70)=0),"",C70/B70)</f>
        <v/>
      </c>
      <c r="F70" s="15" t="str">
        <f aca="false">IF(A70="","",SUMIFS('Example Journal'!$S$7:$S$1006,'Example Journal'!$A$7:$A$1006,A70,'Example Journal'!$S$7:$S$1006,"&gt;0"))</f>
        <v/>
      </c>
      <c r="G70" s="15" t="str">
        <f aca="false">IF(A70="","",-SUMIFS('Example Journal'!$S$7:$S$1006,'Example Journal'!$A$7:$A$1006,A70,'Example Journal'!$S$7:$S$1006,"&lt;0"))</f>
        <v/>
      </c>
      <c r="H70" s="15" t="str">
        <f aca="false">IF(A70="","",SUMIFS('Example Journal'!$S$7:$S$1006,'Example Journal'!$A$7:$A$1006,A70))</f>
        <v/>
      </c>
      <c r="I70" s="20" t="str">
        <f aca="false">IF(A70="","",IF(G70=0,IF(F70&gt;0,"no losses",""),F70/G70))</f>
        <v/>
      </c>
      <c r="J70" s="16" t="str">
        <f aca="false">IF(A70="","",IF(COUNTIFS('Example Journal'!$A$7:$A$1006,A70,'Example Journal'!$R$7:$R$1006,"&gt;0")=0,"",SUMIFS('Example Journal'!$T$7:$T$1006,'Example Journal'!$A$7:$A$1006,A70)/COUNTIFS('Example Journal'!$A$7:$A$1006,A70,'Example Journal'!$R$7:$R$1006,"&gt;0")))</f>
        <v/>
      </c>
      <c r="K70" s="15" t="str">
        <f aca="false">IF(A70="","",SUMIFS('Example Journal'!$L$7:$L$1006,'Example Journal'!$A$7:$A$1006,A70))</f>
        <v/>
      </c>
      <c r="L70" s="14" t="str">
        <f aca="false">IF(A70="","",IF(N('Example Journal'!$C$4)&lt;=0,"no limit set",IF(COUNTIFS('Example Journal'!$A$7:$A$1006,A70,'Example Journal'!$U$7:$U$1006,"&lt;="&amp;-'Example Journal'!$C$4)&gt;0,"Yes","No")))</f>
        <v/>
      </c>
      <c r="M70" s="14" t="str">
        <f aca="false">IF(A70="","",COUNTIFS('Example Journal'!$A$7:$A$1006,A70,'Example Journal'!$V$7:$V$1006,"After loss limit"))</f>
        <v/>
      </c>
      <c r="N70" s="14" t="str">
        <f aca="false">IF(A70="","",IF(N('Example Journal'!$C$5)&lt;=0,"no cap set",IF(B70&gt;'Example Journal'!$C$5,"Yes","No")))</f>
        <v/>
      </c>
      <c r="O70" s="15" t="str">
        <f aca="false">IF(A70="","",N('Example Journal'!$C$3)+SUM($H$7:H70))</f>
        <v/>
      </c>
      <c r="P70" s="15" t="str">
        <f aca="false">IF(A70="","",O70-MAX(N('Example Journal'!$C$3),MAX($O$7:O70)))</f>
        <v/>
      </c>
      <c r="Q70" s="21" t="e">
        <f aca="false">IF(A70="",NA(),O70)</f>
        <v>#N/A</v>
      </c>
    </row>
    <row r="71" customFormat="false" ht="15" hidden="false" customHeight="false" outlineLevel="0" collapsed="false">
      <c r="A71" s="18" t="str">
        <f aca="false">IF(A70="","",IF(COUNTIF('Example Journal'!$A$7:$A$1006,"&gt;"&amp;A70)=0,"",SMALL('Example Journal'!$A$7:$A$1006,COUNTIF('Example Journal'!$A$7:$A$1006,"&lt;="&amp;A70)+1)))</f>
        <v/>
      </c>
      <c r="B71" s="14" t="str">
        <f aca="false">IF(A71="","",COUNTIF('Example Journal'!$A$7:$A$1006,A71))</f>
        <v/>
      </c>
      <c r="C71" s="14" t="str">
        <f aca="false">IF(A71="","",COUNTIFS('Example Journal'!$A$7:$A$1006,A71,'Example Journal'!$S$7:$S$1006,"&gt;0"))</f>
        <v/>
      </c>
      <c r="D71" s="14" t="str">
        <f aca="false">IF(A71="","",COUNTIFS('Example Journal'!$A$7:$A$1006,A71,'Example Journal'!$S$7:$S$1006,"&lt;0"))</f>
        <v/>
      </c>
      <c r="E71" s="19" t="str">
        <f aca="false">IF(OR(A71="",N(B71)=0),"",C71/B71)</f>
        <v/>
      </c>
      <c r="F71" s="15" t="str">
        <f aca="false">IF(A71="","",SUMIFS('Example Journal'!$S$7:$S$1006,'Example Journal'!$A$7:$A$1006,A71,'Example Journal'!$S$7:$S$1006,"&gt;0"))</f>
        <v/>
      </c>
      <c r="G71" s="15" t="str">
        <f aca="false">IF(A71="","",-SUMIFS('Example Journal'!$S$7:$S$1006,'Example Journal'!$A$7:$A$1006,A71,'Example Journal'!$S$7:$S$1006,"&lt;0"))</f>
        <v/>
      </c>
      <c r="H71" s="15" t="str">
        <f aca="false">IF(A71="","",SUMIFS('Example Journal'!$S$7:$S$1006,'Example Journal'!$A$7:$A$1006,A71))</f>
        <v/>
      </c>
      <c r="I71" s="20" t="str">
        <f aca="false">IF(A71="","",IF(G71=0,IF(F71&gt;0,"no losses",""),F71/G71))</f>
        <v/>
      </c>
      <c r="J71" s="16" t="str">
        <f aca="false">IF(A71="","",IF(COUNTIFS('Example Journal'!$A$7:$A$1006,A71,'Example Journal'!$R$7:$R$1006,"&gt;0")=0,"",SUMIFS('Example Journal'!$T$7:$T$1006,'Example Journal'!$A$7:$A$1006,A71)/COUNTIFS('Example Journal'!$A$7:$A$1006,A71,'Example Journal'!$R$7:$R$1006,"&gt;0")))</f>
        <v/>
      </c>
      <c r="K71" s="15" t="str">
        <f aca="false">IF(A71="","",SUMIFS('Example Journal'!$L$7:$L$1006,'Example Journal'!$A$7:$A$1006,A71))</f>
        <v/>
      </c>
      <c r="L71" s="14" t="str">
        <f aca="false">IF(A71="","",IF(N('Example Journal'!$C$4)&lt;=0,"no limit set",IF(COUNTIFS('Example Journal'!$A$7:$A$1006,A71,'Example Journal'!$U$7:$U$1006,"&lt;="&amp;-'Example Journal'!$C$4)&gt;0,"Yes","No")))</f>
        <v/>
      </c>
      <c r="M71" s="14" t="str">
        <f aca="false">IF(A71="","",COUNTIFS('Example Journal'!$A$7:$A$1006,A71,'Example Journal'!$V$7:$V$1006,"After loss limit"))</f>
        <v/>
      </c>
      <c r="N71" s="14" t="str">
        <f aca="false">IF(A71="","",IF(N('Example Journal'!$C$5)&lt;=0,"no cap set",IF(B71&gt;'Example Journal'!$C$5,"Yes","No")))</f>
        <v/>
      </c>
      <c r="O71" s="15" t="str">
        <f aca="false">IF(A71="","",N('Example Journal'!$C$3)+SUM($H$7:H71))</f>
        <v/>
      </c>
      <c r="P71" s="15" t="str">
        <f aca="false">IF(A71="","",O71-MAX(N('Example Journal'!$C$3),MAX($O$7:O71)))</f>
        <v/>
      </c>
      <c r="Q71" s="21" t="e">
        <f aca="false">IF(A71="",NA(),O71)</f>
        <v>#N/A</v>
      </c>
    </row>
    <row r="72" customFormat="false" ht="15" hidden="false" customHeight="false" outlineLevel="0" collapsed="false">
      <c r="A72" s="18" t="str">
        <f aca="false">IF(A71="","",IF(COUNTIF('Example Journal'!$A$7:$A$1006,"&gt;"&amp;A71)=0,"",SMALL('Example Journal'!$A$7:$A$1006,COUNTIF('Example Journal'!$A$7:$A$1006,"&lt;="&amp;A71)+1)))</f>
        <v/>
      </c>
      <c r="B72" s="14" t="str">
        <f aca="false">IF(A72="","",COUNTIF('Example Journal'!$A$7:$A$1006,A72))</f>
        <v/>
      </c>
      <c r="C72" s="14" t="str">
        <f aca="false">IF(A72="","",COUNTIFS('Example Journal'!$A$7:$A$1006,A72,'Example Journal'!$S$7:$S$1006,"&gt;0"))</f>
        <v/>
      </c>
      <c r="D72" s="14" t="str">
        <f aca="false">IF(A72="","",COUNTIFS('Example Journal'!$A$7:$A$1006,A72,'Example Journal'!$S$7:$S$1006,"&lt;0"))</f>
        <v/>
      </c>
      <c r="E72" s="19" t="str">
        <f aca="false">IF(OR(A72="",N(B72)=0),"",C72/B72)</f>
        <v/>
      </c>
      <c r="F72" s="15" t="str">
        <f aca="false">IF(A72="","",SUMIFS('Example Journal'!$S$7:$S$1006,'Example Journal'!$A$7:$A$1006,A72,'Example Journal'!$S$7:$S$1006,"&gt;0"))</f>
        <v/>
      </c>
      <c r="G72" s="15" t="str">
        <f aca="false">IF(A72="","",-SUMIFS('Example Journal'!$S$7:$S$1006,'Example Journal'!$A$7:$A$1006,A72,'Example Journal'!$S$7:$S$1006,"&lt;0"))</f>
        <v/>
      </c>
      <c r="H72" s="15" t="str">
        <f aca="false">IF(A72="","",SUMIFS('Example Journal'!$S$7:$S$1006,'Example Journal'!$A$7:$A$1006,A72))</f>
        <v/>
      </c>
      <c r="I72" s="20" t="str">
        <f aca="false">IF(A72="","",IF(G72=0,IF(F72&gt;0,"no losses",""),F72/G72))</f>
        <v/>
      </c>
      <c r="J72" s="16" t="str">
        <f aca="false">IF(A72="","",IF(COUNTIFS('Example Journal'!$A$7:$A$1006,A72,'Example Journal'!$R$7:$R$1006,"&gt;0")=0,"",SUMIFS('Example Journal'!$T$7:$T$1006,'Example Journal'!$A$7:$A$1006,A72)/COUNTIFS('Example Journal'!$A$7:$A$1006,A72,'Example Journal'!$R$7:$R$1006,"&gt;0")))</f>
        <v/>
      </c>
      <c r="K72" s="15" t="str">
        <f aca="false">IF(A72="","",SUMIFS('Example Journal'!$L$7:$L$1006,'Example Journal'!$A$7:$A$1006,A72))</f>
        <v/>
      </c>
      <c r="L72" s="14" t="str">
        <f aca="false">IF(A72="","",IF(N('Example Journal'!$C$4)&lt;=0,"no limit set",IF(COUNTIFS('Example Journal'!$A$7:$A$1006,A72,'Example Journal'!$U$7:$U$1006,"&lt;="&amp;-'Example Journal'!$C$4)&gt;0,"Yes","No")))</f>
        <v/>
      </c>
      <c r="M72" s="14" t="str">
        <f aca="false">IF(A72="","",COUNTIFS('Example Journal'!$A$7:$A$1006,A72,'Example Journal'!$V$7:$V$1006,"After loss limit"))</f>
        <v/>
      </c>
      <c r="N72" s="14" t="str">
        <f aca="false">IF(A72="","",IF(N('Example Journal'!$C$5)&lt;=0,"no cap set",IF(B72&gt;'Example Journal'!$C$5,"Yes","No")))</f>
        <v/>
      </c>
      <c r="O72" s="15" t="str">
        <f aca="false">IF(A72="","",N('Example Journal'!$C$3)+SUM($H$7:H72))</f>
        <v/>
      </c>
      <c r="P72" s="15" t="str">
        <f aca="false">IF(A72="","",O72-MAX(N('Example Journal'!$C$3),MAX($O$7:O72)))</f>
        <v/>
      </c>
      <c r="Q72" s="21" t="e">
        <f aca="false">IF(A72="",NA(),O72)</f>
        <v>#N/A</v>
      </c>
    </row>
    <row r="73" customFormat="false" ht="15" hidden="false" customHeight="false" outlineLevel="0" collapsed="false">
      <c r="A73" s="18" t="str">
        <f aca="false">IF(A72="","",IF(COUNTIF('Example Journal'!$A$7:$A$1006,"&gt;"&amp;A72)=0,"",SMALL('Example Journal'!$A$7:$A$1006,COUNTIF('Example Journal'!$A$7:$A$1006,"&lt;="&amp;A72)+1)))</f>
        <v/>
      </c>
      <c r="B73" s="14" t="str">
        <f aca="false">IF(A73="","",COUNTIF('Example Journal'!$A$7:$A$1006,A73))</f>
        <v/>
      </c>
      <c r="C73" s="14" t="str">
        <f aca="false">IF(A73="","",COUNTIFS('Example Journal'!$A$7:$A$1006,A73,'Example Journal'!$S$7:$S$1006,"&gt;0"))</f>
        <v/>
      </c>
      <c r="D73" s="14" t="str">
        <f aca="false">IF(A73="","",COUNTIFS('Example Journal'!$A$7:$A$1006,A73,'Example Journal'!$S$7:$S$1006,"&lt;0"))</f>
        <v/>
      </c>
      <c r="E73" s="19" t="str">
        <f aca="false">IF(OR(A73="",N(B73)=0),"",C73/B73)</f>
        <v/>
      </c>
      <c r="F73" s="15" t="str">
        <f aca="false">IF(A73="","",SUMIFS('Example Journal'!$S$7:$S$1006,'Example Journal'!$A$7:$A$1006,A73,'Example Journal'!$S$7:$S$1006,"&gt;0"))</f>
        <v/>
      </c>
      <c r="G73" s="15" t="str">
        <f aca="false">IF(A73="","",-SUMIFS('Example Journal'!$S$7:$S$1006,'Example Journal'!$A$7:$A$1006,A73,'Example Journal'!$S$7:$S$1006,"&lt;0"))</f>
        <v/>
      </c>
      <c r="H73" s="15" t="str">
        <f aca="false">IF(A73="","",SUMIFS('Example Journal'!$S$7:$S$1006,'Example Journal'!$A$7:$A$1006,A73))</f>
        <v/>
      </c>
      <c r="I73" s="20" t="str">
        <f aca="false">IF(A73="","",IF(G73=0,IF(F73&gt;0,"no losses",""),F73/G73))</f>
        <v/>
      </c>
      <c r="J73" s="16" t="str">
        <f aca="false">IF(A73="","",IF(COUNTIFS('Example Journal'!$A$7:$A$1006,A73,'Example Journal'!$R$7:$R$1006,"&gt;0")=0,"",SUMIFS('Example Journal'!$T$7:$T$1006,'Example Journal'!$A$7:$A$1006,A73)/COUNTIFS('Example Journal'!$A$7:$A$1006,A73,'Example Journal'!$R$7:$R$1006,"&gt;0")))</f>
        <v/>
      </c>
      <c r="K73" s="15" t="str">
        <f aca="false">IF(A73="","",SUMIFS('Example Journal'!$L$7:$L$1006,'Example Journal'!$A$7:$A$1006,A73))</f>
        <v/>
      </c>
      <c r="L73" s="14" t="str">
        <f aca="false">IF(A73="","",IF(N('Example Journal'!$C$4)&lt;=0,"no limit set",IF(COUNTIFS('Example Journal'!$A$7:$A$1006,A73,'Example Journal'!$U$7:$U$1006,"&lt;="&amp;-'Example Journal'!$C$4)&gt;0,"Yes","No")))</f>
        <v/>
      </c>
      <c r="M73" s="14" t="str">
        <f aca="false">IF(A73="","",COUNTIFS('Example Journal'!$A$7:$A$1006,A73,'Example Journal'!$V$7:$V$1006,"After loss limit"))</f>
        <v/>
      </c>
      <c r="N73" s="14" t="str">
        <f aca="false">IF(A73="","",IF(N('Example Journal'!$C$5)&lt;=0,"no cap set",IF(B73&gt;'Example Journal'!$C$5,"Yes","No")))</f>
        <v/>
      </c>
      <c r="O73" s="15" t="str">
        <f aca="false">IF(A73="","",N('Example Journal'!$C$3)+SUM($H$7:H73))</f>
        <v/>
      </c>
      <c r="P73" s="15" t="str">
        <f aca="false">IF(A73="","",O73-MAX(N('Example Journal'!$C$3),MAX($O$7:O73)))</f>
        <v/>
      </c>
      <c r="Q73" s="21" t="e">
        <f aca="false">IF(A73="",NA(),O73)</f>
        <v>#N/A</v>
      </c>
    </row>
    <row r="74" customFormat="false" ht="15" hidden="false" customHeight="false" outlineLevel="0" collapsed="false">
      <c r="A74" s="18" t="str">
        <f aca="false">IF(A73="","",IF(COUNTIF('Example Journal'!$A$7:$A$1006,"&gt;"&amp;A73)=0,"",SMALL('Example Journal'!$A$7:$A$1006,COUNTIF('Example Journal'!$A$7:$A$1006,"&lt;="&amp;A73)+1)))</f>
        <v/>
      </c>
      <c r="B74" s="14" t="str">
        <f aca="false">IF(A74="","",COUNTIF('Example Journal'!$A$7:$A$1006,A74))</f>
        <v/>
      </c>
      <c r="C74" s="14" t="str">
        <f aca="false">IF(A74="","",COUNTIFS('Example Journal'!$A$7:$A$1006,A74,'Example Journal'!$S$7:$S$1006,"&gt;0"))</f>
        <v/>
      </c>
      <c r="D74" s="14" t="str">
        <f aca="false">IF(A74="","",COUNTIFS('Example Journal'!$A$7:$A$1006,A74,'Example Journal'!$S$7:$S$1006,"&lt;0"))</f>
        <v/>
      </c>
      <c r="E74" s="19" t="str">
        <f aca="false">IF(OR(A74="",N(B74)=0),"",C74/B74)</f>
        <v/>
      </c>
      <c r="F74" s="15" t="str">
        <f aca="false">IF(A74="","",SUMIFS('Example Journal'!$S$7:$S$1006,'Example Journal'!$A$7:$A$1006,A74,'Example Journal'!$S$7:$S$1006,"&gt;0"))</f>
        <v/>
      </c>
      <c r="G74" s="15" t="str">
        <f aca="false">IF(A74="","",-SUMIFS('Example Journal'!$S$7:$S$1006,'Example Journal'!$A$7:$A$1006,A74,'Example Journal'!$S$7:$S$1006,"&lt;0"))</f>
        <v/>
      </c>
      <c r="H74" s="15" t="str">
        <f aca="false">IF(A74="","",SUMIFS('Example Journal'!$S$7:$S$1006,'Example Journal'!$A$7:$A$1006,A74))</f>
        <v/>
      </c>
      <c r="I74" s="20" t="str">
        <f aca="false">IF(A74="","",IF(G74=0,IF(F74&gt;0,"no losses",""),F74/G74))</f>
        <v/>
      </c>
      <c r="J74" s="16" t="str">
        <f aca="false">IF(A74="","",IF(COUNTIFS('Example Journal'!$A$7:$A$1006,A74,'Example Journal'!$R$7:$R$1006,"&gt;0")=0,"",SUMIFS('Example Journal'!$T$7:$T$1006,'Example Journal'!$A$7:$A$1006,A74)/COUNTIFS('Example Journal'!$A$7:$A$1006,A74,'Example Journal'!$R$7:$R$1006,"&gt;0")))</f>
        <v/>
      </c>
      <c r="K74" s="15" t="str">
        <f aca="false">IF(A74="","",SUMIFS('Example Journal'!$L$7:$L$1006,'Example Journal'!$A$7:$A$1006,A74))</f>
        <v/>
      </c>
      <c r="L74" s="14" t="str">
        <f aca="false">IF(A74="","",IF(N('Example Journal'!$C$4)&lt;=0,"no limit set",IF(COUNTIFS('Example Journal'!$A$7:$A$1006,A74,'Example Journal'!$U$7:$U$1006,"&lt;="&amp;-'Example Journal'!$C$4)&gt;0,"Yes","No")))</f>
        <v/>
      </c>
      <c r="M74" s="14" t="str">
        <f aca="false">IF(A74="","",COUNTIFS('Example Journal'!$A$7:$A$1006,A74,'Example Journal'!$V$7:$V$1006,"After loss limit"))</f>
        <v/>
      </c>
      <c r="N74" s="14" t="str">
        <f aca="false">IF(A74="","",IF(N('Example Journal'!$C$5)&lt;=0,"no cap set",IF(B74&gt;'Example Journal'!$C$5,"Yes","No")))</f>
        <v/>
      </c>
      <c r="O74" s="15" t="str">
        <f aca="false">IF(A74="","",N('Example Journal'!$C$3)+SUM($H$7:H74))</f>
        <v/>
      </c>
      <c r="P74" s="15" t="str">
        <f aca="false">IF(A74="","",O74-MAX(N('Example Journal'!$C$3),MAX($O$7:O74)))</f>
        <v/>
      </c>
      <c r="Q74" s="21" t="e">
        <f aca="false">IF(A74="",NA(),O74)</f>
        <v>#N/A</v>
      </c>
    </row>
    <row r="75" customFormat="false" ht="15" hidden="false" customHeight="false" outlineLevel="0" collapsed="false">
      <c r="A75" s="18" t="str">
        <f aca="false">IF(A74="","",IF(COUNTIF('Example Journal'!$A$7:$A$1006,"&gt;"&amp;A74)=0,"",SMALL('Example Journal'!$A$7:$A$1006,COUNTIF('Example Journal'!$A$7:$A$1006,"&lt;="&amp;A74)+1)))</f>
        <v/>
      </c>
      <c r="B75" s="14" t="str">
        <f aca="false">IF(A75="","",COUNTIF('Example Journal'!$A$7:$A$1006,A75))</f>
        <v/>
      </c>
      <c r="C75" s="14" t="str">
        <f aca="false">IF(A75="","",COUNTIFS('Example Journal'!$A$7:$A$1006,A75,'Example Journal'!$S$7:$S$1006,"&gt;0"))</f>
        <v/>
      </c>
      <c r="D75" s="14" t="str">
        <f aca="false">IF(A75="","",COUNTIFS('Example Journal'!$A$7:$A$1006,A75,'Example Journal'!$S$7:$S$1006,"&lt;0"))</f>
        <v/>
      </c>
      <c r="E75" s="19" t="str">
        <f aca="false">IF(OR(A75="",N(B75)=0),"",C75/B75)</f>
        <v/>
      </c>
      <c r="F75" s="15" t="str">
        <f aca="false">IF(A75="","",SUMIFS('Example Journal'!$S$7:$S$1006,'Example Journal'!$A$7:$A$1006,A75,'Example Journal'!$S$7:$S$1006,"&gt;0"))</f>
        <v/>
      </c>
      <c r="G75" s="15" t="str">
        <f aca="false">IF(A75="","",-SUMIFS('Example Journal'!$S$7:$S$1006,'Example Journal'!$A$7:$A$1006,A75,'Example Journal'!$S$7:$S$1006,"&lt;0"))</f>
        <v/>
      </c>
      <c r="H75" s="15" t="str">
        <f aca="false">IF(A75="","",SUMIFS('Example Journal'!$S$7:$S$1006,'Example Journal'!$A$7:$A$1006,A75))</f>
        <v/>
      </c>
      <c r="I75" s="20" t="str">
        <f aca="false">IF(A75="","",IF(G75=0,IF(F75&gt;0,"no losses",""),F75/G75))</f>
        <v/>
      </c>
      <c r="J75" s="16" t="str">
        <f aca="false">IF(A75="","",IF(COUNTIFS('Example Journal'!$A$7:$A$1006,A75,'Example Journal'!$R$7:$R$1006,"&gt;0")=0,"",SUMIFS('Example Journal'!$T$7:$T$1006,'Example Journal'!$A$7:$A$1006,A75)/COUNTIFS('Example Journal'!$A$7:$A$1006,A75,'Example Journal'!$R$7:$R$1006,"&gt;0")))</f>
        <v/>
      </c>
      <c r="K75" s="15" t="str">
        <f aca="false">IF(A75="","",SUMIFS('Example Journal'!$L$7:$L$1006,'Example Journal'!$A$7:$A$1006,A75))</f>
        <v/>
      </c>
      <c r="L75" s="14" t="str">
        <f aca="false">IF(A75="","",IF(N('Example Journal'!$C$4)&lt;=0,"no limit set",IF(COUNTIFS('Example Journal'!$A$7:$A$1006,A75,'Example Journal'!$U$7:$U$1006,"&lt;="&amp;-'Example Journal'!$C$4)&gt;0,"Yes","No")))</f>
        <v/>
      </c>
      <c r="M75" s="14" t="str">
        <f aca="false">IF(A75="","",COUNTIFS('Example Journal'!$A$7:$A$1006,A75,'Example Journal'!$V$7:$V$1006,"After loss limit"))</f>
        <v/>
      </c>
      <c r="N75" s="14" t="str">
        <f aca="false">IF(A75="","",IF(N('Example Journal'!$C$5)&lt;=0,"no cap set",IF(B75&gt;'Example Journal'!$C$5,"Yes","No")))</f>
        <v/>
      </c>
      <c r="O75" s="15" t="str">
        <f aca="false">IF(A75="","",N('Example Journal'!$C$3)+SUM($H$7:H75))</f>
        <v/>
      </c>
      <c r="P75" s="15" t="str">
        <f aca="false">IF(A75="","",O75-MAX(N('Example Journal'!$C$3),MAX($O$7:O75)))</f>
        <v/>
      </c>
      <c r="Q75" s="21" t="e">
        <f aca="false">IF(A75="",NA(),O75)</f>
        <v>#N/A</v>
      </c>
    </row>
    <row r="76" customFormat="false" ht="15" hidden="false" customHeight="false" outlineLevel="0" collapsed="false">
      <c r="A76" s="18" t="str">
        <f aca="false">IF(A75="","",IF(COUNTIF('Example Journal'!$A$7:$A$1006,"&gt;"&amp;A75)=0,"",SMALL('Example Journal'!$A$7:$A$1006,COUNTIF('Example Journal'!$A$7:$A$1006,"&lt;="&amp;A75)+1)))</f>
        <v/>
      </c>
      <c r="B76" s="14" t="str">
        <f aca="false">IF(A76="","",COUNTIF('Example Journal'!$A$7:$A$1006,A76))</f>
        <v/>
      </c>
      <c r="C76" s="14" t="str">
        <f aca="false">IF(A76="","",COUNTIFS('Example Journal'!$A$7:$A$1006,A76,'Example Journal'!$S$7:$S$1006,"&gt;0"))</f>
        <v/>
      </c>
      <c r="D76" s="14" t="str">
        <f aca="false">IF(A76="","",COUNTIFS('Example Journal'!$A$7:$A$1006,A76,'Example Journal'!$S$7:$S$1006,"&lt;0"))</f>
        <v/>
      </c>
      <c r="E76" s="19" t="str">
        <f aca="false">IF(OR(A76="",N(B76)=0),"",C76/B76)</f>
        <v/>
      </c>
      <c r="F76" s="15" t="str">
        <f aca="false">IF(A76="","",SUMIFS('Example Journal'!$S$7:$S$1006,'Example Journal'!$A$7:$A$1006,A76,'Example Journal'!$S$7:$S$1006,"&gt;0"))</f>
        <v/>
      </c>
      <c r="G76" s="15" t="str">
        <f aca="false">IF(A76="","",-SUMIFS('Example Journal'!$S$7:$S$1006,'Example Journal'!$A$7:$A$1006,A76,'Example Journal'!$S$7:$S$1006,"&lt;0"))</f>
        <v/>
      </c>
      <c r="H76" s="15" t="str">
        <f aca="false">IF(A76="","",SUMIFS('Example Journal'!$S$7:$S$1006,'Example Journal'!$A$7:$A$1006,A76))</f>
        <v/>
      </c>
      <c r="I76" s="20" t="str">
        <f aca="false">IF(A76="","",IF(G76=0,IF(F76&gt;0,"no losses",""),F76/G76))</f>
        <v/>
      </c>
      <c r="J76" s="16" t="str">
        <f aca="false">IF(A76="","",IF(COUNTIFS('Example Journal'!$A$7:$A$1006,A76,'Example Journal'!$R$7:$R$1006,"&gt;0")=0,"",SUMIFS('Example Journal'!$T$7:$T$1006,'Example Journal'!$A$7:$A$1006,A76)/COUNTIFS('Example Journal'!$A$7:$A$1006,A76,'Example Journal'!$R$7:$R$1006,"&gt;0")))</f>
        <v/>
      </c>
      <c r="K76" s="15" t="str">
        <f aca="false">IF(A76="","",SUMIFS('Example Journal'!$L$7:$L$1006,'Example Journal'!$A$7:$A$1006,A76))</f>
        <v/>
      </c>
      <c r="L76" s="14" t="str">
        <f aca="false">IF(A76="","",IF(N('Example Journal'!$C$4)&lt;=0,"no limit set",IF(COUNTIFS('Example Journal'!$A$7:$A$1006,A76,'Example Journal'!$U$7:$U$1006,"&lt;="&amp;-'Example Journal'!$C$4)&gt;0,"Yes","No")))</f>
        <v/>
      </c>
      <c r="M76" s="14" t="str">
        <f aca="false">IF(A76="","",COUNTIFS('Example Journal'!$A$7:$A$1006,A76,'Example Journal'!$V$7:$V$1006,"After loss limit"))</f>
        <v/>
      </c>
      <c r="N76" s="14" t="str">
        <f aca="false">IF(A76="","",IF(N('Example Journal'!$C$5)&lt;=0,"no cap set",IF(B76&gt;'Example Journal'!$C$5,"Yes","No")))</f>
        <v/>
      </c>
      <c r="O76" s="15" t="str">
        <f aca="false">IF(A76="","",N('Example Journal'!$C$3)+SUM($H$7:H76))</f>
        <v/>
      </c>
      <c r="P76" s="15" t="str">
        <f aca="false">IF(A76="","",O76-MAX(N('Example Journal'!$C$3),MAX($O$7:O76)))</f>
        <v/>
      </c>
      <c r="Q76" s="21" t="e">
        <f aca="false">IF(A76="",NA(),O76)</f>
        <v>#N/A</v>
      </c>
    </row>
    <row r="77" customFormat="false" ht="15" hidden="false" customHeight="false" outlineLevel="0" collapsed="false">
      <c r="A77" s="18" t="str">
        <f aca="false">IF(A76="","",IF(COUNTIF('Example Journal'!$A$7:$A$1006,"&gt;"&amp;A76)=0,"",SMALL('Example Journal'!$A$7:$A$1006,COUNTIF('Example Journal'!$A$7:$A$1006,"&lt;="&amp;A76)+1)))</f>
        <v/>
      </c>
      <c r="B77" s="14" t="str">
        <f aca="false">IF(A77="","",COUNTIF('Example Journal'!$A$7:$A$1006,A77))</f>
        <v/>
      </c>
      <c r="C77" s="14" t="str">
        <f aca="false">IF(A77="","",COUNTIFS('Example Journal'!$A$7:$A$1006,A77,'Example Journal'!$S$7:$S$1006,"&gt;0"))</f>
        <v/>
      </c>
      <c r="D77" s="14" t="str">
        <f aca="false">IF(A77="","",COUNTIFS('Example Journal'!$A$7:$A$1006,A77,'Example Journal'!$S$7:$S$1006,"&lt;0"))</f>
        <v/>
      </c>
      <c r="E77" s="19" t="str">
        <f aca="false">IF(OR(A77="",N(B77)=0),"",C77/B77)</f>
        <v/>
      </c>
      <c r="F77" s="15" t="str">
        <f aca="false">IF(A77="","",SUMIFS('Example Journal'!$S$7:$S$1006,'Example Journal'!$A$7:$A$1006,A77,'Example Journal'!$S$7:$S$1006,"&gt;0"))</f>
        <v/>
      </c>
      <c r="G77" s="15" t="str">
        <f aca="false">IF(A77="","",-SUMIFS('Example Journal'!$S$7:$S$1006,'Example Journal'!$A$7:$A$1006,A77,'Example Journal'!$S$7:$S$1006,"&lt;0"))</f>
        <v/>
      </c>
      <c r="H77" s="15" t="str">
        <f aca="false">IF(A77="","",SUMIFS('Example Journal'!$S$7:$S$1006,'Example Journal'!$A$7:$A$1006,A77))</f>
        <v/>
      </c>
      <c r="I77" s="20" t="str">
        <f aca="false">IF(A77="","",IF(G77=0,IF(F77&gt;0,"no losses",""),F77/G77))</f>
        <v/>
      </c>
      <c r="J77" s="16" t="str">
        <f aca="false">IF(A77="","",IF(COUNTIFS('Example Journal'!$A$7:$A$1006,A77,'Example Journal'!$R$7:$R$1006,"&gt;0")=0,"",SUMIFS('Example Journal'!$T$7:$T$1006,'Example Journal'!$A$7:$A$1006,A77)/COUNTIFS('Example Journal'!$A$7:$A$1006,A77,'Example Journal'!$R$7:$R$1006,"&gt;0")))</f>
        <v/>
      </c>
      <c r="K77" s="15" t="str">
        <f aca="false">IF(A77="","",SUMIFS('Example Journal'!$L$7:$L$1006,'Example Journal'!$A$7:$A$1006,A77))</f>
        <v/>
      </c>
      <c r="L77" s="14" t="str">
        <f aca="false">IF(A77="","",IF(N('Example Journal'!$C$4)&lt;=0,"no limit set",IF(COUNTIFS('Example Journal'!$A$7:$A$1006,A77,'Example Journal'!$U$7:$U$1006,"&lt;="&amp;-'Example Journal'!$C$4)&gt;0,"Yes","No")))</f>
        <v/>
      </c>
      <c r="M77" s="14" t="str">
        <f aca="false">IF(A77="","",COUNTIFS('Example Journal'!$A$7:$A$1006,A77,'Example Journal'!$V$7:$V$1006,"After loss limit"))</f>
        <v/>
      </c>
      <c r="N77" s="14" t="str">
        <f aca="false">IF(A77="","",IF(N('Example Journal'!$C$5)&lt;=0,"no cap set",IF(B77&gt;'Example Journal'!$C$5,"Yes","No")))</f>
        <v/>
      </c>
      <c r="O77" s="15" t="str">
        <f aca="false">IF(A77="","",N('Example Journal'!$C$3)+SUM($H$7:H77))</f>
        <v/>
      </c>
      <c r="P77" s="15" t="str">
        <f aca="false">IF(A77="","",O77-MAX(N('Example Journal'!$C$3),MAX($O$7:O77)))</f>
        <v/>
      </c>
      <c r="Q77" s="21" t="e">
        <f aca="false">IF(A77="",NA(),O77)</f>
        <v>#N/A</v>
      </c>
    </row>
    <row r="78" customFormat="false" ht="15" hidden="false" customHeight="false" outlineLevel="0" collapsed="false">
      <c r="A78" s="18" t="str">
        <f aca="false">IF(A77="","",IF(COUNTIF('Example Journal'!$A$7:$A$1006,"&gt;"&amp;A77)=0,"",SMALL('Example Journal'!$A$7:$A$1006,COUNTIF('Example Journal'!$A$7:$A$1006,"&lt;="&amp;A77)+1)))</f>
        <v/>
      </c>
      <c r="B78" s="14" t="str">
        <f aca="false">IF(A78="","",COUNTIF('Example Journal'!$A$7:$A$1006,A78))</f>
        <v/>
      </c>
      <c r="C78" s="14" t="str">
        <f aca="false">IF(A78="","",COUNTIFS('Example Journal'!$A$7:$A$1006,A78,'Example Journal'!$S$7:$S$1006,"&gt;0"))</f>
        <v/>
      </c>
      <c r="D78" s="14" t="str">
        <f aca="false">IF(A78="","",COUNTIFS('Example Journal'!$A$7:$A$1006,A78,'Example Journal'!$S$7:$S$1006,"&lt;0"))</f>
        <v/>
      </c>
      <c r="E78" s="19" t="str">
        <f aca="false">IF(OR(A78="",N(B78)=0),"",C78/B78)</f>
        <v/>
      </c>
      <c r="F78" s="15" t="str">
        <f aca="false">IF(A78="","",SUMIFS('Example Journal'!$S$7:$S$1006,'Example Journal'!$A$7:$A$1006,A78,'Example Journal'!$S$7:$S$1006,"&gt;0"))</f>
        <v/>
      </c>
      <c r="G78" s="15" t="str">
        <f aca="false">IF(A78="","",-SUMIFS('Example Journal'!$S$7:$S$1006,'Example Journal'!$A$7:$A$1006,A78,'Example Journal'!$S$7:$S$1006,"&lt;0"))</f>
        <v/>
      </c>
      <c r="H78" s="15" t="str">
        <f aca="false">IF(A78="","",SUMIFS('Example Journal'!$S$7:$S$1006,'Example Journal'!$A$7:$A$1006,A78))</f>
        <v/>
      </c>
      <c r="I78" s="20" t="str">
        <f aca="false">IF(A78="","",IF(G78=0,IF(F78&gt;0,"no losses",""),F78/G78))</f>
        <v/>
      </c>
      <c r="J78" s="16" t="str">
        <f aca="false">IF(A78="","",IF(COUNTIFS('Example Journal'!$A$7:$A$1006,A78,'Example Journal'!$R$7:$R$1006,"&gt;0")=0,"",SUMIFS('Example Journal'!$T$7:$T$1006,'Example Journal'!$A$7:$A$1006,A78)/COUNTIFS('Example Journal'!$A$7:$A$1006,A78,'Example Journal'!$R$7:$R$1006,"&gt;0")))</f>
        <v/>
      </c>
      <c r="K78" s="15" t="str">
        <f aca="false">IF(A78="","",SUMIFS('Example Journal'!$L$7:$L$1006,'Example Journal'!$A$7:$A$1006,A78))</f>
        <v/>
      </c>
      <c r="L78" s="14" t="str">
        <f aca="false">IF(A78="","",IF(N('Example Journal'!$C$4)&lt;=0,"no limit set",IF(COUNTIFS('Example Journal'!$A$7:$A$1006,A78,'Example Journal'!$U$7:$U$1006,"&lt;="&amp;-'Example Journal'!$C$4)&gt;0,"Yes","No")))</f>
        <v/>
      </c>
      <c r="M78" s="14" t="str">
        <f aca="false">IF(A78="","",COUNTIFS('Example Journal'!$A$7:$A$1006,A78,'Example Journal'!$V$7:$V$1006,"After loss limit"))</f>
        <v/>
      </c>
      <c r="N78" s="14" t="str">
        <f aca="false">IF(A78="","",IF(N('Example Journal'!$C$5)&lt;=0,"no cap set",IF(B78&gt;'Example Journal'!$C$5,"Yes","No")))</f>
        <v/>
      </c>
      <c r="O78" s="15" t="str">
        <f aca="false">IF(A78="","",N('Example Journal'!$C$3)+SUM($H$7:H78))</f>
        <v/>
      </c>
      <c r="P78" s="15" t="str">
        <f aca="false">IF(A78="","",O78-MAX(N('Example Journal'!$C$3),MAX($O$7:O78)))</f>
        <v/>
      </c>
      <c r="Q78" s="21" t="e">
        <f aca="false">IF(A78="",NA(),O78)</f>
        <v>#N/A</v>
      </c>
    </row>
    <row r="79" customFormat="false" ht="15" hidden="false" customHeight="false" outlineLevel="0" collapsed="false">
      <c r="A79" s="18" t="str">
        <f aca="false">IF(A78="","",IF(COUNTIF('Example Journal'!$A$7:$A$1006,"&gt;"&amp;A78)=0,"",SMALL('Example Journal'!$A$7:$A$1006,COUNTIF('Example Journal'!$A$7:$A$1006,"&lt;="&amp;A78)+1)))</f>
        <v/>
      </c>
      <c r="B79" s="14" t="str">
        <f aca="false">IF(A79="","",COUNTIF('Example Journal'!$A$7:$A$1006,A79))</f>
        <v/>
      </c>
      <c r="C79" s="14" t="str">
        <f aca="false">IF(A79="","",COUNTIFS('Example Journal'!$A$7:$A$1006,A79,'Example Journal'!$S$7:$S$1006,"&gt;0"))</f>
        <v/>
      </c>
      <c r="D79" s="14" t="str">
        <f aca="false">IF(A79="","",COUNTIFS('Example Journal'!$A$7:$A$1006,A79,'Example Journal'!$S$7:$S$1006,"&lt;0"))</f>
        <v/>
      </c>
      <c r="E79" s="19" t="str">
        <f aca="false">IF(OR(A79="",N(B79)=0),"",C79/B79)</f>
        <v/>
      </c>
      <c r="F79" s="15" t="str">
        <f aca="false">IF(A79="","",SUMIFS('Example Journal'!$S$7:$S$1006,'Example Journal'!$A$7:$A$1006,A79,'Example Journal'!$S$7:$S$1006,"&gt;0"))</f>
        <v/>
      </c>
      <c r="G79" s="15" t="str">
        <f aca="false">IF(A79="","",-SUMIFS('Example Journal'!$S$7:$S$1006,'Example Journal'!$A$7:$A$1006,A79,'Example Journal'!$S$7:$S$1006,"&lt;0"))</f>
        <v/>
      </c>
      <c r="H79" s="15" t="str">
        <f aca="false">IF(A79="","",SUMIFS('Example Journal'!$S$7:$S$1006,'Example Journal'!$A$7:$A$1006,A79))</f>
        <v/>
      </c>
      <c r="I79" s="20" t="str">
        <f aca="false">IF(A79="","",IF(G79=0,IF(F79&gt;0,"no losses",""),F79/G79))</f>
        <v/>
      </c>
      <c r="J79" s="16" t="str">
        <f aca="false">IF(A79="","",IF(COUNTIFS('Example Journal'!$A$7:$A$1006,A79,'Example Journal'!$R$7:$R$1006,"&gt;0")=0,"",SUMIFS('Example Journal'!$T$7:$T$1006,'Example Journal'!$A$7:$A$1006,A79)/COUNTIFS('Example Journal'!$A$7:$A$1006,A79,'Example Journal'!$R$7:$R$1006,"&gt;0")))</f>
        <v/>
      </c>
      <c r="K79" s="15" t="str">
        <f aca="false">IF(A79="","",SUMIFS('Example Journal'!$L$7:$L$1006,'Example Journal'!$A$7:$A$1006,A79))</f>
        <v/>
      </c>
      <c r="L79" s="14" t="str">
        <f aca="false">IF(A79="","",IF(N('Example Journal'!$C$4)&lt;=0,"no limit set",IF(COUNTIFS('Example Journal'!$A$7:$A$1006,A79,'Example Journal'!$U$7:$U$1006,"&lt;="&amp;-'Example Journal'!$C$4)&gt;0,"Yes","No")))</f>
        <v/>
      </c>
      <c r="M79" s="14" t="str">
        <f aca="false">IF(A79="","",COUNTIFS('Example Journal'!$A$7:$A$1006,A79,'Example Journal'!$V$7:$V$1006,"After loss limit"))</f>
        <v/>
      </c>
      <c r="N79" s="14" t="str">
        <f aca="false">IF(A79="","",IF(N('Example Journal'!$C$5)&lt;=0,"no cap set",IF(B79&gt;'Example Journal'!$C$5,"Yes","No")))</f>
        <v/>
      </c>
      <c r="O79" s="15" t="str">
        <f aca="false">IF(A79="","",N('Example Journal'!$C$3)+SUM($H$7:H79))</f>
        <v/>
      </c>
      <c r="P79" s="15" t="str">
        <f aca="false">IF(A79="","",O79-MAX(N('Example Journal'!$C$3),MAX($O$7:O79)))</f>
        <v/>
      </c>
      <c r="Q79" s="21" t="e">
        <f aca="false">IF(A79="",NA(),O79)</f>
        <v>#N/A</v>
      </c>
    </row>
    <row r="80" customFormat="false" ht="15" hidden="false" customHeight="false" outlineLevel="0" collapsed="false">
      <c r="A80" s="18" t="str">
        <f aca="false">IF(A79="","",IF(COUNTIF('Example Journal'!$A$7:$A$1006,"&gt;"&amp;A79)=0,"",SMALL('Example Journal'!$A$7:$A$1006,COUNTIF('Example Journal'!$A$7:$A$1006,"&lt;="&amp;A79)+1)))</f>
        <v/>
      </c>
      <c r="B80" s="14" t="str">
        <f aca="false">IF(A80="","",COUNTIF('Example Journal'!$A$7:$A$1006,A80))</f>
        <v/>
      </c>
      <c r="C80" s="14" t="str">
        <f aca="false">IF(A80="","",COUNTIFS('Example Journal'!$A$7:$A$1006,A80,'Example Journal'!$S$7:$S$1006,"&gt;0"))</f>
        <v/>
      </c>
      <c r="D80" s="14" t="str">
        <f aca="false">IF(A80="","",COUNTIFS('Example Journal'!$A$7:$A$1006,A80,'Example Journal'!$S$7:$S$1006,"&lt;0"))</f>
        <v/>
      </c>
      <c r="E80" s="19" t="str">
        <f aca="false">IF(OR(A80="",N(B80)=0),"",C80/B80)</f>
        <v/>
      </c>
      <c r="F80" s="15" t="str">
        <f aca="false">IF(A80="","",SUMIFS('Example Journal'!$S$7:$S$1006,'Example Journal'!$A$7:$A$1006,A80,'Example Journal'!$S$7:$S$1006,"&gt;0"))</f>
        <v/>
      </c>
      <c r="G80" s="15" t="str">
        <f aca="false">IF(A80="","",-SUMIFS('Example Journal'!$S$7:$S$1006,'Example Journal'!$A$7:$A$1006,A80,'Example Journal'!$S$7:$S$1006,"&lt;0"))</f>
        <v/>
      </c>
      <c r="H80" s="15" t="str">
        <f aca="false">IF(A80="","",SUMIFS('Example Journal'!$S$7:$S$1006,'Example Journal'!$A$7:$A$1006,A80))</f>
        <v/>
      </c>
      <c r="I80" s="20" t="str">
        <f aca="false">IF(A80="","",IF(G80=0,IF(F80&gt;0,"no losses",""),F80/G80))</f>
        <v/>
      </c>
      <c r="J80" s="16" t="str">
        <f aca="false">IF(A80="","",IF(COUNTIFS('Example Journal'!$A$7:$A$1006,A80,'Example Journal'!$R$7:$R$1006,"&gt;0")=0,"",SUMIFS('Example Journal'!$T$7:$T$1006,'Example Journal'!$A$7:$A$1006,A80)/COUNTIFS('Example Journal'!$A$7:$A$1006,A80,'Example Journal'!$R$7:$R$1006,"&gt;0")))</f>
        <v/>
      </c>
      <c r="K80" s="15" t="str">
        <f aca="false">IF(A80="","",SUMIFS('Example Journal'!$L$7:$L$1006,'Example Journal'!$A$7:$A$1006,A80))</f>
        <v/>
      </c>
      <c r="L80" s="14" t="str">
        <f aca="false">IF(A80="","",IF(N('Example Journal'!$C$4)&lt;=0,"no limit set",IF(COUNTIFS('Example Journal'!$A$7:$A$1006,A80,'Example Journal'!$U$7:$U$1006,"&lt;="&amp;-'Example Journal'!$C$4)&gt;0,"Yes","No")))</f>
        <v/>
      </c>
      <c r="M80" s="14" t="str">
        <f aca="false">IF(A80="","",COUNTIFS('Example Journal'!$A$7:$A$1006,A80,'Example Journal'!$V$7:$V$1006,"After loss limit"))</f>
        <v/>
      </c>
      <c r="N80" s="14" t="str">
        <f aca="false">IF(A80="","",IF(N('Example Journal'!$C$5)&lt;=0,"no cap set",IF(B80&gt;'Example Journal'!$C$5,"Yes","No")))</f>
        <v/>
      </c>
      <c r="O80" s="15" t="str">
        <f aca="false">IF(A80="","",N('Example Journal'!$C$3)+SUM($H$7:H80))</f>
        <v/>
      </c>
      <c r="P80" s="15" t="str">
        <f aca="false">IF(A80="","",O80-MAX(N('Example Journal'!$C$3),MAX($O$7:O80)))</f>
        <v/>
      </c>
      <c r="Q80" s="21" t="e">
        <f aca="false">IF(A80="",NA(),O80)</f>
        <v>#N/A</v>
      </c>
    </row>
    <row r="81" customFormat="false" ht="15" hidden="false" customHeight="false" outlineLevel="0" collapsed="false">
      <c r="A81" s="18" t="str">
        <f aca="false">IF(A80="","",IF(COUNTIF('Example Journal'!$A$7:$A$1006,"&gt;"&amp;A80)=0,"",SMALL('Example Journal'!$A$7:$A$1006,COUNTIF('Example Journal'!$A$7:$A$1006,"&lt;="&amp;A80)+1)))</f>
        <v/>
      </c>
      <c r="B81" s="14" t="str">
        <f aca="false">IF(A81="","",COUNTIF('Example Journal'!$A$7:$A$1006,A81))</f>
        <v/>
      </c>
      <c r="C81" s="14" t="str">
        <f aca="false">IF(A81="","",COUNTIFS('Example Journal'!$A$7:$A$1006,A81,'Example Journal'!$S$7:$S$1006,"&gt;0"))</f>
        <v/>
      </c>
      <c r="D81" s="14" t="str">
        <f aca="false">IF(A81="","",COUNTIFS('Example Journal'!$A$7:$A$1006,A81,'Example Journal'!$S$7:$S$1006,"&lt;0"))</f>
        <v/>
      </c>
      <c r="E81" s="19" t="str">
        <f aca="false">IF(OR(A81="",N(B81)=0),"",C81/B81)</f>
        <v/>
      </c>
      <c r="F81" s="15" t="str">
        <f aca="false">IF(A81="","",SUMIFS('Example Journal'!$S$7:$S$1006,'Example Journal'!$A$7:$A$1006,A81,'Example Journal'!$S$7:$S$1006,"&gt;0"))</f>
        <v/>
      </c>
      <c r="G81" s="15" t="str">
        <f aca="false">IF(A81="","",-SUMIFS('Example Journal'!$S$7:$S$1006,'Example Journal'!$A$7:$A$1006,A81,'Example Journal'!$S$7:$S$1006,"&lt;0"))</f>
        <v/>
      </c>
      <c r="H81" s="15" t="str">
        <f aca="false">IF(A81="","",SUMIFS('Example Journal'!$S$7:$S$1006,'Example Journal'!$A$7:$A$1006,A81))</f>
        <v/>
      </c>
      <c r="I81" s="20" t="str">
        <f aca="false">IF(A81="","",IF(G81=0,IF(F81&gt;0,"no losses",""),F81/G81))</f>
        <v/>
      </c>
      <c r="J81" s="16" t="str">
        <f aca="false">IF(A81="","",IF(COUNTIFS('Example Journal'!$A$7:$A$1006,A81,'Example Journal'!$R$7:$R$1006,"&gt;0")=0,"",SUMIFS('Example Journal'!$T$7:$T$1006,'Example Journal'!$A$7:$A$1006,A81)/COUNTIFS('Example Journal'!$A$7:$A$1006,A81,'Example Journal'!$R$7:$R$1006,"&gt;0")))</f>
        <v/>
      </c>
      <c r="K81" s="15" t="str">
        <f aca="false">IF(A81="","",SUMIFS('Example Journal'!$L$7:$L$1006,'Example Journal'!$A$7:$A$1006,A81))</f>
        <v/>
      </c>
      <c r="L81" s="14" t="str">
        <f aca="false">IF(A81="","",IF(N('Example Journal'!$C$4)&lt;=0,"no limit set",IF(COUNTIFS('Example Journal'!$A$7:$A$1006,A81,'Example Journal'!$U$7:$U$1006,"&lt;="&amp;-'Example Journal'!$C$4)&gt;0,"Yes","No")))</f>
        <v/>
      </c>
      <c r="M81" s="14" t="str">
        <f aca="false">IF(A81="","",COUNTIFS('Example Journal'!$A$7:$A$1006,A81,'Example Journal'!$V$7:$V$1006,"After loss limit"))</f>
        <v/>
      </c>
      <c r="N81" s="14" t="str">
        <f aca="false">IF(A81="","",IF(N('Example Journal'!$C$5)&lt;=0,"no cap set",IF(B81&gt;'Example Journal'!$C$5,"Yes","No")))</f>
        <v/>
      </c>
      <c r="O81" s="15" t="str">
        <f aca="false">IF(A81="","",N('Example Journal'!$C$3)+SUM($H$7:H81))</f>
        <v/>
      </c>
      <c r="P81" s="15" t="str">
        <f aca="false">IF(A81="","",O81-MAX(N('Example Journal'!$C$3),MAX($O$7:O81)))</f>
        <v/>
      </c>
      <c r="Q81" s="21" t="e">
        <f aca="false">IF(A81="",NA(),O81)</f>
        <v>#N/A</v>
      </c>
    </row>
    <row r="82" customFormat="false" ht="15" hidden="false" customHeight="false" outlineLevel="0" collapsed="false">
      <c r="A82" s="18" t="str">
        <f aca="false">IF(A81="","",IF(COUNTIF('Example Journal'!$A$7:$A$1006,"&gt;"&amp;A81)=0,"",SMALL('Example Journal'!$A$7:$A$1006,COUNTIF('Example Journal'!$A$7:$A$1006,"&lt;="&amp;A81)+1)))</f>
        <v/>
      </c>
      <c r="B82" s="14" t="str">
        <f aca="false">IF(A82="","",COUNTIF('Example Journal'!$A$7:$A$1006,A82))</f>
        <v/>
      </c>
      <c r="C82" s="14" t="str">
        <f aca="false">IF(A82="","",COUNTIFS('Example Journal'!$A$7:$A$1006,A82,'Example Journal'!$S$7:$S$1006,"&gt;0"))</f>
        <v/>
      </c>
      <c r="D82" s="14" t="str">
        <f aca="false">IF(A82="","",COUNTIFS('Example Journal'!$A$7:$A$1006,A82,'Example Journal'!$S$7:$S$1006,"&lt;0"))</f>
        <v/>
      </c>
      <c r="E82" s="19" t="str">
        <f aca="false">IF(OR(A82="",N(B82)=0),"",C82/B82)</f>
        <v/>
      </c>
      <c r="F82" s="15" t="str">
        <f aca="false">IF(A82="","",SUMIFS('Example Journal'!$S$7:$S$1006,'Example Journal'!$A$7:$A$1006,A82,'Example Journal'!$S$7:$S$1006,"&gt;0"))</f>
        <v/>
      </c>
      <c r="G82" s="15" t="str">
        <f aca="false">IF(A82="","",-SUMIFS('Example Journal'!$S$7:$S$1006,'Example Journal'!$A$7:$A$1006,A82,'Example Journal'!$S$7:$S$1006,"&lt;0"))</f>
        <v/>
      </c>
      <c r="H82" s="15" t="str">
        <f aca="false">IF(A82="","",SUMIFS('Example Journal'!$S$7:$S$1006,'Example Journal'!$A$7:$A$1006,A82))</f>
        <v/>
      </c>
      <c r="I82" s="20" t="str">
        <f aca="false">IF(A82="","",IF(G82=0,IF(F82&gt;0,"no losses",""),F82/G82))</f>
        <v/>
      </c>
      <c r="J82" s="16" t="str">
        <f aca="false">IF(A82="","",IF(COUNTIFS('Example Journal'!$A$7:$A$1006,A82,'Example Journal'!$R$7:$R$1006,"&gt;0")=0,"",SUMIFS('Example Journal'!$T$7:$T$1006,'Example Journal'!$A$7:$A$1006,A82)/COUNTIFS('Example Journal'!$A$7:$A$1006,A82,'Example Journal'!$R$7:$R$1006,"&gt;0")))</f>
        <v/>
      </c>
      <c r="K82" s="15" t="str">
        <f aca="false">IF(A82="","",SUMIFS('Example Journal'!$L$7:$L$1006,'Example Journal'!$A$7:$A$1006,A82))</f>
        <v/>
      </c>
      <c r="L82" s="14" t="str">
        <f aca="false">IF(A82="","",IF(N('Example Journal'!$C$4)&lt;=0,"no limit set",IF(COUNTIFS('Example Journal'!$A$7:$A$1006,A82,'Example Journal'!$U$7:$U$1006,"&lt;="&amp;-'Example Journal'!$C$4)&gt;0,"Yes","No")))</f>
        <v/>
      </c>
      <c r="M82" s="14" t="str">
        <f aca="false">IF(A82="","",COUNTIFS('Example Journal'!$A$7:$A$1006,A82,'Example Journal'!$V$7:$V$1006,"After loss limit"))</f>
        <v/>
      </c>
      <c r="N82" s="14" t="str">
        <f aca="false">IF(A82="","",IF(N('Example Journal'!$C$5)&lt;=0,"no cap set",IF(B82&gt;'Example Journal'!$C$5,"Yes","No")))</f>
        <v/>
      </c>
      <c r="O82" s="15" t="str">
        <f aca="false">IF(A82="","",N('Example Journal'!$C$3)+SUM($H$7:H82))</f>
        <v/>
      </c>
      <c r="P82" s="15" t="str">
        <f aca="false">IF(A82="","",O82-MAX(N('Example Journal'!$C$3),MAX($O$7:O82)))</f>
        <v/>
      </c>
      <c r="Q82" s="21" t="e">
        <f aca="false">IF(A82="",NA(),O82)</f>
        <v>#N/A</v>
      </c>
    </row>
    <row r="83" customFormat="false" ht="15" hidden="false" customHeight="false" outlineLevel="0" collapsed="false">
      <c r="A83" s="18" t="str">
        <f aca="false">IF(A82="","",IF(COUNTIF('Example Journal'!$A$7:$A$1006,"&gt;"&amp;A82)=0,"",SMALL('Example Journal'!$A$7:$A$1006,COUNTIF('Example Journal'!$A$7:$A$1006,"&lt;="&amp;A82)+1)))</f>
        <v/>
      </c>
      <c r="B83" s="14" t="str">
        <f aca="false">IF(A83="","",COUNTIF('Example Journal'!$A$7:$A$1006,A83))</f>
        <v/>
      </c>
      <c r="C83" s="14" t="str">
        <f aca="false">IF(A83="","",COUNTIFS('Example Journal'!$A$7:$A$1006,A83,'Example Journal'!$S$7:$S$1006,"&gt;0"))</f>
        <v/>
      </c>
      <c r="D83" s="14" t="str">
        <f aca="false">IF(A83="","",COUNTIFS('Example Journal'!$A$7:$A$1006,A83,'Example Journal'!$S$7:$S$1006,"&lt;0"))</f>
        <v/>
      </c>
      <c r="E83" s="19" t="str">
        <f aca="false">IF(OR(A83="",N(B83)=0),"",C83/B83)</f>
        <v/>
      </c>
      <c r="F83" s="15" t="str">
        <f aca="false">IF(A83="","",SUMIFS('Example Journal'!$S$7:$S$1006,'Example Journal'!$A$7:$A$1006,A83,'Example Journal'!$S$7:$S$1006,"&gt;0"))</f>
        <v/>
      </c>
      <c r="G83" s="15" t="str">
        <f aca="false">IF(A83="","",-SUMIFS('Example Journal'!$S$7:$S$1006,'Example Journal'!$A$7:$A$1006,A83,'Example Journal'!$S$7:$S$1006,"&lt;0"))</f>
        <v/>
      </c>
      <c r="H83" s="15" t="str">
        <f aca="false">IF(A83="","",SUMIFS('Example Journal'!$S$7:$S$1006,'Example Journal'!$A$7:$A$1006,A83))</f>
        <v/>
      </c>
      <c r="I83" s="20" t="str">
        <f aca="false">IF(A83="","",IF(G83=0,IF(F83&gt;0,"no losses",""),F83/G83))</f>
        <v/>
      </c>
      <c r="J83" s="16" t="str">
        <f aca="false">IF(A83="","",IF(COUNTIFS('Example Journal'!$A$7:$A$1006,A83,'Example Journal'!$R$7:$R$1006,"&gt;0")=0,"",SUMIFS('Example Journal'!$T$7:$T$1006,'Example Journal'!$A$7:$A$1006,A83)/COUNTIFS('Example Journal'!$A$7:$A$1006,A83,'Example Journal'!$R$7:$R$1006,"&gt;0")))</f>
        <v/>
      </c>
      <c r="K83" s="15" t="str">
        <f aca="false">IF(A83="","",SUMIFS('Example Journal'!$L$7:$L$1006,'Example Journal'!$A$7:$A$1006,A83))</f>
        <v/>
      </c>
      <c r="L83" s="14" t="str">
        <f aca="false">IF(A83="","",IF(N('Example Journal'!$C$4)&lt;=0,"no limit set",IF(COUNTIFS('Example Journal'!$A$7:$A$1006,A83,'Example Journal'!$U$7:$U$1006,"&lt;="&amp;-'Example Journal'!$C$4)&gt;0,"Yes","No")))</f>
        <v/>
      </c>
      <c r="M83" s="14" t="str">
        <f aca="false">IF(A83="","",COUNTIFS('Example Journal'!$A$7:$A$1006,A83,'Example Journal'!$V$7:$V$1006,"After loss limit"))</f>
        <v/>
      </c>
      <c r="N83" s="14" t="str">
        <f aca="false">IF(A83="","",IF(N('Example Journal'!$C$5)&lt;=0,"no cap set",IF(B83&gt;'Example Journal'!$C$5,"Yes","No")))</f>
        <v/>
      </c>
      <c r="O83" s="15" t="str">
        <f aca="false">IF(A83="","",N('Example Journal'!$C$3)+SUM($H$7:H83))</f>
        <v/>
      </c>
      <c r="P83" s="15" t="str">
        <f aca="false">IF(A83="","",O83-MAX(N('Example Journal'!$C$3),MAX($O$7:O83)))</f>
        <v/>
      </c>
      <c r="Q83" s="21" t="e">
        <f aca="false">IF(A83="",NA(),O83)</f>
        <v>#N/A</v>
      </c>
    </row>
    <row r="84" customFormat="false" ht="15" hidden="false" customHeight="false" outlineLevel="0" collapsed="false">
      <c r="A84" s="18" t="str">
        <f aca="false">IF(A83="","",IF(COUNTIF('Example Journal'!$A$7:$A$1006,"&gt;"&amp;A83)=0,"",SMALL('Example Journal'!$A$7:$A$1006,COUNTIF('Example Journal'!$A$7:$A$1006,"&lt;="&amp;A83)+1)))</f>
        <v/>
      </c>
      <c r="B84" s="14" t="str">
        <f aca="false">IF(A84="","",COUNTIF('Example Journal'!$A$7:$A$1006,A84))</f>
        <v/>
      </c>
      <c r="C84" s="14" t="str">
        <f aca="false">IF(A84="","",COUNTIFS('Example Journal'!$A$7:$A$1006,A84,'Example Journal'!$S$7:$S$1006,"&gt;0"))</f>
        <v/>
      </c>
      <c r="D84" s="14" t="str">
        <f aca="false">IF(A84="","",COUNTIFS('Example Journal'!$A$7:$A$1006,A84,'Example Journal'!$S$7:$S$1006,"&lt;0"))</f>
        <v/>
      </c>
      <c r="E84" s="19" t="str">
        <f aca="false">IF(OR(A84="",N(B84)=0),"",C84/B84)</f>
        <v/>
      </c>
      <c r="F84" s="15" t="str">
        <f aca="false">IF(A84="","",SUMIFS('Example Journal'!$S$7:$S$1006,'Example Journal'!$A$7:$A$1006,A84,'Example Journal'!$S$7:$S$1006,"&gt;0"))</f>
        <v/>
      </c>
      <c r="G84" s="15" t="str">
        <f aca="false">IF(A84="","",-SUMIFS('Example Journal'!$S$7:$S$1006,'Example Journal'!$A$7:$A$1006,A84,'Example Journal'!$S$7:$S$1006,"&lt;0"))</f>
        <v/>
      </c>
      <c r="H84" s="15" t="str">
        <f aca="false">IF(A84="","",SUMIFS('Example Journal'!$S$7:$S$1006,'Example Journal'!$A$7:$A$1006,A84))</f>
        <v/>
      </c>
      <c r="I84" s="20" t="str">
        <f aca="false">IF(A84="","",IF(G84=0,IF(F84&gt;0,"no losses",""),F84/G84))</f>
        <v/>
      </c>
      <c r="J84" s="16" t="str">
        <f aca="false">IF(A84="","",IF(COUNTIFS('Example Journal'!$A$7:$A$1006,A84,'Example Journal'!$R$7:$R$1006,"&gt;0")=0,"",SUMIFS('Example Journal'!$T$7:$T$1006,'Example Journal'!$A$7:$A$1006,A84)/COUNTIFS('Example Journal'!$A$7:$A$1006,A84,'Example Journal'!$R$7:$R$1006,"&gt;0")))</f>
        <v/>
      </c>
      <c r="K84" s="15" t="str">
        <f aca="false">IF(A84="","",SUMIFS('Example Journal'!$L$7:$L$1006,'Example Journal'!$A$7:$A$1006,A84))</f>
        <v/>
      </c>
      <c r="L84" s="14" t="str">
        <f aca="false">IF(A84="","",IF(N('Example Journal'!$C$4)&lt;=0,"no limit set",IF(COUNTIFS('Example Journal'!$A$7:$A$1006,A84,'Example Journal'!$U$7:$U$1006,"&lt;="&amp;-'Example Journal'!$C$4)&gt;0,"Yes","No")))</f>
        <v/>
      </c>
      <c r="M84" s="14" t="str">
        <f aca="false">IF(A84="","",COUNTIFS('Example Journal'!$A$7:$A$1006,A84,'Example Journal'!$V$7:$V$1006,"After loss limit"))</f>
        <v/>
      </c>
      <c r="N84" s="14" t="str">
        <f aca="false">IF(A84="","",IF(N('Example Journal'!$C$5)&lt;=0,"no cap set",IF(B84&gt;'Example Journal'!$C$5,"Yes","No")))</f>
        <v/>
      </c>
      <c r="O84" s="15" t="str">
        <f aca="false">IF(A84="","",N('Example Journal'!$C$3)+SUM($H$7:H84))</f>
        <v/>
      </c>
      <c r="P84" s="15" t="str">
        <f aca="false">IF(A84="","",O84-MAX(N('Example Journal'!$C$3),MAX($O$7:O84)))</f>
        <v/>
      </c>
      <c r="Q84" s="21" t="e">
        <f aca="false">IF(A84="",NA(),O84)</f>
        <v>#N/A</v>
      </c>
    </row>
    <row r="85" customFormat="false" ht="15" hidden="false" customHeight="false" outlineLevel="0" collapsed="false">
      <c r="A85" s="18" t="str">
        <f aca="false">IF(A84="","",IF(COUNTIF('Example Journal'!$A$7:$A$1006,"&gt;"&amp;A84)=0,"",SMALL('Example Journal'!$A$7:$A$1006,COUNTIF('Example Journal'!$A$7:$A$1006,"&lt;="&amp;A84)+1)))</f>
        <v/>
      </c>
      <c r="B85" s="14" t="str">
        <f aca="false">IF(A85="","",COUNTIF('Example Journal'!$A$7:$A$1006,A85))</f>
        <v/>
      </c>
      <c r="C85" s="14" t="str">
        <f aca="false">IF(A85="","",COUNTIFS('Example Journal'!$A$7:$A$1006,A85,'Example Journal'!$S$7:$S$1006,"&gt;0"))</f>
        <v/>
      </c>
      <c r="D85" s="14" t="str">
        <f aca="false">IF(A85="","",COUNTIFS('Example Journal'!$A$7:$A$1006,A85,'Example Journal'!$S$7:$S$1006,"&lt;0"))</f>
        <v/>
      </c>
      <c r="E85" s="19" t="str">
        <f aca="false">IF(OR(A85="",N(B85)=0),"",C85/B85)</f>
        <v/>
      </c>
      <c r="F85" s="15" t="str">
        <f aca="false">IF(A85="","",SUMIFS('Example Journal'!$S$7:$S$1006,'Example Journal'!$A$7:$A$1006,A85,'Example Journal'!$S$7:$S$1006,"&gt;0"))</f>
        <v/>
      </c>
      <c r="G85" s="15" t="str">
        <f aca="false">IF(A85="","",-SUMIFS('Example Journal'!$S$7:$S$1006,'Example Journal'!$A$7:$A$1006,A85,'Example Journal'!$S$7:$S$1006,"&lt;0"))</f>
        <v/>
      </c>
      <c r="H85" s="15" t="str">
        <f aca="false">IF(A85="","",SUMIFS('Example Journal'!$S$7:$S$1006,'Example Journal'!$A$7:$A$1006,A85))</f>
        <v/>
      </c>
      <c r="I85" s="20" t="str">
        <f aca="false">IF(A85="","",IF(G85=0,IF(F85&gt;0,"no losses",""),F85/G85))</f>
        <v/>
      </c>
      <c r="J85" s="16" t="str">
        <f aca="false">IF(A85="","",IF(COUNTIFS('Example Journal'!$A$7:$A$1006,A85,'Example Journal'!$R$7:$R$1006,"&gt;0")=0,"",SUMIFS('Example Journal'!$T$7:$T$1006,'Example Journal'!$A$7:$A$1006,A85)/COUNTIFS('Example Journal'!$A$7:$A$1006,A85,'Example Journal'!$R$7:$R$1006,"&gt;0")))</f>
        <v/>
      </c>
      <c r="K85" s="15" t="str">
        <f aca="false">IF(A85="","",SUMIFS('Example Journal'!$L$7:$L$1006,'Example Journal'!$A$7:$A$1006,A85))</f>
        <v/>
      </c>
      <c r="L85" s="14" t="str">
        <f aca="false">IF(A85="","",IF(N('Example Journal'!$C$4)&lt;=0,"no limit set",IF(COUNTIFS('Example Journal'!$A$7:$A$1006,A85,'Example Journal'!$U$7:$U$1006,"&lt;="&amp;-'Example Journal'!$C$4)&gt;0,"Yes","No")))</f>
        <v/>
      </c>
      <c r="M85" s="14" t="str">
        <f aca="false">IF(A85="","",COUNTIFS('Example Journal'!$A$7:$A$1006,A85,'Example Journal'!$V$7:$V$1006,"After loss limit"))</f>
        <v/>
      </c>
      <c r="N85" s="14" t="str">
        <f aca="false">IF(A85="","",IF(N('Example Journal'!$C$5)&lt;=0,"no cap set",IF(B85&gt;'Example Journal'!$C$5,"Yes","No")))</f>
        <v/>
      </c>
      <c r="O85" s="15" t="str">
        <f aca="false">IF(A85="","",N('Example Journal'!$C$3)+SUM($H$7:H85))</f>
        <v/>
      </c>
      <c r="P85" s="15" t="str">
        <f aca="false">IF(A85="","",O85-MAX(N('Example Journal'!$C$3),MAX($O$7:O85)))</f>
        <v/>
      </c>
      <c r="Q85" s="21" t="e">
        <f aca="false">IF(A85="",NA(),O85)</f>
        <v>#N/A</v>
      </c>
    </row>
    <row r="86" customFormat="false" ht="15" hidden="false" customHeight="false" outlineLevel="0" collapsed="false">
      <c r="A86" s="18" t="str">
        <f aca="false">IF(A85="","",IF(COUNTIF('Example Journal'!$A$7:$A$1006,"&gt;"&amp;A85)=0,"",SMALL('Example Journal'!$A$7:$A$1006,COUNTIF('Example Journal'!$A$7:$A$1006,"&lt;="&amp;A85)+1)))</f>
        <v/>
      </c>
      <c r="B86" s="14" t="str">
        <f aca="false">IF(A86="","",COUNTIF('Example Journal'!$A$7:$A$1006,A86))</f>
        <v/>
      </c>
      <c r="C86" s="14" t="str">
        <f aca="false">IF(A86="","",COUNTIFS('Example Journal'!$A$7:$A$1006,A86,'Example Journal'!$S$7:$S$1006,"&gt;0"))</f>
        <v/>
      </c>
      <c r="D86" s="14" t="str">
        <f aca="false">IF(A86="","",COUNTIFS('Example Journal'!$A$7:$A$1006,A86,'Example Journal'!$S$7:$S$1006,"&lt;0"))</f>
        <v/>
      </c>
      <c r="E86" s="19" t="str">
        <f aca="false">IF(OR(A86="",N(B86)=0),"",C86/B86)</f>
        <v/>
      </c>
      <c r="F86" s="15" t="str">
        <f aca="false">IF(A86="","",SUMIFS('Example Journal'!$S$7:$S$1006,'Example Journal'!$A$7:$A$1006,A86,'Example Journal'!$S$7:$S$1006,"&gt;0"))</f>
        <v/>
      </c>
      <c r="G86" s="15" t="str">
        <f aca="false">IF(A86="","",-SUMIFS('Example Journal'!$S$7:$S$1006,'Example Journal'!$A$7:$A$1006,A86,'Example Journal'!$S$7:$S$1006,"&lt;0"))</f>
        <v/>
      </c>
      <c r="H86" s="15" t="str">
        <f aca="false">IF(A86="","",SUMIFS('Example Journal'!$S$7:$S$1006,'Example Journal'!$A$7:$A$1006,A86))</f>
        <v/>
      </c>
      <c r="I86" s="20" t="str">
        <f aca="false">IF(A86="","",IF(G86=0,IF(F86&gt;0,"no losses",""),F86/G86))</f>
        <v/>
      </c>
      <c r="J86" s="16" t="str">
        <f aca="false">IF(A86="","",IF(COUNTIFS('Example Journal'!$A$7:$A$1006,A86,'Example Journal'!$R$7:$R$1006,"&gt;0")=0,"",SUMIFS('Example Journal'!$T$7:$T$1006,'Example Journal'!$A$7:$A$1006,A86)/COUNTIFS('Example Journal'!$A$7:$A$1006,A86,'Example Journal'!$R$7:$R$1006,"&gt;0")))</f>
        <v/>
      </c>
      <c r="K86" s="15" t="str">
        <f aca="false">IF(A86="","",SUMIFS('Example Journal'!$L$7:$L$1006,'Example Journal'!$A$7:$A$1006,A86))</f>
        <v/>
      </c>
      <c r="L86" s="14" t="str">
        <f aca="false">IF(A86="","",IF(N('Example Journal'!$C$4)&lt;=0,"no limit set",IF(COUNTIFS('Example Journal'!$A$7:$A$1006,A86,'Example Journal'!$U$7:$U$1006,"&lt;="&amp;-'Example Journal'!$C$4)&gt;0,"Yes","No")))</f>
        <v/>
      </c>
      <c r="M86" s="14" t="str">
        <f aca="false">IF(A86="","",COUNTIFS('Example Journal'!$A$7:$A$1006,A86,'Example Journal'!$V$7:$V$1006,"After loss limit"))</f>
        <v/>
      </c>
      <c r="N86" s="14" t="str">
        <f aca="false">IF(A86="","",IF(N('Example Journal'!$C$5)&lt;=0,"no cap set",IF(B86&gt;'Example Journal'!$C$5,"Yes","No")))</f>
        <v/>
      </c>
      <c r="O86" s="15" t="str">
        <f aca="false">IF(A86="","",N('Example Journal'!$C$3)+SUM($H$7:H86))</f>
        <v/>
      </c>
      <c r="P86" s="15" t="str">
        <f aca="false">IF(A86="","",O86-MAX(N('Example Journal'!$C$3),MAX($O$7:O86)))</f>
        <v/>
      </c>
      <c r="Q86" s="21" t="e">
        <f aca="false">IF(A86="",NA(),O86)</f>
        <v>#N/A</v>
      </c>
    </row>
    <row r="87" customFormat="false" ht="15" hidden="false" customHeight="false" outlineLevel="0" collapsed="false">
      <c r="A87" s="18" t="str">
        <f aca="false">IF(A86="","",IF(COUNTIF('Example Journal'!$A$7:$A$1006,"&gt;"&amp;A86)=0,"",SMALL('Example Journal'!$A$7:$A$1006,COUNTIF('Example Journal'!$A$7:$A$1006,"&lt;="&amp;A86)+1)))</f>
        <v/>
      </c>
      <c r="B87" s="14" t="str">
        <f aca="false">IF(A87="","",COUNTIF('Example Journal'!$A$7:$A$1006,A87))</f>
        <v/>
      </c>
      <c r="C87" s="14" t="str">
        <f aca="false">IF(A87="","",COUNTIFS('Example Journal'!$A$7:$A$1006,A87,'Example Journal'!$S$7:$S$1006,"&gt;0"))</f>
        <v/>
      </c>
      <c r="D87" s="14" t="str">
        <f aca="false">IF(A87="","",COUNTIFS('Example Journal'!$A$7:$A$1006,A87,'Example Journal'!$S$7:$S$1006,"&lt;0"))</f>
        <v/>
      </c>
      <c r="E87" s="19" t="str">
        <f aca="false">IF(OR(A87="",N(B87)=0),"",C87/B87)</f>
        <v/>
      </c>
      <c r="F87" s="15" t="str">
        <f aca="false">IF(A87="","",SUMIFS('Example Journal'!$S$7:$S$1006,'Example Journal'!$A$7:$A$1006,A87,'Example Journal'!$S$7:$S$1006,"&gt;0"))</f>
        <v/>
      </c>
      <c r="G87" s="15" t="str">
        <f aca="false">IF(A87="","",-SUMIFS('Example Journal'!$S$7:$S$1006,'Example Journal'!$A$7:$A$1006,A87,'Example Journal'!$S$7:$S$1006,"&lt;0"))</f>
        <v/>
      </c>
      <c r="H87" s="15" t="str">
        <f aca="false">IF(A87="","",SUMIFS('Example Journal'!$S$7:$S$1006,'Example Journal'!$A$7:$A$1006,A87))</f>
        <v/>
      </c>
      <c r="I87" s="20" t="str">
        <f aca="false">IF(A87="","",IF(G87=0,IF(F87&gt;0,"no losses",""),F87/G87))</f>
        <v/>
      </c>
      <c r="J87" s="16" t="str">
        <f aca="false">IF(A87="","",IF(COUNTIFS('Example Journal'!$A$7:$A$1006,A87,'Example Journal'!$R$7:$R$1006,"&gt;0")=0,"",SUMIFS('Example Journal'!$T$7:$T$1006,'Example Journal'!$A$7:$A$1006,A87)/COUNTIFS('Example Journal'!$A$7:$A$1006,A87,'Example Journal'!$R$7:$R$1006,"&gt;0")))</f>
        <v/>
      </c>
      <c r="K87" s="15" t="str">
        <f aca="false">IF(A87="","",SUMIFS('Example Journal'!$L$7:$L$1006,'Example Journal'!$A$7:$A$1006,A87))</f>
        <v/>
      </c>
      <c r="L87" s="14" t="str">
        <f aca="false">IF(A87="","",IF(N('Example Journal'!$C$4)&lt;=0,"no limit set",IF(COUNTIFS('Example Journal'!$A$7:$A$1006,A87,'Example Journal'!$U$7:$U$1006,"&lt;="&amp;-'Example Journal'!$C$4)&gt;0,"Yes","No")))</f>
        <v/>
      </c>
      <c r="M87" s="14" t="str">
        <f aca="false">IF(A87="","",COUNTIFS('Example Journal'!$A$7:$A$1006,A87,'Example Journal'!$V$7:$V$1006,"After loss limit"))</f>
        <v/>
      </c>
      <c r="N87" s="14" t="str">
        <f aca="false">IF(A87="","",IF(N('Example Journal'!$C$5)&lt;=0,"no cap set",IF(B87&gt;'Example Journal'!$C$5,"Yes","No")))</f>
        <v/>
      </c>
      <c r="O87" s="15" t="str">
        <f aca="false">IF(A87="","",N('Example Journal'!$C$3)+SUM($H$7:H87))</f>
        <v/>
      </c>
      <c r="P87" s="15" t="str">
        <f aca="false">IF(A87="","",O87-MAX(N('Example Journal'!$C$3),MAX($O$7:O87)))</f>
        <v/>
      </c>
      <c r="Q87" s="21" t="e">
        <f aca="false">IF(A87="",NA(),O87)</f>
        <v>#N/A</v>
      </c>
    </row>
    <row r="88" customFormat="false" ht="15" hidden="false" customHeight="false" outlineLevel="0" collapsed="false">
      <c r="A88" s="18" t="str">
        <f aca="false">IF(A87="","",IF(COUNTIF('Example Journal'!$A$7:$A$1006,"&gt;"&amp;A87)=0,"",SMALL('Example Journal'!$A$7:$A$1006,COUNTIF('Example Journal'!$A$7:$A$1006,"&lt;="&amp;A87)+1)))</f>
        <v/>
      </c>
      <c r="B88" s="14" t="str">
        <f aca="false">IF(A88="","",COUNTIF('Example Journal'!$A$7:$A$1006,A88))</f>
        <v/>
      </c>
      <c r="C88" s="14" t="str">
        <f aca="false">IF(A88="","",COUNTIFS('Example Journal'!$A$7:$A$1006,A88,'Example Journal'!$S$7:$S$1006,"&gt;0"))</f>
        <v/>
      </c>
      <c r="D88" s="14" t="str">
        <f aca="false">IF(A88="","",COUNTIFS('Example Journal'!$A$7:$A$1006,A88,'Example Journal'!$S$7:$S$1006,"&lt;0"))</f>
        <v/>
      </c>
      <c r="E88" s="19" t="str">
        <f aca="false">IF(OR(A88="",N(B88)=0),"",C88/B88)</f>
        <v/>
      </c>
      <c r="F88" s="15" t="str">
        <f aca="false">IF(A88="","",SUMIFS('Example Journal'!$S$7:$S$1006,'Example Journal'!$A$7:$A$1006,A88,'Example Journal'!$S$7:$S$1006,"&gt;0"))</f>
        <v/>
      </c>
      <c r="G88" s="15" t="str">
        <f aca="false">IF(A88="","",-SUMIFS('Example Journal'!$S$7:$S$1006,'Example Journal'!$A$7:$A$1006,A88,'Example Journal'!$S$7:$S$1006,"&lt;0"))</f>
        <v/>
      </c>
      <c r="H88" s="15" t="str">
        <f aca="false">IF(A88="","",SUMIFS('Example Journal'!$S$7:$S$1006,'Example Journal'!$A$7:$A$1006,A88))</f>
        <v/>
      </c>
      <c r="I88" s="20" t="str">
        <f aca="false">IF(A88="","",IF(G88=0,IF(F88&gt;0,"no losses",""),F88/G88))</f>
        <v/>
      </c>
      <c r="J88" s="16" t="str">
        <f aca="false">IF(A88="","",IF(COUNTIFS('Example Journal'!$A$7:$A$1006,A88,'Example Journal'!$R$7:$R$1006,"&gt;0")=0,"",SUMIFS('Example Journal'!$T$7:$T$1006,'Example Journal'!$A$7:$A$1006,A88)/COUNTIFS('Example Journal'!$A$7:$A$1006,A88,'Example Journal'!$R$7:$R$1006,"&gt;0")))</f>
        <v/>
      </c>
      <c r="K88" s="15" t="str">
        <f aca="false">IF(A88="","",SUMIFS('Example Journal'!$L$7:$L$1006,'Example Journal'!$A$7:$A$1006,A88))</f>
        <v/>
      </c>
      <c r="L88" s="14" t="str">
        <f aca="false">IF(A88="","",IF(N('Example Journal'!$C$4)&lt;=0,"no limit set",IF(COUNTIFS('Example Journal'!$A$7:$A$1006,A88,'Example Journal'!$U$7:$U$1006,"&lt;="&amp;-'Example Journal'!$C$4)&gt;0,"Yes","No")))</f>
        <v/>
      </c>
      <c r="M88" s="14" t="str">
        <f aca="false">IF(A88="","",COUNTIFS('Example Journal'!$A$7:$A$1006,A88,'Example Journal'!$V$7:$V$1006,"After loss limit"))</f>
        <v/>
      </c>
      <c r="N88" s="14" t="str">
        <f aca="false">IF(A88="","",IF(N('Example Journal'!$C$5)&lt;=0,"no cap set",IF(B88&gt;'Example Journal'!$C$5,"Yes","No")))</f>
        <v/>
      </c>
      <c r="O88" s="15" t="str">
        <f aca="false">IF(A88="","",N('Example Journal'!$C$3)+SUM($H$7:H88))</f>
        <v/>
      </c>
      <c r="P88" s="15" t="str">
        <f aca="false">IF(A88="","",O88-MAX(N('Example Journal'!$C$3),MAX($O$7:O88)))</f>
        <v/>
      </c>
      <c r="Q88" s="21" t="e">
        <f aca="false">IF(A88="",NA(),O88)</f>
        <v>#N/A</v>
      </c>
    </row>
    <row r="89" customFormat="false" ht="15" hidden="false" customHeight="false" outlineLevel="0" collapsed="false">
      <c r="A89" s="18" t="str">
        <f aca="false">IF(A88="","",IF(COUNTIF('Example Journal'!$A$7:$A$1006,"&gt;"&amp;A88)=0,"",SMALL('Example Journal'!$A$7:$A$1006,COUNTIF('Example Journal'!$A$7:$A$1006,"&lt;="&amp;A88)+1)))</f>
        <v/>
      </c>
      <c r="B89" s="14" t="str">
        <f aca="false">IF(A89="","",COUNTIF('Example Journal'!$A$7:$A$1006,A89))</f>
        <v/>
      </c>
      <c r="C89" s="14" t="str">
        <f aca="false">IF(A89="","",COUNTIFS('Example Journal'!$A$7:$A$1006,A89,'Example Journal'!$S$7:$S$1006,"&gt;0"))</f>
        <v/>
      </c>
      <c r="D89" s="14" t="str">
        <f aca="false">IF(A89="","",COUNTIFS('Example Journal'!$A$7:$A$1006,A89,'Example Journal'!$S$7:$S$1006,"&lt;0"))</f>
        <v/>
      </c>
      <c r="E89" s="19" t="str">
        <f aca="false">IF(OR(A89="",N(B89)=0),"",C89/B89)</f>
        <v/>
      </c>
      <c r="F89" s="15" t="str">
        <f aca="false">IF(A89="","",SUMIFS('Example Journal'!$S$7:$S$1006,'Example Journal'!$A$7:$A$1006,A89,'Example Journal'!$S$7:$S$1006,"&gt;0"))</f>
        <v/>
      </c>
      <c r="G89" s="15" t="str">
        <f aca="false">IF(A89="","",-SUMIFS('Example Journal'!$S$7:$S$1006,'Example Journal'!$A$7:$A$1006,A89,'Example Journal'!$S$7:$S$1006,"&lt;0"))</f>
        <v/>
      </c>
      <c r="H89" s="15" t="str">
        <f aca="false">IF(A89="","",SUMIFS('Example Journal'!$S$7:$S$1006,'Example Journal'!$A$7:$A$1006,A89))</f>
        <v/>
      </c>
      <c r="I89" s="20" t="str">
        <f aca="false">IF(A89="","",IF(G89=0,IF(F89&gt;0,"no losses",""),F89/G89))</f>
        <v/>
      </c>
      <c r="J89" s="16" t="str">
        <f aca="false">IF(A89="","",IF(COUNTIFS('Example Journal'!$A$7:$A$1006,A89,'Example Journal'!$R$7:$R$1006,"&gt;0")=0,"",SUMIFS('Example Journal'!$T$7:$T$1006,'Example Journal'!$A$7:$A$1006,A89)/COUNTIFS('Example Journal'!$A$7:$A$1006,A89,'Example Journal'!$R$7:$R$1006,"&gt;0")))</f>
        <v/>
      </c>
      <c r="K89" s="15" t="str">
        <f aca="false">IF(A89="","",SUMIFS('Example Journal'!$L$7:$L$1006,'Example Journal'!$A$7:$A$1006,A89))</f>
        <v/>
      </c>
      <c r="L89" s="14" t="str">
        <f aca="false">IF(A89="","",IF(N('Example Journal'!$C$4)&lt;=0,"no limit set",IF(COUNTIFS('Example Journal'!$A$7:$A$1006,A89,'Example Journal'!$U$7:$U$1006,"&lt;="&amp;-'Example Journal'!$C$4)&gt;0,"Yes","No")))</f>
        <v/>
      </c>
      <c r="M89" s="14" t="str">
        <f aca="false">IF(A89="","",COUNTIFS('Example Journal'!$A$7:$A$1006,A89,'Example Journal'!$V$7:$V$1006,"After loss limit"))</f>
        <v/>
      </c>
      <c r="N89" s="14" t="str">
        <f aca="false">IF(A89="","",IF(N('Example Journal'!$C$5)&lt;=0,"no cap set",IF(B89&gt;'Example Journal'!$C$5,"Yes","No")))</f>
        <v/>
      </c>
      <c r="O89" s="15" t="str">
        <f aca="false">IF(A89="","",N('Example Journal'!$C$3)+SUM($H$7:H89))</f>
        <v/>
      </c>
      <c r="P89" s="15" t="str">
        <f aca="false">IF(A89="","",O89-MAX(N('Example Journal'!$C$3),MAX($O$7:O89)))</f>
        <v/>
      </c>
      <c r="Q89" s="21" t="e">
        <f aca="false">IF(A89="",NA(),O89)</f>
        <v>#N/A</v>
      </c>
    </row>
    <row r="90" customFormat="false" ht="15" hidden="false" customHeight="false" outlineLevel="0" collapsed="false">
      <c r="A90" s="18" t="str">
        <f aca="false">IF(A89="","",IF(COUNTIF('Example Journal'!$A$7:$A$1006,"&gt;"&amp;A89)=0,"",SMALL('Example Journal'!$A$7:$A$1006,COUNTIF('Example Journal'!$A$7:$A$1006,"&lt;="&amp;A89)+1)))</f>
        <v/>
      </c>
      <c r="B90" s="14" t="str">
        <f aca="false">IF(A90="","",COUNTIF('Example Journal'!$A$7:$A$1006,A90))</f>
        <v/>
      </c>
      <c r="C90" s="14" t="str">
        <f aca="false">IF(A90="","",COUNTIFS('Example Journal'!$A$7:$A$1006,A90,'Example Journal'!$S$7:$S$1006,"&gt;0"))</f>
        <v/>
      </c>
      <c r="D90" s="14" t="str">
        <f aca="false">IF(A90="","",COUNTIFS('Example Journal'!$A$7:$A$1006,A90,'Example Journal'!$S$7:$S$1006,"&lt;0"))</f>
        <v/>
      </c>
      <c r="E90" s="19" t="str">
        <f aca="false">IF(OR(A90="",N(B90)=0),"",C90/B90)</f>
        <v/>
      </c>
      <c r="F90" s="15" t="str">
        <f aca="false">IF(A90="","",SUMIFS('Example Journal'!$S$7:$S$1006,'Example Journal'!$A$7:$A$1006,A90,'Example Journal'!$S$7:$S$1006,"&gt;0"))</f>
        <v/>
      </c>
      <c r="G90" s="15" t="str">
        <f aca="false">IF(A90="","",-SUMIFS('Example Journal'!$S$7:$S$1006,'Example Journal'!$A$7:$A$1006,A90,'Example Journal'!$S$7:$S$1006,"&lt;0"))</f>
        <v/>
      </c>
      <c r="H90" s="15" t="str">
        <f aca="false">IF(A90="","",SUMIFS('Example Journal'!$S$7:$S$1006,'Example Journal'!$A$7:$A$1006,A90))</f>
        <v/>
      </c>
      <c r="I90" s="20" t="str">
        <f aca="false">IF(A90="","",IF(G90=0,IF(F90&gt;0,"no losses",""),F90/G90))</f>
        <v/>
      </c>
      <c r="J90" s="16" t="str">
        <f aca="false">IF(A90="","",IF(COUNTIFS('Example Journal'!$A$7:$A$1006,A90,'Example Journal'!$R$7:$R$1006,"&gt;0")=0,"",SUMIFS('Example Journal'!$T$7:$T$1006,'Example Journal'!$A$7:$A$1006,A90)/COUNTIFS('Example Journal'!$A$7:$A$1006,A90,'Example Journal'!$R$7:$R$1006,"&gt;0")))</f>
        <v/>
      </c>
      <c r="K90" s="15" t="str">
        <f aca="false">IF(A90="","",SUMIFS('Example Journal'!$L$7:$L$1006,'Example Journal'!$A$7:$A$1006,A90))</f>
        <v/>
      </c>
      <c r="L90" s="14" t="str">
        <f aca="false">IF(A90="","",IF(N('Example Journal'!$C$4)&lt;=0,"no limit set",IF(COUNTIFS('Example Journal'!$A$7:$A$1006,A90,'Example Journal'!$U$7:$U$1006,"&lt;="&amp;-'Example Journal'!$C$4)&gt;0,"Yes","No")))</f>
        <v/>
      </c>
      <c r="M90" s="14" t="str">
        <f aca="false">IF(A90="","",COUNTIFS('Example Journal'!$A$7:$A$1006,A90,'Example Journal'!$V$7:$V$1006,"After loss limit"))</f>
        <v/>
      </c>
      <c r="N90" s="14" t="str">
        <f aca="false">IF(A90="","",IF(N('Example Journal'!$C$5)&lt;=0,"no cap set",IF(B90&gt;'Example Journal'!$C$5,"Yes","No")))</f>
        <v/>
      </c>
      <c r="O90" s="15" t="str">
        <f aca="false">IF(A90="","",N('Example Journal'!$C$3)+SUM($H$7:H90))</f>
        <v/>
      </c>
      <c r="P90" s="15" t="str">
        <f aca="false">IF(A90="","",O90-MAX(N('Example Journal'!$C$3),MAX($O$7:O90)))</f>
        <v/>
      </c>
      <c r="Q90" s="21" t="e">
        <f aca="false">IF(A90="",NA(),O90)</f>
        <v>#N/A</v>
      </c>
    </row>
    <row r="91" customFormat="false" ht="15" hidden="false" customHeight="false" outlineLevel="0" collapsed="false">
      <c r="A91" s="18" t="str">
        <f aca="false">IF(A90="","",IF(COUNTIF('Example Journal'!$A$7:$A$1006,"&gt;"&amp;A90)=0,"",SMALL('Example Journal'!$A$7:$A$1006,COUNTIF('Example Journal'!$A$7:$A$1006,"&lt;="&amp;A90)+1)))</f>
        <v/>
      </c>
      <c r="B91" s="14" t="str">
        <f aca="false">IF(A91="","",COUNTIF('Example Journal'!$A$7:$A$1006,A91))</f>
        <v/>
      </c>
      <c r="C91" s="14" t="str">
        <f aca="false">IF(A91="","",COUNTIFS('Example Journal'!$A$7:$A$1006,A91,'Example Journal'!$S$7:$S$1006,"&gt;0"))</f>
        <v/>
      </c>
      <c r="D91" s="14" t="str">
        <f aca="false">IF(A91="","",COUNTIFS('Example Journal'!$A$7:$A$1006,A91,'Example Journal'!$S$7:$S$1006,"&lt;0"))</f>
        <v/>
      </c>
      <c r="E91" s="19" t="str">
        <f aca="false">IF(OR(A91="",N(B91)=0),"",C91/B91)</f>
        <v/>
      </c>
      <c r="F91" s="15" t="str">
        <f aca="false">IF(A91="","",SUMIFS('Example Journal'!$S$7:$S$1006,'Example Journal'!$A$7:$A$1006,A91,'Example Journal'!$S$7:$S$1006,"&gt;0"))</f>
        <v/>
      </c>
      <c r="G91" s="15" t="str">
        <f aca="false">IF(A91="","",-SUMIFS('Example Journal'!$S$7:$S$1006,'Example Journal'!$A$7:$A$1006,A91,'Example Journal'!$S$7:$S$1006,"&lt;0"))</f>
        <v/>
      </c>
      <c r="H91" s="15" t="str">
        <f aca="false">IF(A91="","",SUMIFS('Example Journal'!$S$7:$S$1006,'Example Journal'!$A$7:$A$1006,A91))</f>
        <v/>
      </c>
      <c r="I91" s="20" t="str">
        <f aca="false">IF(A91="","",IF(G91=0,IF(F91&gt;0,"no losses",""),F91/G91))</f>
        <v/>
      </c>
      <c r="J91" s="16" t="str">
        <f aca="false">IF(A91="","",IF(COUNTIFS('Example Journal'!$A$7:$A$1006,A91,'Example Journal'!$R$7:$R$1006,"&gt;0")=0,"",SUMIFS('Example Journal'!$T$7:$T$1006,'Example Journal'!$A$7:$A$1006,A91)/COUNTIFS('Example Journal'!$A$7:$A$1006,A91,'Example Journal'!$R$7:$R$1006,"&gt;0")))</f>
        <v/>
      </c>
      <c r="K91" s="15" t="str">
        <f aca="false">IF(A91="","",SUMIFS('Example Journal'!$L$7:$L$1006,'Example Journal'!$A$7:$A$1006,A91))</f>
        <v/>
      </c>
      <c r="L91" s="14" t="str">
        <f aca="false">IF(A91="","",IF(N('Example Journal'!$C$4)&lt;=0,"no limit set",IF(COUNTIFS('Example Journal'!$A$7:$A$1006,A91,'Example Journal'!$U$7:$U$1006,"&lt;="&amp;-'Example Journal'!$C$4)&gt;0,"Yes","No")))</f>
        <v/>
      </c>
      <c r="M91" s="14" t="str">
        <f aca="false">IF(A91="","",COUNTIFS('Example Journal'!$A$7:$A$1006,A91,'Example Journal'!$V$7:$V$1006,"After loss limit"))</f>
        <v/>
      </c>
      <c r="N91" s="14" t="str">
        <f aca="false">IF(A91="","",IF(N('Example Journal'!$C$5)&lt;=0,"no cap set",IF(B91&gt;'Example Journal'!$C$5,"Yes","No")))</f>
        <v/>
      </c>
      <c r="O91" s="15" t="str">
        <f aca="false">IF(A91="","",N('Example Journal'!$C$3)+SUM($H$7:H91))</f>
        <v/>
      </c>
      <c r="P91" s="15" t="str">
        <f aca="false">IF(A91="","",O91-MAX(N('Example Journal'!$C$3),MAX($O$7:O91)))</f>
        <v/>
      </c>
      <c r="Q91" s="21" t="e">
        <f aca="false">IF(A91="",NA(),O91)</f>
        <v>#N/A</v>
      </c>
    </row>
    <row r="92" customFormat="false" ht="15" hidden="false" customHeight="false" outlineLevel="0" collapsed="false">
      <c r="A92" s="18" t="str">
        <f aca="false">IF(A91="","",IF(COUNTIF('Example Journal'!$A$7:$A$1006,"&gt;"&amp;A91)=0,"",SMALL('Example Journal'!$A$7:$A$1006,COUNTIF('Example Journal'!$A$7:$A$1006,"&lt;="&amp;A91)+1)))</f>
        <v/>
      </c>
      <c r="B92" s="14" t="str">
        <f aca="false">IF(A92="","",COUNTIF('Example Journal'!$A$7:$A$1006,A92))</f>
        <v/>
      </c>
      <c r="C92" s="14" t="str">
        <f aca="false">IF(A92="","",COUNTIFS('Example Journal'!$A$7:$A$1006,A92,'Example Journal'!$S$7:$S$1006,"&gt;0"))</f>
        <v/>
      </c>
      <c r="D92" s="14" t="str">
        <f aca="false">IF(A92="","",COUNTIFS('Example Journal'!$A$7:$A$1006,A92,'Example Journal'!$S$7:$S$1006,"&lt;0"))</f>
        <v/>
      </c>
      <c r="E92" s="19" t="str">
        <f aca="false">IF(OR(A92="",N(B92)=0),"",C92/B92)</f>
        <v/>
      </c>
      <c r="F92" s="15" t="str">
        <f aca="false">IF(A92="","",SUMIFS('Example Journal'!$S$7:$S$1006,'Example Journal'!$A$7:$A$1006,A92,'Example Journal'!$S$7:$S$1006,"&gt;0"))</f>
        <v/>
      </c>
      <c r="G92" s="15" t="str">
        <f aca="false">IF(A92="","",-SUMIFS('Example Journal'!$S$7:$S$1006,'Example Journal'!$A$7:$A$1006,A92,'Example Journal'!$S$7:$S$1006,"&lt;0"))</f>
        <v/>
      </c>
      <c r="H92" s="15" t="str">
        <f aca="false">IF(A92="","",SUMIFS('Example Journal'!$S$7:$S$1006,'Example Journal'!$A$7:$A$1006,A92))</f>
        <v/>
      </c>
      <c r="I92" s="20" t="str">
        <f aca="false">IF(A92="","",IF(G92=0,IF(F92&gt;0,"no losses",""),F92/G92))</f>
        <v/>
      </c>
      <c r="J92" s="16" t="str">
        <f aca="false">IF(A92="","",IF(COUNTIFS('Example Journal'!$A$7:$A$1006,A92,'Example Journal'!$R$7:$R$1006,"&gt;0")=0,"",SUMIFS('Example Journal'!$T$7:$T$1006,'Example Journal'!$A$7:$A$1006,A92)/COUNTIFS('Example Journal'!$A$7:$A$1006,A92,'Example Journal'!$R$7:$R$1006,"&gt;0")))</f>
        <v/>
      </c>
      <c r="K92" s="15" t="str">
        <f aca="false">IF(A92="","",SUMIFS('Example Journal'!$L$7:$L$1006,'Example Journal'!$A$7:$A$1006,A92))</f>
        <v/>
      </c>
      <c r="L92" s="14" t="str">
        <f aca="false">IF(A92="","",IF(N('Example Journal'!$C$4)&lt;=0,"no limit set",IF(COUNTIFS('Example Journal'!$A$7:$A$1006,A92,'Example Journal'!$U$7:$U$1006,"&lt;="&amp;-'Example Journal'!$C$4)&gt;0,"Yes","No")))</f>
        <v/>
      </c>
      <c r="M92" s="14" t="str">
        <f aca="false">IF(A92="","",COUNTIFS('Example Journal'!$A$7:$A$1006,A92,'Example Journal'!$V$7:$V$1006,"After loss limit"))</f>
        <v/>
      </c>
      <c r="N92" s="14" t="str">
        <f aca="false">IF(A92="","",IF(N('Example Journal'!$C$5)&lt;=0,"no cap set",IF(B92&gt;'Example Journal'!$C$5,"Yes","No")))</f>
        <v/>
      </c>
      <c r="O92" s="15" t="str">
        <f aca="false">IF(A92="","",N('Example Journal'!$C$3)+SUM($H$7:H92))</f>
        <v/>
      </c>
      <c r="P92" s="15" t="str">
        <f aca="false">IF(A92="","",O92-MAX(N('Example Journal'!$C$3),MAX($O$7:O92)))</f>
        <v/>
      </c>
      <c r="Q92" s="21" t="e">
        <f aca="false">IF(A92="",NA(),O92)</f>
        <v>#N/A</v>
      </c>
    </row>
    <row r="93" customFormat="false" ht="15" hidden="false" customHeight="false" outlineLevel="0" collapsed="false">
      <c r="A93" s="18" t="str">
        <f aca="false">IF(A92="","",IF(COUNTIF('Example Journal'!$A$7:$A$1006,"&gt;"&amp;A92)=0,"",SMALL('Example Journal'!$A$7:$A$1006,COUNTIF('Example Journal'!$A$7:$A$1006,"&lt;="&amp;A92)+1)))</f>
        <v/>
      </c>
      <c r="B93" s="14" t="str">
        <f aca="false">IF(A93="","",COUNTIF('Example Journal'!$A$7:$A$1006,A93))</f>
        <v/>
      </c>
      <c r="C93" s="14" t="str">
        <f aca="false">IF(A93="","",COUNTIFS('Example Journal'!$A$7:$A$1006,A93,'Example Journal'!$S$7:$S$1006,"&gt;0"))</f>
        <v/>
      </c>
      <c r="D93" s="14" t="str">
        <f aca="false">IF(A93="","",COUNTIFS('Example Journal'!$A$7:$A$1006,A93,'Example Journal'!$S$7:$S$1006,"&lt;0"))</f>
        <v/>
      </c>
      <c r="E93" s="19" t="str">
        <f aca="false">IF(OR(A93="",N(B93)=0),"",C93/B93)</f>
        <v/>
      </c>
      <c r="F93" s="15" t="str">
        <f aca="false">IF(A93="","",SUMIFS('Example Journal'!$S$7:$S$1006,'Example Journal'!$A$7:$A$1006,A93,'Example Journal'!$S$7:$S$1006,"&gt;0"))</f>
        <v/>
      </c>
      <c r="G93" s="15" t="str">
        <f aca="false">IF(A93="","",-SUMIFS('Example Journal'!$S$7:$S$1006,'Example Journal'!$A$7:$A$1006,A93,'Example Journal'!$S$7:$S$1006,"&lt;0"))</f>
        <v/>
      </c>
      <c r="H93" s="15" t="str">
        <f aca="false">IF(A93="","",SUMIFS('Example Journal'!$S$7:$S$1006,'Example Journal'!$A$7:$A$1006,A93))</f>
        <v/>
      </c>
      <c r="I93" s="20" t="str">
        <f aca="false">IF(A93="","",IF(G93=0,IF(F93&gt;0,"no losses",""),F93/G93))</f>
        <v/>
      </c>
      <c r="J93" s="16" t="str">
        <f aca="false">IF(A93="","",IF(COUNTIFS('Example Journal'!$A$7:$A$1006,A93,'Example Journal'!$R$7:$R$1006,"&gt;0")=0,"",SUMIFS('Example Journal'!$T$7:$T$1006,'Example Journal'!$A$7:$A$1006,A93)/COUNTIFS('Example Journal'!$A$7:$A$1006,A93,'Example Journal'!$R$7:$R$1006,"&gt;0")))</f>
        <v/>
      </c>
      <c r="K93" s="15" t="str">
        <f aca="false">IF(A93="","",SUMIFS('Example Journal'!$L$7:$L$1006,'Example Journal'!$A$7:$A$1006,A93))</f>
        <v/>
      </c>
      <c r="L93" s="14" t="str">
        <f aca="false">IF(A93="","",IF(N('Example Journal'!$C$4)&lt;=0,"no limit set",IF(COUNTIFS('Example Journal'!$A$7:$A$1006,A93,'Example Journal'!$U$7:$U$1006,"&lt;="&amp;-'Example Journal'!$C$4)&gt;0,"Yes","No")))</f>
        <v/>
      </c>
      <c r="M93" s="14" t="str">
        <f aca="false">IF(A93="","",COUNTIFS('Example Journal'!$A$7:$A$1006,A93,'Example Journal'!$V$7:$V$1006,"After loss limit"))</f>
        <v/>
      </c>
      <c r="N93" s="14" t="str">
        <f aca="false">IF(A93="","",IF(N('Example Journal'!$C$5)&lt;=0,"no cap set",IF(B93&gt;'Example Journal'!$C$5,"Yes","No")))</f>
        <v/>
      </c>
      <c r="O93" s="15" t="str">
        <f aca="false">IF(A93="","",N('Example Journal'!$C$3)+SUM($H$7:H93))</f>
        <v/>
      </c>
      <c r="P93" s="15" t="str">
        <f aca="false">IF(A93="","",O93-MAX(N('Example Journal'!$C$3),MAX($O$7:O93)))</f>
        <v/>
      </c>
      <c r="Q93" s="21" t="e">
        <f aca="false">IF(A93="",NA(),O93)</f>
        <v>#N/A</v>
      </c>
    </row>
    <row r="94" customFormat="false" ht="15" hidden="false" customHeight="false" outlineLevel="0" collapsed="false">
      <c r="A94" s="18" t="str">
        <f aca="false">IF(A93="","",IF(COUNTIF('Example Journal'!$A$7:$A$1006,"&gt;"&amp;A93)=0,"",SMALL('Example Journal'!$A$7:$A$1006,COUNTIF('Example Journal'!$A$7:$A$1006,"&lt;="&amp;A93)+1)))</f>
        <v/>
      </c>
      <c r="B94" s="14" t="str">
        <f aca="false">IF(A94="","",COUNTIF('Example Journal'!$A$7:$A$1006,A94))</f>
        <v/>
      </c>
      <c r="C94" s="14" t="str">
        <f aca="false">IF(A94="","",COUNTIFS('Example Journal'!$A$7:$A$1006,A94,'Example Journal'!$S$7:$S$1006,"&gt;0"))</f>
        <v/>
      </c>
      <c r="D94" s="14" t="str">
        <f aca="false">IF(A94="","",COUNTIFS('Example Journal'!$A$7:$A$1006,A94,'Example Journal'!$S$7:$S$1006,"&lt;0"))</f>
        <v/>
      </c>
      <c r="E94" s="19" t="str">
        <f aca="false">IF(OR(A94="",N(B94)=0),"",C94/B94)</f>
        <v/>
      </c>
      <c r="F94" s="15" t="str">
        <f aca="false">IF(A94="","",SUMIFS('Example Journal'!$S$7:$S$1006,'Example Journal'!$A$7:$A$1006,A94,'Example Journal'!$S$7:$S$1006,"&gt;0"))</f>
        <v/>
      </c>
      <c r="G94" s="15" t="str">
        <f aca="false">IF(A94="","",-SUMIFS('Example Journal'!$S$7:$S$1006,'Example Journal'!$A$7:$A$1006,A94,'Example Journal'!$S$7:$S$1006,"&lt;0"))</f>
        <v/>
      </c>
      <c r="H94" s="15" t="str">
        <f aca="false">IF(A94="","",SUMIFS('Example Journal'!$S$7:$S$1006,'Example Journal'!$A$7:$A$1006,A94))</f>
        <v/>
      </c>
      <c r="I94" s="20" t="str">
        <f aca="false">IF(A94="","",IF(G94=0,IF(F94&gt;0,"no losses",""),F94/G94))</f>
        <v/>
      </c>
      <c r="J94" s="16" t="str">
        <f aca="false">IF(A94="","",IF(COUNTIFS('Example Journal'!$A$7:$A$1006,A94,'Example Journal'!$R$7:$R$1006,"&gt;0")=0,"",SUMIFS('Example Journal'!$T$7:$T$1006,'Example Journal'!$A$7:$A$1006,A94)/COUNTIFS('Example Journal'!$A$7:$A$1006,A94,'Example Journal'!$R$7:$R$1006,"&gt;0")))</f>
        <v/>
      </c>
      <c r="K94" s="15" t="str">
        <f aca="false">IF(A94="","",SUMIFS('Example Journal'!$L$7:$L$1006,'Example Journal'!$A$7:$A$1006,A94))</f>
        <v/>
      </c>
      <c r="L94" s="14" t="str">
        <f aca="false">IF(A94="","",IF(N('Example Journal'!$C$4)&lt;=0,"no limit set",IF(COUNTIFS('Example Journal'!$A$7:$A$1006,A94,'Example Journal'!$U$7:$U$1006,"&lt;="&amp;-'Example Journal'!$C$4)&gt;0,"Yes","No")))</f>
        <v/>
      </c>
      <c r="M94" s="14" t="str">
        <f aca="false">IF(A94="","",COUNTIFS('Example Journal'!$A$7:$A$1006,A94,'Example Journal'!$V$7:$V$1006,"After loss limit"))</f>
        <v/>
      </c>
      <c r="N94" s="14" t="str">
        <f aca="false">IF(A94="","",IF(N('Example Journal'!$C$5)&lt;=0,"no cap set",IF(B94&gt;'Example Journal'!$C$5,"Yes","No")))</f>
        <v/>
      </c>
      <c r="O94" s="15" t="str">
        <f aca="false">IF(A94="","",N('Example Journal'!$C$3)+SUM($H$7:H94))</f>
        <v/>
      </c>
      <c r="P94" s="15" t="str">
        <f aca="false">IF(A94="","",O94-MAX(N('Example Journal'!$C$3),MAX($O$7:O94)))</f>
        <v/>
      </c>
      <c r="Q94" s="21" t="e">
        <f aca="false">IF(A94="",NA(),O94)</f>
        <v>#N/A</v>
      </c>
    </row>
    <row r="95" customFormat="false" ht="15" hidden="false" customHeight="false" outlineLevel="0" collapsed="false">
      <c r="A95" s="18" t="str">
        <f aca="false">IF(A94="","",IF(COUNTIF('Example Journal'!$A$7:$A$1006,"&gt;"&amp;A94)=0,"",SMALL('Example Journal'!$A$7:$A$1006,COUNTIF('Example Journal'!$A$7:$A$1006,"&lt;="&amp;A94)+1)))</f>
        <v/>
      </c>
      <c r="B95" s="14" t="str">
        <f aca="false">IF(A95="","",COUNTIF('Example Journal'!$A$7:$A$1006,A95))</f>
        <v/>
      </c>
      <c r="C95" s="14" t="str">
        <f aca="false">IF(A95="","",COUNTIFS('Example Journal'!$A$7:$A$1006,A95,'Example Journal'!$S$7:$S$1006,"&gt;0"))</f>
        <v/>
      </c>
      <c r="D95" s="14" t="str">
        <f aca="false">IF(A95="","",COUNTIFS('Example Journal'!$A$7:$A$1006,A95,'Example Journal'!$S$7:$S$1006,"&lt;0"))</f>
        <v/>
      </c>
      <c r="E95" s="19" t="str">
        <f aca="false">IF(OR(A95="",N(B95)=0),"",C95/B95)</f>
        <v/>
      </c>
      <c r="F95" s="15" t="str">
        <f aca="false">IF(A95="","",SUMIFS('Example Journal'!$S$7:$S$1006,'Example Journal'!$A$7:$A$1006,A95,'Example Journal'!$S$7:$S$1006,"&gt;0"))</f>
        <v/>
      </c>
      <c r="G95" s="15" t="str">
        <f aca="false">IF(A95="","",-SUMIFS('Example Journal'!$S$7:$S$1006,'Example Journal'!$A$7:$A$1006,A95,'Example Journal'!$S$7:$S$1006,"&lt;0"))</f>
        <v/>
      </c>
      <c r="H95" s="15" t="str">
        <f aca="false">IF(A95="","",SUMIFS('Example Journal'!$S$7:$S$1006,'Example Journal'!$A$7:$A$1006,A95))</f>
        <v/>
      </c>
      <c r="I95" s="20" t="str">
        <f aca="false">IF(A95="","",IF(G95=0,IF(F95&gt;0,"no losses",""),F95/G95))</f>
        <v/>
      </c>
      <c r="J95" s="16" t="str">
        <f aca="false">IF(A95="","",IF(COUNTIFS('Example Journal'!$A$7:$A$1006,A95,'Example Journal'!$R$7:$R$1006,"&gt;0")=0,"",SUMIFS('Example Journal'!$T$7:$T$1006,'Example Journal'!$A$7:$A$1006,A95)/COUNTIFS('Example Journal'!$A$7:$A$1006,A95,'Example Journal'!$R$7:$R$1006,"&gt;0")))</f>
        <v/>
      </c>
      <c r="K95" s="15" t="str">
        <f aca="false">IF(A95="","",SUMIFS('Example Journal'!$L$7:$L$1006,'Example Journal'!$A$7:$A$1006,A95))</f>
        <v/>
      </c>
      <c r="L95" s="14" t="str">
        <f aca="false">IF(A95="","",IF(N('Example Journal'!$C$4)&lt;=0,"no limit set",IF(COUNTIFS('Example Journal'!$A$7:$A$1006,A95,'Example Journal'!$U$7:$U$1006,"&lt;="&amp;-'Example Journal'!$C$4)&gt;0,"Yes","No")))</f>
        <v/>
      </c>
      <c r="M95" s="14" t="str">
        <f aca="false">IF(A95="","",COUNTIFS('Example Journal'!$A$7:$A$1006,A95,'Example Journal'!$V$7:$V$1006,"After loss limit"))</f>
        <v/>
      </c>
      <c r="N95" s="14" t="str">
        <f aca="false">IF(A95="","",IF(N('Example Journal'!$C$5)&lt;=0,"no cap set",IF(B95&gt;'Example Journal'!$C$5,"Yes","No")))</f>
        <v/>
      </c>
      <c r="O95" s="15" t="str">
        <f aca="false">IF(A95="","",N('Example Journal'!$C$3)+SUM($H$7:H95))</f>
        <v/>
      </c>
      <c r="P95" s="15" t="str">
        <f aca="false">IF(A95="","",O95-MAX(N('Example Journal'!$C$3),MAX($O$7:O95)))</f>
        <v/>
      </c>
      <c r="Q95" s="21" t="e">
        <f aca="false">IF(A95="",NA(),O95)</f>
        <v>#N/A</v>
      </c>
    </row>
    <row r="96" customFormat="false" ht="15" hidden="false" customHeight="false" outlineLevel="0" collapsed="false">
      <c r="A96" s="18" t="str">
        <f aca="false">IF(A95="","",IF(COUNTIF('Example Journal'!$A$7:$A$1006,"&gt;"&amp;A95)=0,"",SMALL('Example Journal'!$A$7:$A$1006,COUNTIF('Example Journal'!$A$7:$A$1006,"&lt;="&amp;A95)+1)))</f>
        <v/>
      </c>
      <c r="B96" s="14" t="str">
        <f aca="false">IF(A96="","",COUNTIF('Example Journal'!$A$7:$A$1006,A96))</f>
        <v/>
      </c>
      <c r="C96" s="14" t="str">
        <f aca="false">IF(A96="","",COUNTIFS('Example Journal'!$A$7:$A$1006,A96,'Example Journal'!$S$7:$S$1006,"&gt;0"))</f>
        <v/>
      </c>
      <c r="D96" s="14" t="str">
        <f aca="false">IF(A96="","",COUNTIFS('Example Journal'!$A$7:$A$1006,A96,'Example Journal'!$S$7:$S$1006,"&lt;0"))</f>
        <v/>
      </c>
      <c r="E96" s="19" t="str">
        <f aca="false">IF(OR(A96="",N(B96)=0),"",C96/B96)</f>
        <v/>
      </c>
      <c r="F96" s="15" t="str">
        <f aca="false">IF(A96="","",SUMIFS('Example Journal'!$S$7:$S$1006,'Example Journal'!$A$7:$A$1006,A96,'Example Journal'!$S$7:$S$1006,"&gt;0"))</f>
        <v/>
      </c>
      <c r="G96" s="15" t="str">
        <f aca="false">IF(A96="","",-SUMIFS('Example Journal'!$S$7:$S$1006,'Example Journal'!$A$7:$A$1006,A96,'Example Journal'!$S$7:$S$1006,"&lt;0"))</f>
        <v/>
      </c>
      <c r="H96" s="15" t="str">
        <f aca="false">IF(A96="","",SUMIFS('Example Journal'!$S$7:$S$1006,'Example Journal'!$A$7:$A$1006,A96))</f>
        <v/>
      </c>
      <c r="I96" s="20" t="str">
        <f aca="false">IF(A96="","",IF(G96=0,IF(F96&gt;0,"no losses",""),F96/G96))</f>
        <v/>
      </c>
      <c r="J96" s="16" t="str">
        <f aca="false">IF(A96="","",IF(COUNTIFS('Example Journal'!$A$7:$A$1006,A96,'Example Journal'!$R$7:$R$1006,"&gt;0")=0,"",SUMIFS('Example Journal'!$T$7:$T$1006,'Example Journal'!$A$7:$A$1006,A96)/COUNTIFS('Example Journal'!$A$7:$A$1006,A96,'Example Journal'!$R$7:$R$1006,"&gt;0")))</f>
        <v/>
      </c>
      <c r="K96" s="15" t="str">
        <f aca="false">IF(A96="","",SUMIFS('Example Journal'!$L$7:$L$1006,'Example Journal'!$A$7:$A$1006,A96))</f>
        <v/>
      </c>
      <c r="L96" s="14" t="str">
        <f aca="false">IF(A96="","",IF(N('Example Journal'!$C$4)&lt;=0,"no limit set",IF(COUNTIFS('Example Journal'!$A$7:$A$1006,A96,'Example Journal'!$U$7:$U$1006,"&lt;="&amp;-'Example Journal'!$C$4)&gt;0,"Yes","No")))</f>
        <v/>
      </c>
      <c r="M96" s="14" t="str">
        <f aca="false">IF(A96="","",COUNTIFS('Example Journal'!$A$7:$A$1006,A96,'Example Journal'!$V$7:$V$1006,"After loss limit"))</f>
        <v/>
      </c>
      <c r="N96" s="14" t="str">
        <f aca="false">IF(A96="","",IF(N('Example Journal'!$C$5)&lt;=0,"no cap set",IF(B96&gt;'Example Journal'!$C$5,"Yes","No")))</f>
        <v/>
      </c>
      <c r="O96" s="15" t="str">
        <f aca="false">IF(A96="","",N('Example Journal'!$C$3)+SUM($H$7:H96))</f>
        <v/>
      </c>
      <c r="P96" s="15" t="str">
        <f aca="false">IF(A96="","",O96-MAX(N('Example Journal'!$C$3),MAX($O$7:O96)))</f>
        <v/>
      </c>
      <c r="Q96" s="21" t="e">
        <f aca="false">IF(A96="",NA(),O96)</f>
        <v>#N/A</v>
      </c>
    </row>
    <row r="97" customFormat="false" ht="15" hidden="false" customHeight="false" outlineLevel="0" collapsed="false">
      <c r="A97" s="18" t="str">
        <f aca="false">IF(A96="","",IF(COUNTIF('Example Journal'!$A$7:$A$1006,"&gt;"&amp;A96)=0,"",SMALL('Example Journal'!$A$7:$A$1006,COUNTIF('Example Journal'!$A$7:$A$1006,"&lt;="&amp;A96)+1)))</f>
        <v/>
      </c>
      <c r="B97" s="14" t="str">
        <f aca="false">IF(A97="","",COUNTIF('Example Journal'!$A$7:$A$1006,A97))</f>
        <v/>
      </c>
      <c r="C97" s="14" t="str">
        <f aca="false">IF(A97="","",COUNTIFS('Example Journal'!$A$7:$A$1006,A97,'Example Journal'!$S$7:$S$1006,"&gt;0"))</f>
        <v/>
      </c>
      <c r="D97" s="14" t="str">
        <f aca="false">IF(A97="","",COUNTIFS('Example Journal'!$A$7:$A$1006,A97,'Example Journal'!$S$7:$S$1006,"&lt;0"))</f>
        <v/>
      </c>
      <c r="E97" s="19" t="str">
        <f aca="false">IF(OR(A97="",N(B97)=0),"",C97/B97)</f>
        <v/>
      </c>
      <c r="F97" s="15" t="str">
        <f aca="false">IF(A97="","",SUMIFS('Example Journal'!$S$7:$S$1006,'Example Journal'!$A$7:$A$1006,A97,'Example Journal'!$S$7:$S$1006,"&gt;0"))</f>
        <v/>
      </c>
      <c r="G97" s="15" t="str">
        <f aca="false">IF(A97="","",-SUMIFS('Example Journal'!$S$7:$S$1006,'Example Journal'!$A$7:$A$1006,A97,'Example Journal'!$S$7:$S$1006,"&lt;0"))</f>
        <v/>
      </c>
      <c r="H97" s="15" t="str">
        <f aca="false">IF(A97="","",SUMIFS('Example Journal'!$S$7:$S$1006,'Example Journal'!$A$7:$A$1006,A97))</f>
        <v/>
      </c>
      <c r="I97" s="20" t="str">
        <f aca="false">IF(A97="","",IF(G97=0,IF(F97&gt;0,"no losses",""),F97/G97))</f>
        <v/>
      </c>
      <c r="J97" s="16" t="str">
        <f aca="false">IF(A97="","",IF(COUNTIFS('Example Journal'!$A$7:$A$1006,A97,'Example Journal'!$R$7:$R$1006,"&gt;0")=0,"",SUMIFS('Example Journal'!$T$7:$T$1006,'Example Journal'!$A$7:$A$1006,A97)/COUNTIFS('Example Journal'!$A$7:$A$1006,A97,'Example Journal'!$R$7:$R$1006,"&gt;0")))</f>
        <v/>
      </c>
      <c r="K97" s="15" t="str">
        <f aca="false">IF(A97="","",SUMIFS('Example Journal'!$L$7:$L$1006,'Example Journal'!$A$7:$A$1006,A97))</f>
        <v/>
      </c>
      <c r="L97" s="14" t="str">
        <f aca="false">IF(A97="","",IF(N('Example Journal'!$C$4)&lt;=0,"no limit set",IF(COUNTIFS('Example Journal'!$A$7:$A$1006,A97,'Example Journal'!$U$7:$U$1006,"&lt;="&amp;-'Example Journal'!$C$4)&gt;0,"Yes","No")))</f>
        <v/>
      </c>
      <c r="M97" s="14" t="str">
        <f aca="false">IF(A97="","",COUNTIFS('Example Journal'!$A$7:$A$1006,A97,'Example Journal'!$V$7:$V$1006,"After loss limit"))</f>
        <v/>
      </c>
      <c r="N97" s="14" t="str">
        <f aca="false">IF(A97="","",IF(N('Example Journal'!$C$5)&lt;=0,"no cap set",IF(B97&gt;'Example Journal'!$C$5,"Yes","No")))</f>
        <v/>
      </c>
      <c r="O97" s="15" t="str">
        <f aca="false">IF(A97="","",N('Example Journal'!$C$3)+SUM($H$7:H97))</f>
        <v/>
      </c>
      <c r="P97" s="15" t="str">
        <f aca="false">IF(A97="","",O97-MAX(N('Example Journal'!$C$3),MAX($O$7:O97)))</f>
        <v/>
      </c>
      <c r="Q97" s="21" t="e">
        <f aca="false">IF(A97="",NA(),O97)</f>
        <v>#N/A</v>
      </c>
    </row>
    <row r="98" customFormat="false" ht="15" hidden="false" customHeight="false" outlineLevel="0" collapsed="false">
      <c r="A98" s="18" t="str">
        <f aca="false">IF(A97="","",IF(COUNTIF('Example Journal'!$A$7:$A$1006,"&gt;"&amp;A97)=0,"",SMALL('Example Journal'!$A$7:$A$1006,COUNTIF('Example Journal'!$A$7:$A$1006,"&lt;="&amp;A97)+1)))</f>
        <v/>
      </c>
      <c r="B98" s="14" t="str">
        <f aca="false">IF(A98="","",COUNTIF('Example Journal'!$A$7:$A$1006,A98))</f>
        <v/>
      </c>
      <c r="C98" s="14" t="str">
        <f aca="false">IF(A98="","",COUNTIFS('Example Journal'!$A$7:$A$1006,A98,'Example Journal'!$S$7:$S$1006,"&gt;0"))</f>
        <v/>
      </c>
      <c r="D98" s="14" t="str">
        <f aca="false">IF(A98="","",COUNTIFS('Example Journal'!$A$7:$A$1006,A98,'Example Journal'!$S$7:$S$1006,"&lt;0"))</f>
        <v/>
      </c>
      <c r="E98" s="19" t="str">
        <f aca="false">IF(OR(A98="",N(B98)=0),"",C98/B98)</f>
        <v/>
      </c>
      <c r="F98" s="15" t="str">
        <f aca="false">IF(A98="","",SUMIFS('Example Journal'!$S$7:$S$1006,'Example Journal'!$A$7:$A$1006,A98,'Example Journal'!$S$7:$S$1006,"&gt;0"))</f>
        <v/>
      </c>
      <c r="G98" s="15" t="str">
        <f aca="false">IF(A98="","",-SUMIFS('Example Journal'!$S$7:$S$1006,'Example Journal'!$A$7:$A$1006,A98,'Example Journal'!$S$7:$S$1006,"&lt;0"))</f>
        <v/>
      </c>
      <c r="H98" s="15" t="str">
        <f aca="false">IF(A98="","",SUMIFS('Example Journal'!$S$7:$S$1006,'Example Journal'!$A$7:$A$1006,A98))</f>
        <v/>
      </c>
      <c r="I98" s="20" t="str">
        <f aca="false">IF(A98="","",IF(G98=0,IF(F98&gt;0,"no losses",""),F98/G98))</f>
        <v/>
      </c>
      <c r="J98" s="16" t="str">
        <f aca="false">IF(A98="","",IF(COUNTIFS('Example Journal'!$A$7:$A$1006,A98,'Example Journal'!$R$7:$R$1006,"&gt;0")=0,"",SUMIFS('Example Journal'!$T$7:$T$1006,'Example Journal'!$A$7:$A$1006,A98)/COUNTIFS('Example Journal'!$A$7:$A$1006,A98,'Example Journal'!$R$7:$R$1006,"&gt;0")))</f>
        <v/>
      </c>
      <c r="K98" s="15" t="str">
        <f aca="false">IF(A98="","",SUMIFS('Example Journal'!$L$7:$L$1006,'Example Journal'!$A$7:$A$1006,A98))</f>
        <v/>
      </c>
      <c r="L98" s="14" t="str">
        <f aca="false">IF(A98="","",IF(N('Example Journal'!$C$4)&lt;=0,"no limit set",IF(COUNTIFS('Example Journal'!$A$7:$A$1006,A98,'Example Journal'!$U$7:$U$1006,"&lt;="&amp;-'Example Journal'!$C$4)&gt;0,"Yes","No")))</f>
        <v/>
      </c>
      <c r="M98" s="14" t="str">
        <f aca="false">IF(A98="","",COUNTIFS('Example Journal'!$A$7:$A$1006,A98,'Example Journal'!$V$7:$V$1006,"After loss limit"))</f>
        <v/>
      </c>
      <c r="N98" s="14" t="str">
        <f aca="false">IF(A98="","",IF(N('Example Journal'!$C$5)&lt;=0,"no cap set",IF(B98&gt;'Example Journal'!$C$5,"Yes","No")))</f>
        <v/>
      </c>
      <c r="O98" s="15" t="str">
        <f aca="false">IF(A98="","",N('Example Journal'!$C$3)+SUM($H$7:H98))</f>
        <v/>
      </c>
      <c r="P98" s="15" t="str">
        <f aca="false">IF(A98="","",O98-MAX(N('Example Journal'!$C$3),MAX($O$7:O98)))</f>
        <v/>
      </c>
      <c r="Q98" s="21" t="e">
        <f aca="false">IF(A98="",NA(),O98)</f>
        <v>#N/A</v>
      </c>
    </row>
    <row r="99" customFormat="false" ht="15" hidden="false" customHeight="false" outlineLevel="0" collapsed="false">
      <c r="A99" s="18" t="str">
        <f aca="false">IF(A98="","",IF(COUNTIF('Example Journal'!$A$7:$A$1006,"&gt;"&amp;A98)=0,"",SMALL('Example Journal'!$A$7:$A$1006,COUNTIF('Example Journal'!$A$7:$A$1006,"&lt;="&amp;A98)+1)))</f>
        <v/>
      </c>
      <c r="B99" s="14" t="str">
        <f aca="false">IF(A99="","",COUNTIF('Example Journal'!$A$7:$A$1006,A99))</f>
        <v/>
      </c>
      <c r="C99" s="14" t="str">
        <f aca="false">IF(A99="","",COUNTIFS('Example Journal'!$A$7:$A$1006,A99,'Example Journal'!$S$7:$S$1006,"&gt;0"))</f>
        <v/>
      </c>
      <c r="D99" s="14" t="str">
        <f aca="false">IF(A99="","",COUNTIFS('Example Journal'!$A$7:$A$1006,A99,'Example Journal'!$S$7:$S$1006,"&lt;0"))</f>
        <v/>
      </c>
      <c r="E99" s="19" t="str">
        <f aca="false">IF(OR(A99="",N(B99)=0),"",C99/B99)</f>
        <v/>
      </c>
      <c r="F99" s="15" t="str">
        <f aca="false">IF(A99="","",SUMIFS('Example Journal'!$S$7:$S$1006,'Example Journal'!$A$7:$A$1006,A99,'Example Journal'!$S$7:$S$1006,"&gt;0"))</f>
        <v/>
      </c>
      <c r="G99" s="15" t="str">
        <f aca="false">IF(A99="","",-SUMIFS('Example Journal'!$S$7:$S$1006,'Example Journal'!$A$7:$A$1006,A99,'Example Journal'!$S$7:$S$1006,"&lt;0"))</f>
        <v/>
      </c>
      <c r="H99" s="15" t="str">
        <f aca="false">IF(A99="","",SUMIFS('Example Journal'!$S$7:$S$1006,'Example Journal'!$A$7:$A$1006,A99))</f>
        <v/>
      </c>
      <c r="I99" s="20" t="str">
        <f aca="false">IF(A99="","",IF(G99=0,IF(F99&gt;0,"no losses",""),F99/G99))</f>
        <v/>
      </c>
      <c r="J99" s="16" t="str">
        <f aca="false">IF(A99="","",IF(COUNTIFS('Example Journal'!$A$7:$A$1006,A99,'Example Journal'!$R$7:$R$1006,"&gt;0")=0,"",SUMIFS('Example Journal'!$T$7:$T$1006,'Example Journal'!$A$7:$A$1006,A99)/COUNTIFS('Example Journal'!$A$7:$A$1006,A99,'Example Journal'!$R$7:$R$1006,"&gt;0")))</f>
        <v/>
      </c>
      <c r="K99" s="15" t="str">
        <f aca="false">IF(A99="","",SUMIFS('Example Journal'!$L$7:$L$1006,'Example Journal'!$A$7:$A$1006,A99))</f>
        <v/>
      </c>
      <c r="L99" s="14" t="str">
        <f aca="false">IF(A99="","",IF(N('Example Journal'!$C$4)&lt;=0,"no limit set",IF(COUNTIFS('Example Journal'!$A$7:$A$1006,A99,'Example Journal'!$U$7:$U$1006,"&lt;="&amp;-'Example Journal'!$C$4)&gt;0,"Yes","No")))</f>
        <v/>
      </c>
      <c r="M99" s="14" t="str">
        <f aca="false">IF(A99="","",COUNTIFS('Example Journal'!$A$7:$A$1006,A99,'Example Journal'!$V$7:$V$1006,"After loss limit"))</f>
        <v/>
      </c>
      <c r="N99" s="14" t="str">
        <f aca="false">IF(A99="","",IF(N('Example Journal'!$C$5)&lt;=0,"no cap set",IF(B99&gt;'Example Journal'!$C$5,"Yes","No")))</f>
        <v/>
      </c>
      <c r="O99" s="15" t="str">
        <f aca="false">IF(A99="","",N('Example Journal'!$C$3)+SUM($H$7:H99))</f>
        <v/>
      </c>
      <c r="P99" s="15" t="str">
        <f aca="false">IF(A99="","",O99-MAX(N('Example Journal'!$C$3),MAX($O$7:O99)))</f>
        <v/>
      </c>
      <c r="Q99" s="21" t="e">
        <f aca="false">IF(A99="",NA(),O99)</f>
        <v>#N/A</v>
      </c>
    </row>
    <row r="100" customFormat="false" ht="15" hidden="false" customHeight="false" outlineLevel="0" collapsed="false">
      <c r="A100" s="18" t="str">
        <f aca="false">IF(A99="","",IF(COUNTIF('Example Journal'!$A$7:$A$1006,"&gt;"&amp;A99)=0,"",SMALL('Example Journal'!$A$7:$A$1006,COUNTIF('Example Journal'!$A$7:$A$1006,"&lt;="&amp;A99)+1)))</f>
        <v/>
      </c>
      <c r="B100" s="14" t="str">
        <f aca="false">IF(A100="","",COUNTIF('Example Journal'!$A$7:$A$1006,A100))</f>
        <v/>
      </c>
      <c r="C100" s="14" t="str">
        <f aca="false">IF(A100="","",COUNTIFS('Example Journal'!$A$7:$A$1006,A100,'Example Journal'!$S$7:$S$1006,"&gt;0"))</f>
        <v/>
      </c>
      <c r="D100" s="14" t="str">
        <f aca="false">IF(A100="","",COUNTIFS('Example Journal'!$A$7:$A$1006,A100,'Example Journal'!$S$7:$S$1006,"&lt;0"))</f>
        <v/>
      </c>
      <c r="E100" s="19" t="str">
        <f aca="false">IF(OR(A100="",N(B100)=0),"",C100/B100)</f>
        <v/>
      </c>
      <c r="F100" s="15" t="str">
        <f aca="false">IF(A100="","",SUMIFS('Example Journal'!$S$7:$S$1006,'Example Journal'!$A$7:$A$1006,A100,'Example Journal'!$S$7:$S$1006,"&gt;0"))</f>
        <v/>
      </c>
      <c r="G100" s="15" t="str">
        <f aca="false">IF(A100="","",-SUMIFS('Example Journal'!$S$7:$S$1006,'Example Journal'!$A$7:$A$1006,A100,'Example Journal'!$S$7:$S$1006,"&lt;0"))</f>
        <v/>
      </c>
      <c r="H100" s="15" t="str">
        <f aca="false">IF(A100="","",SUMIFS('Example Journal'!$S$7:$S$1006,'Example Journal'!$A$7:$A$1006,A100))</f>
        <v/>
      </c>
      <c r="I100" s="20" t="str">
        <f aca="false">IF(A100="","",IF(G100=0,IF(F100&gt;0,"no losses",""),F100/G100))</f>
        <v/>
      </c>
      <c r="J100" s="16" t="str">
        <f aca="false">IF(A100="","",IF(COUNTIFS('Example Journal'!$A$7:$A$1006,A100,'Example Journal'!$R$7:$R$1006,"&gt;0")=0,"",SUMIFS('Example Journal'!$T$7:$T$1006,'Example Journal'!$A$7:$A$1006,A100)/COUNTIFS('Example Journal'!$A$7:$A$1006,A100,'Example Journal'!$R$7:$R$1006,"&gt;0")))</f>
        <v/>
      </c>
      <c r="K100" s="15" t="str">
        <f aca="false">IF(A100="","",SUMIFS('Example Journal'!$L$7:$L$1006,'Example Journal'!$A$7:$A$1006,A100))</f>
        <v/>
      </c>
      <c r="L100" s="14" t="str">
        <f aca="false">IF(A100="","",IF(N('Example Journal'!$C$4)&lt;=0,"no limit set",IF(COUNTIFS('Example Journal'!$A$7:$A$1006,A100,'Example Journal'!$U$7:$U$1006,"&lt;="&amp;-'Example Journal'!$C$4)&gt;0,"Yes","No")))</f>
        <v/>
      </c>
      <c r="M100" s="14" t="str">
        <f aca="false">IF(A100="","",COUNTIFS('Example Journal'!$A$7:$A$1006,A100,'Example Journal'!$V$7:$V$1006,"After loss limit"))</f>
        <v/>
      </c>
      <c r="N100" s="14" t="str">
        <f aca="false">IF(A100="","",IF(N('Example Journal'!$C$5)&lt;=0,"no cap set",IF(B100&gt;'Example Journal'!$C$5,"Yes","No")))</f>
        <v/>
      </c>
      <c r="O100" s="15" t="str">
        <f aca="false">IF(A100="","",N('Example Journal'!$C$3)+SUM($H$7:H100))</f>
        <v/>
      </c>
      <c r="P100" s="15" t="str">
        <f aca="false">IF(A100="","",O100-MAX(N('Example Journal'!$C$3),MAX($O$7:O100)))</f>
        <v/>
      </c>
      <c r="Q100" s="21" t="e">
        <f aca="false">IF(A100="",NA(),O100)</f>
        <v>#N/A</v>
      </c>
    </row>
    <row r="101" customFormat="false" ht="15" hidden="false" customHeight="false" outlineLevel="0" collapsed="false">
      <c r="A101" s="18" t="str">
        <f aca="false">IF(A100="","",IF(COUNTIF('Example Journal'!$A$7:$A$1006,"&gt;"&amp;A100)=0,"",SMALL('Example Journal'!$A$7:$A$1006,COUNTIF('Example Journal'!$A$7:$A$1006,"&lt;="&amp;A100)+1)))</f>
        <v/>
      </c>
      <c r="B101" s="14" t="str">
        <f aca="false">IF(A101="","",COUNTIF('Example Journal'!$A$7:$A$1006,A101))</f>
        <v/>
      </c>
      <c r="C101" s="14" t="str">
        <f aca="false">IF(A101="","",COUNTIFS('Example Journal'!$A$7:$A$1006,A101,'Example Journal'!$S$7:$S$1006,"&gt;0"))</f>
        <v/>
      </c>
      <c r="D101" s="14" t="str">
        <f aca="false">IF(A101="","",COUNTIFS('Example Journal'!$A$7:$A$1006,A101,'Example Journal'!$S$7:$S$1006,"&lt;0"))</f>
        <v/>
      </c>
      <c r="E101" s="19" t="str">
        <f aca="false">IF(OR(A101="",N(B101)=0),"",C101/B101)</f>
        <v/>
      </c>
      <c r="F101" s="15" t="str">
        <f aca="false">IF(A101="","",SUMIFS('Example Journal'!$S$7:$S$1006,'Example Journal'!$A$7:$A$1006,A101,'Example Journal'!$S$7:$S$1006,"&gt;0"))</f>
        <v/>
      </c>
      <c r="G101" s="15" t="str">
        <f aca="false">IF(A101="","",-SUMIFS('Example Journal'!$S$7:$S$1006,'Example Journal'!$A$7:$A$1006,A101,'Example Journal'!$S$7:$S$1006,"&lt;0"))</f>
        <v/>
      </c>
      <c r="H101" s="15" t="str">
        <f aca="false">IF(A101="","",SUMIFS('Example Journal'!$S$7:$S$1006,'Example Journal'!$A$7:$A$1006,A101))</f>
        <v/>
      </c>
      <c r="I101" s="20" t="str">
        <f aca="false">IF(A101="","",IF(G101=0,IF(F101&gt;0,"no losses",""),F101/G101))</f>
        <v/>
      </c>
      <c r="J101" s="16" t="str">
        <f aca="false">IF(A101="","",IF(COUNTIFS('Example Journal'!$A$7:$A$1006,A101,'Example Journal'!$R$7:$R$1006,"&gt;0")=0,"",SUMIFS('Example Journal'!$T$7:$T$1006,'Example Journal'!$A$7:$A$1006,A101)/COUNTIFS('Example Journal'!$A$7:$A$1006,A101,'Example Journal'!$R$7:$R$1006,"&gt;0")))</f>
        <v/>
      </c>
      <c r="K101" s="15" t="str">
        <f aca="false">IF(A101="","",SUMIFS('Example Journal'!$L$7:$L$1006,'Example Journal'!$A$7:$A$1006,A101))</f>
        <v/>
      </c>
      <c r="L101" s="14" t="str">
        <f aca="false">IF(A101="","",IF(N('Example Journal'!$C$4)&lt;=0,"no limit set",IF(COUNTIFS('Example Journal'!$A$7:$A$1006,A101,'Example Journal'!$U$7:$U$1006,"&lt;="&amp;-'Example Journal'!$C$4)&gt;0,"Yes","No")))</f>
        <v/>
      </c>
      <c r="M101" s="14" t="str">
        <f aca="false">IF(A101="","",COUNTIFS('Example Journal'!$A$7:$A$1006,A101,'Example Journal'!$V$7:$V$1006,"After loss limit"))</f>
        <v/>
      </c>
      <c r="N101" s="14" t="str">
        <f aca="false">IF(A101="","",IF(N('Example Journal'!$C$5)&lt;=0,"no cap set",IF(B101&gt;'Example Journal'!$C$5,"Yes","No")))</f>
        <v/>
      </c>
      <c r="O101" s="15" t="str">
        <f aca="false">IF(A101="","",N('Example Journal'!$C$3)+SUM($H$7:H101))</f>
        <v/>
      </c>
      <c r="P101" s="15" t="str">
        <f aca="false">IF(A101="","",O101-MAX(N('Example Journal'!$C$3),MAX($O$7:O101)))</f>
        <v/>
      </c>
      <c r="Q101" s="21" t="e">
        <f aca="false">IF(A101="",NA(),O101)</f>
        <v>#N/A</v>
      </c>
    </row>
    <row r="102" customFormat="false" ht="15" hidden="false" customHeight="false" outlineLevel="0" collapsed="false">
      <c r="A102" s="18" t="str">
        <f aca="false">IF(A101="","",IF(COUNTIF('Example Journal'!$A$7:$A$1006,"&gt;"&amp;A101)=0,"",SMALL('Example Journal'!$A$7:$A$1006,COUNTIF('Example Journal'!$A$7:$A$1006,"&lt;="&amp;A101)+1)))</f>
        <v/>
      </c>
      <c r="B102" s="14" t="str">
        <f aca="false">IF(A102="","",COUNTIF('Example Journal'!$A$7:$A$1006,A102))</f>
        <v/>
      </c>
      <c r="C102" s="14" t="str">
        <f aca="false">IF(A102="","",COUNTIFS('Example Journal'!$A$7:$A$1006,A102,'Example Journal'!$S$7:$S$1006,"&gt;0"))</f>
        <v/>
      </c>
      <c r="D102" s="14" t="str">
        <f aca="false">IF(A102="","",COUNTIFS('Example Journal'!$A$7:$A$1006,A102,'Example Journal'!$S$7:$S$1006,"&lt;0"))</f>
        <v/>
      </c>
      <c r="E102" s="19" t="str">
        <f aca="false">IF(OR(A102="",N(B102)=0),"",C102/B102)</f>
        <v/>
      </c>
      <c r="F102" s="15" t="str">
        <f aca="false">IF(A102="","",SUMIFS('Example Journal'!$S$7:$S$1006,'Example Journal'!$A$7:$A$1006,A102,'Example Journal'!$S$7:$S$1006,"&gt;0"))</f>
        <v/>
      </c>
      <c r="G102" s="15" t="str">
        <f aca="false">IF(A102="","",-SUMIFS('Example Journal'!$S$7:$S$1006,'Example Journal'!$A$7:$A$1006,A102,'Example Journal'!$S$7:$S$1006,"&lt;0"))</f>
        <v/>
      </c>
      <c r="H102" s="15" t="str">
        <f aca="false">IF(A102="","",SUMIFS('Example Journal'!$S$7:$S$1006,'Example Journal'!$A$7:$A$1006,A102))</f>
        <v/>
      </c>
      <c r="I102" s="20" t="str">
        <f aca="false">IF(A102="","",IF(G102=0,IF(F102&gt;0,"no losses",""),F102/G102))</f>
        <v/>
      </c>
      <c r="J102" s="16" t="str">
        <f aca="false">IF(A102="","",IF(COUNTIFS('Example Journal'!$A$7:$A$1006,A102,'Example Journal'!$R$7:$R$1006,"&gt;0")=0,"",SUMIFS('Example Journal'!$T$7:$T$1006,'Example Journal'!$A$7:$A$1006,A102)/COUNTIFS('Example Journal'!$A$7:$A$1006,A102,'Example Journal'!$R$7:$R$1006,"&gt;0")))</f>
        <v/>
      </c>
      <c r="K102" s="15" t="str">
        <f aca="false">IF(A102="","",SUMIFS('Example Journal'!$L$7:$L$1006,'Example Journal'!$A$7:$A$1006,A102))</f>
        <v/>
      </c>
      <c r="L102" s="14" t="str">
        <f aca="false">IF(A102="","",IF(N('Example Journal'!$C$4)&lt;=0,"no limit set",IF(COUNTIFS('Example Journal'!$A$7:$A$1006,A102,'Example Journal'!$U$7:$U$1006,"&lt;="&amp;-'Example Journal'!$C$4)&gt;0,"Yes","No")))</f>
        <v/>
      </c>
      <c r="M102" s="14" t="str">
        <f aca="false">IF(A102="","",COUNTIFS('Example Journal'!$A$7:$A$1006,A102,'Example Journal'!$V$7:$V$1006,"After loss limit"))</f>
        <v/>
      </c>
      <c r="N102" s="14" t="str">
        <f aca="false">IF(A102="","",IF(N('Example Journal'!$C$5)&lt;=0,"no cap set",IF(B102&gt;'Example Journal'!$C$5,"Yes","No")))</f>
        <v/>
      </c>
      <c r="O102" s="15" t="str">
        <f aca="false">IF(A102="","",N('Example Journal'!$C$3)+SUM($H$7:H102))</f>
        <v/>
      </c>
      <c r="P102" s="15" t="str">
        <f aca="false">IF(A102="","",O102-MAX(N('Example Journal'!$C$3),MAX($O$7:O102)))</f>
        <v/>
      </c>
      <c r="Q102" s="21" t="e">
        <f aca="false">IF(A102="",NA(),O102)</f>
        <v>#N/A</v>
      </c>
    </row>
    <row r="103" customFormat="false" ht="15" hidden="false" customHeight="false" outlineLevel="0" collapsed="false">
      <c r="A103" s="18" t="str">
        <f aca="false">IF(A102="","",IF(COUNTIF('Example Journal'!$A$7:$A$1006,"&gt;"&amp;A102)=0,"",SMALL('Example Journal'!$A$7:$A$1006,COUNTIF('Example Journal'!$A$7:$A$1006,"&lt;="&amp;A102)+1)))</f>
        <v/>
      </c>
      <c r="B103" s="14" t="str">
        <f aca="false">IF(A103="","",COUNTIF('Example Journal'!$A$7:$A$1006,A103))</f>
        <v/>
      </c>
      <c r="C103" s="14" t="str">
        <f aca="false">IF(A103="","",COUNTIFS('Example Journal'!$A$7:$A$1006,A103,'Example Journal'!$S$7:$S$1006,"&gt;0"))</f>
        <v/>
      </c>
      <c r="D103" s="14" t="str">
        <f aca="false">IF(A103="","",COUNTIFS('Example Journal'!$A$7:$A$1006,A103,'Example Journal'!$S$7:$S$1006,"&lt;0"))</f>
        <v/>
      </c>
      <c r="E103" s="19" t="str">
        <f aca="false">IF(OR(A103="",N(B103)=0),"",C103/B103)</f>
        <v/>
      </c>
      <c r="F103" s="15" t="str">
        <f aca="false">IF(A103="","",SUMIFS('Example Journal'!$S$7:$S$1006,'Example Journal'!$A$7:$A$1006,A103,'Example Journal'!$S$7:$S$1006,"&gt;0"))</f>
        <v/>
      </c>
      <c r="G103" s="15" t="str">
        <f aca="false">IF(A103="","",-SUMIFS('Example Journal'!$S$7:$S$1006,'Example Journal'!$A$7:$A$1006,A103,'Example Journal'!$S$7:$S$1006,"&lt;0"))</f>
        <v/>
      </c>
      <c r="H103" s="15" t="str">
        <f aca="false">IF(A103="","",SUMIFS('Example Journal'!$S$7:$S$1006,'Example Journal'!$A$7:$A$1006,A103))</f>
        <v/>
      </c>
      <c r="I103" s="20" t="str">
        <f aca="false">IF(A103="","",IF(G103=0,IF(F103&gt;0,"no losses",""),F103/G103))</f>
        <v/>
      </c>
      <c r="J103" s="16" t="str">
        <f aca="false">IF(A103="","",IF(COUNTIFS('Example Journal'!$A$7:$A$1006,A103,'Example Journal'!$R$7:$R$1006,"&gt;0")=0,"",SUMIFS('Example Journal'!$T$7:$T$1006,'Example Journal'!$A$7:$A$1006,A103)/COUNTIFS('Example Journal'!$A$7:$A$1006,A103,'Example Journal'!$R$7:$R$1006,"&gt;0")))</f>
        <v/>
      </c>
      <c r="K103" s="15" t="str">
        <f aca="false">IF(A103="","",SUMIFS('Example Journal'!$L$7:$L$1006,'Example Journal'!$A$7:$A$1006,A103))</f>
        <v/>
      </c>
      <c r="L103" s="14" t="str">
        <f aca="false">IF(A103="","",IF(N('Example Journal'!$C$4)&lt;=0,"no limit set",IF(COUNTIFS('Example Journal'!$A$7:$A$1006,A103,'Example Journal'!$U$7:$U$1006,"&lt;="&amp;-'Example Journal'!$C$4)&gt;0,"Yes","No")))</f>
        <v/>
      </c>
      <c r="M103" s="14" t="str">
        <f aca="false">IF(A103="","",COUNTIFS('Example Journal'!$A$7:$A$1006,A103,'Example Journal'!$V$7:$V$1006,"After loss limit"))</f>
        <v/>
      </c>
      <c r="N103" s="14" t="str">
        <f aca="false">IF(A103="","",IF(N('Example Journal'!$C$5)&lt;=0,"no cap set",IF(B103&gt;'Example Journal'!$C$5,"Yes","No")))</f>
        <v/>
      </c>
      <c r="O103" s="15" t="str">
        <f aca="false">IF(A103="","",N('Example Journal'!$C$3)+SUM($H$7:H103))</f>
        <v/>
      </c>
      <c r="P103" s="15" t="str">
        <f aca="false">IF(A103="","",O103-MAX(N('Example Journal'!$C$3),MAX($O$7:O103)))</f>
        <v/>
      </c>
      <c r="Q103" s="21" t="e">
        <f aca="false">IF(A103="",NA(),O103)</f>
        <v>#N/A</v>
      </c>
    </row>
    <row r="104" customFormat="false" ht="15" hidden="false" customHeight="false" outlineLevel="0" collapsed="false">
      <c r="A104" s="18" t="str">
        <f aca="false">IF(A103="","",IF(COUNTIF('Example Journal'!$A$7:$A$1006,"&gt;"&amp;A103)=0,"",SMALL('Example Journal'!$A$7:$A$1006,COUNTIF('Example Journal'!$A$7:$A$1006,"&lt;="&amp;A103)+1)))</f>
        <v/>
      </c>
      <c r="B104" s="14" t="str">
        <f aca="false">IF(A104="","",COUNTIF('Example Journal'!$A$7:$A$1006,A104))</f>
        <v/>
      </c>
      <c r="C104" s="14" t="str">
        <f aca="false">IF(A104="","",COUNTIFS('Example Journal'!$A$7:$A$1006,A104,'Example Journal'!$S$7:$S$1006,"&gt;0"))</f>
        <v/>
      </c>
      <c r="D104" s="14" t="str">
        <f aca="false">IF(A104="","",COUNTIFS('Example Journal'!$A$7:$A$1006,A104,'Example Journal'!$S$7:$S$1006,"&lt;0"))</f>
        <v/>
      </c>
      <c r="E104" s="19" t="str">
        <f aca="false">IF(OR(A104="",N(B104)=0),"",C104/B104)</f>
        <v/>
      </c>
      <c r="F104" s="15" t="str">
        <f aca="false">IF(A104="","",SUMIFS('Example Journal'!$S$7:$S$1006,'Example Journal'!$A$7:$A$1006,A104,'Example Journal'!$S$7:$S$1006,"&gt;0"))</f>
        <v/>
      </c>
      <c r="G104" s="15" t="str">
        <f aca="false">IF(A104="","",-SUMIFS('Example Journal'!$S$7:$S$1006,'Example Journal'!$A$7:$A$1006,A104,'Example Journal'!$S$7:$S$1006,"&lt;0"))</f>
        <v/>
      </c>
      <c r="H104" s="15" t="str">
        <f aca="false">IF(A104="","",SUMIFS('Example Journal'!$S$7:$S$1006,'Example Journal'!$A$7:$A$1006,A104))</f>
        <v/>
      </c>
      <c r="I104" s="20" t="str">
        <f aca="false">IF(A104="","",IF(G104=0,IF(F104&gt;0,"no losses",""),F104/G104))</f>
        <v/>
      </c>
      <c r="J104" s="16" t="str">
        <f aca="false">IF(A104="","",IF(COUNTIFS('Example Journal'!$A$7:$A$1006,A104,'Example Journal'!$R$7:$R$1006,"&gt;0")=0,"",SUMIFS('Example Journal'!$T$7:$T$1006,'Example Journal'!$A$7:$A$1006,A104)/COUNTIFS('Example Journal'!$A$7:$A$1006,A104,'Example Journal'!$R$7:$R$1006,"&gt;0")))</f>
        <v/>
      </c>
      <c r="K104" s="15" t="str">
        <f aca="false">IF(A104="","",SUMIFS('Example Journal'!$L$7:$L$1006,'Example Journal'!$A$7:$A$1006,A104))</f>
        <v/>
      </c>
      <c r="L104" s="14" t="str">
        <f aca="false">IF(A104="","",IF(N('Example Journal'!$C$4)&lt;=0,"no limit set",IF(COUNTIFS('Example Journal'!$A$7:$A$1006,A104,'Example Journal'!$U$7:$U$1006,"&lt;="&amp;-'Example Journal'!$C$4)&gt;0,"Yes","No")))</f>
        <v/>
      </c>
      <c r="M104" s="14" t="str">
        <f aca="false">IF(A104="","",COUNTIFS('Example Journal'!$A$7:$A$1006,A104,'Example Journal'!$V$7:$V$1006,"After loss limit"))</f>
        <v/>
      </c>
      <c r="N104" s="14" t="str">
        <f aca="false">IF(A104="","",IF(N('Example Journal'!$C$5)&lt;=0,"no cap set",IF(B104&gt;'Example Journal'!$C$5,"Yes","No")))</f>
        <v/>
      </c>
      <c r="O104" s="15" t="str">
        <f aca="false">IF(A104="","",N('Example Journal'!$C$3)+SUM($H$7:H104))</f>
        <v/>
      </c>
      <c r="P104" s="15" t="str">
        <f aca="false">IF(A104="","",O104-MAX(N('Example Journal'!$C$3),MAX($O$7:O104)))</f>
        <v/>
      </c>
      <c r="Q104" s="21" t="e">
        <f aca="false">IF(A104="",NA(),O104)</f>
        <v>#N/A</v>
      </c>
    </row>
    <row r="105" customFormat="false" ht="15" hidden="false" customHeight="false" outlineLevel="0" collapsed="false">
      <c r="A105" s="18" t="str">
        <f aca="false">IF(A104="","",IF(COUNTIF('Example Journal'!$A$7:$A$1006,"&gt;"&amp;A104)=0,"",SMALL('Example Journal'!$A$7:$A$1006,COUNTIF('Example Journal'!$A$7:$A$1006,"&lt;="&amp;A104)+1)))</f>
        <v/>
      </c>
      <c r="B105" s="14" t="str">
        <f aca="false">IF(A105="","",COUNTIF('Example Journal'!$A$7:$A$1006,A105))</f>
        <v/>
      </c>
      <c r="C105" s="14" t="str">
        <f aca="false">IF(A105="","",COUNTIFS('Example Journal'!$A$7:$A$1006,A105,'Example Journal'!$S$7:$S$1006,"&gt;0"))</f>
        <v/>
      </c>
      <c r="D105" s="14" t="str">
        <f aca="false">IF(A105="","",COUNTIFS('Example Journal'!$A$7:$A$1006,A105,'Example Journal'!$S$7:$S$1006,"&lt;0"))</f>
        <v/>
      </c>
      <c r="E105" s="19" t="str">
        <f aca="false">IF(OR(A105="",N(B105)=0),"",C105/B105)</f>
        <v/>
      </c>
      <c r="F105" s="15" t="str">
        <f aca="false">IF(A105="","",SUMIFS('Example Journal'!$S$7:$S$1006,'Example Journal'!$A$7:$A$1006,A105,'Example Journal'!$S$7:$S$1006,"&gt;0"))</f>
        <v/>
      </c>
      <c r="G105" s="15" t="str">
        <f aca="false">IF(A105="","",-SUMIFS('Example Journal'!$S$7:$S$1006,'Example Journal'!$A$7:$A$1006,A105,'Example Journal'!$S$7:$S$1006,"&lt;0"))</f>
        <v/>
      </c>
      <c r="H105" s="15" t="str">
        <f aca="false">IF(A105="","",SUMIFS('Example Journal'!$S$7:$S$1006,'Example Journal'!$A$7:$A$1006,A105))</f>
        <v/>
      </c>
      <c r="I105" s="20" t="str">
        <f aca="false">IF(A105="","",IF(G105=0,IF(F105&gt;0,"no losses",""),F105/G105))</f>
        <v/>
      </c>
      <c r="J105" s="16" t="str">
        <f aca="false">IF(A105="","",IF(COUNTIFS('Example Journal'!$A$7:$A$1006,A105,'Example Journal'!$R$7:$R$1006,"&gt;0")=0,"",SUMIFS('Example Journal'!$T$7:$T$1006,'Example Journal'!$A$7:$A$1006,A105)/COUNTIFS('Example Journal'!$A$7:$A$1006,A105,'Example Journal'!$R$7:$R$1006,"&gt;0")))</f>
        <v/>
      </c>
      <c r="K105" s="15" t="str">
        <f aca="false">IF(A105="","",SUMIFS('Example Journal'!$L$7:$L$1006,'Example Journal'!$A$7:$A$1006,A105))</f>
        <v/>
      </c>
      <c r="L105" s="14" t="str">
        <f aca="false">IF(A105="","",IF(N('Example Journal'!$C$4)&lt;=0,"no limit set",IF(COUNTIFS('Example Journal'!$A$7:$A$1006,A105,'Example Journal'!$U$7:$U$1006,"&lt;="&amp;-'Example Journal'!$C$4)&gt;0,"Yes","No")))</f>
        <v/>
      </c>
      <c r="M105" s="14" t="str">
        <f aca="false">IF(A105="","",COUNTIFS('Example Journal'!$A$7:$A$1006,A105,'Example Journal'!$V$7:$V$1006,"After loss limit"))</f>
        <v/>
      </c>
      <c r="N105" s="14" t="str">
        <f aca="false">IF(A105="","",IF(N('Example Journal'!$C$5)&lt;=0,"no cap set",IF(B105&gt;'Example Journal'!$C$5,"Yes","No")))</f>
        <v/>
      </c>
      <c r="O105" s="15" t="str">
        <f aca="false">IF(A105="","",N('Example Journal'!$C$3)+SUM($H$7:H105))</f>
        <v/>
      </c>
      <c r="P105" s="15" t="str">
        <f aca="false">IF(A105="","",O105-MAX(N('Example Journal'!$C$3),MAX($O$7:O105)))</f>
        <v/>
      </c>
      <c r="Q105" s="21" t="e">
        <f aca="false">IF(A105="",NA(),O105)</f>
        <v>#N/A</v>
      </c>
    </row>
    <row r="106" customFormat="false" ht="15" hidden="false" customHeight="false" outlineLevel="0" collapsed="false">
      <c r="A106" s="18" t="str">
        <f aca="false">IF(A105="","",IF(COUNTIF('Example Journal'!$A$7:$A$1006,"&gt;"&amp;A105)=0,"",SMALL('Example Journal'!$A$7:$A$1006,COUNTIF('Example Journal'!$A$7:$A$1006,"&lt;="&amp;A105)+1)))</f>
        <v/>
      </c>
      <c r="B106" s="14" t="str">
        <f aca="false">IF(A106="","",COUNTIF('Example Journal'!$A$7:$A$1006,A106))</f>
        <v/>
      </c>
      <c r="C106" s="14" t="str">
        <f aca="false">IF(A106="","",COUNTIFS('Example Journal'!$A$7:$A$1006,A106,'Example Journal'!$S$7:$S$1006,"&gt;0"))</f>
        <v/>
      </c>
      <c r="D106" s="14" t="str">
        <f aca="false">IF(A106="","",COUNTIFS('Example Journal'!$A$7:$A$1006,A106,'Example Journal'!$S$7:$S$1006,"&lt;0"))</f>
        <v/>
      </c>
      <c r="E106" s="19" t="str">
        <f aca="false">IF(OR(A106="",N(B106)=0),"",C106/B106)</f>
        <v/>
      </c>
      <c r="F106" s="15" t="str">
        <f aca="false">IF(A106="","",SUMIFS('Example Journal'!$S$7:$S$1006,'Example Journal'!$A$7:$A$1006,A106,'Example Journal'!$S$7:$S$1006,"&gt;0"))</f>
        <v/>
      </c>
      <c r="G106" s="15" t="str">
        <f aca="false">IF(A106="","",-SUMIFS('Example Journal'!$S$7:$S$1006,'Example Journal'!$A$7:$A$1006,A106,'Example Journal'!$S$7:$S$1006,"&lt;0"))</f>
        <v/>
      </c>
      <c r="H106" s="15" t="str">
        <f aca="false">IF(A106="","",SUMIFS('Example Journal'!$S$7:$S$1006,'Example Journal'!$A$7:$A$1006,A106))</f>
        <v/>
      </c>
      <c r="I106" s="20" t="str">
        <f aca="false">IF(A106="","",IF(G106=0,IF(F106&gt;0,"no losses",""),F106/G106))</f>
        <v/>
      </c>
      <c r="J106" s="16" t="str">
        <f aca="false">IF(A106="","",IF(COUNTIFS('Example Journal'!$A$7:$A$1006,A106,'Example Journal'!$R$7:$R$1006,"&gt;0")=0,"",SUMIFS('Example Journal'!$T$7:$T$1006,'Example Journal'!$A$7:$A$1006,A106)/COUNTIFS('Example Journal'!$A$7:$A$1006,A106,'Example Journal'!$R$7:$R$1006,"&gt;0")))</f>
        <v/>
      </c>
      <c r="K106" s="15" t="str">
        <f aca="false">IF(A106="","",SUMIFS('Example Journal'!$L$7:$L$1006,'Example Journal'!$A$7:$A$1006,A106))</f>
        <v/>
      </c>
      <c r="L106" s="14" t="str">
        <f aca="false">IF(A106="","",IF(N('Example Journal'!$C$4)&lt;=0,"no limit set",IF(COUNTIFS('Example Journal'!$A$7:$A$1006,A106,'Example Journal'!$U$7:$U$1006,"&lt;="&amp;-'Example Journal'!$C$4)&gt;0,"Yes","No")))</f>
        <v/>
      </c>
      <c r="M106" s="14" t="str">
        <f aca="false">IF(A106="","",COUNTIFS('Example Journal'!$A$7:$A$1006,A106,'Example Journal'!$V$7:$V$1006,"After loss limit"))</f>
        <v/>
      </c>
      <c r="N106" s="14" t="str">
        <f aca="false">IF(A106="","",IF(N('Example Journal'!$C$5)&lt;=0,"no cap set",IF(B106&gt;'Example Journal'!$C$5,"Yes","No")))</f>
        <v/>
      </c>
      <c r="O106" s="15" t="str">
        <f aca="false">IF(A106="","",N('Example Journal'!$C$3)+SUM($H$7:H106))</f>
        <v/>
      </c>
      <c r="P106" s="15" t="str">
        <f aca="false">IF(A106="","",O106-MAX(N('Example Journal'!$C$3),MAX($O$7:O106)))</f>
        <v/>
      </c>
      <c r="Q106" s="21" t="e">
        <f aca="false">IF(A106="",NA(),O106)</f>
        <v>#N/A</v>
      </c>
    </row>
    <row r="107" customFormat="false" ht="15" hidden="false" customHeight="false" outlineLevel="0" collapsed="false">
      <c r="A107" s="18" t="str">
        <f aca="false">IF(A106="","",IF(COUNTIF('Example Journal'!$A$7:$A$1006,"&gt;"&amp;A106)=0,"",SMALL('Example Journal'!$A$7:$A$1006,COUNTIF('Example Journal'!$A$7:$A$1006,"&lt;="&amp;A106)+1)))</f>
        <v/>
      </c>
      <c r="B107" s="14" t="str">
        <f aca="false">IF(A107="","",COUNTIF('Example Journal'!$A$7:$A$1006,A107))</f>
        <v/>
      </c>
      <c r="C107" s="14" t="str">
        <f aca="false">IF(A107="","",COUNTIFS('Example Journal'!$A$7:$A$1006,A107,'Example Journal'!$S$7:$S$1006,"&gt;0"))</f>
        <v/>
      </c>
      <c r="D107" s="14" t="str">
        <f aca="false">IF(A107="","",COUNTIFS('Example Journal'!$A$7:$A$1006,A107,'Example Journal'!$S$7:$S$1006,"&lt;0"))</f>
        <v/>
      </c>
      <c r="E107" s="19" t="str">
        <f aca="false">IF(OR(A107="",N(B107)=0),"",C107/B107)</f>
        <v/>
      </c>
      <c r="F107" s="15" t="str">
        <f aca="false">IF(A107="","",SUMIFS('Example Journal'!$S$7:$S$1006,'Example Journal'!$A$7:$A$1006,A107,'Example Journal'!$S$7:$S$1006,"&gt;0"))</f>
        <v/>
      </c>
      <c r="G107" s="15" t="str">
        <f aca="false">IF(A107="","",-SUMIFS('Example Journal'!$S$7:$S$1006,'Example Journal'!$A$7:$A$1006,A107,'Example Journal'!$S$7:$S$1006,"&lt;0"))</f>
        <v/>
      </c>
      <c r="H107" s="15" t="str">
        <f aca="false">IF(A107="","",SUMIFS('Example Journal'!$S$7:$S$1006,'Example Journal'!$A$7:$A$1006,A107))</f>
        <v/>
      </c>
      <c r="I107" s="20" t="str">
        <f aca="false">IF(A107="","",IF(G107=0,IF(F107&gt;0,"no losses",""),F107/G107))</f>
        <v/>
      </c>
      <c r="J107" s="16" t="str">
        <f aca="false">IF(A107="","",IF(COUNTIFS('Example Journal'!$A$7:$A$1006,A107,'Example Journal'!$R$7:$R$1006,"&gt;0")=0,"",SUMIFS('Example Journal'!$T$7:$T$1006,'Example Journal'!$A$7:$A$1006,A107)/COUNTIFS('Example Journal'!$A$7:$A$1006,A107,'Example Journal'!$R$7:$R$1006,"&gt;0")))</f>
        <v/>
      </c>
      <c r="K107" s="15" t="str">
        <f aca="false">IF(A107="","",SUMIFS('Example Journal'!$L$7:$L$1006,'Example Journal'!$A$7:$A$1006,A107))</f>
        <v/>
      </c>
      <c r="L107" s="14" t="str">
        <f aca="false">IF(A107="","",IF(N('Example Journal'!$C$4)&lt;=0,"no limit set",IF(COUNTIFS('Example Journal'!$A$7:$A$1006,A107,'Example Journal'!$U$7:$U$1006,"&lt;="&amp;-'Example Journal'!$C$4)&gt;0,"Yes","No")))</f>
        <v/>
      </c>
      <c r="M107" s="14" t="str">
        <f aca="false">IF(A107="","",COUNTIFS('Example Journal'!$A$7:$A$1006,A107,'Example Journal'!$V$7:$V$1006,"After loss limit"))</f>
        <v/>
      </c>
      <c r="N107" s="14" t="str">
        <f aca="false">IF(A107="","",IF(N('Example Journal'!$C$5)&lt;=0,"no cap set",IF(B107&gt;'Example Journal'!$C$5,"Yes","No")))</f>
        <v/>
      </c>
      <c r="O107" s="15" t="str">
        <f aca="false">IF(A107="","",N('Example Journal'!$C$3)+SUM($H$7:H107))</f>
        <v/>
      </c>
      <c r="P107" s="15" t="str">
        <f aca="false">IF(A107="","",O107-MAX(N('Example Journal'!$C$3),MAX($O$7:O107)))</f>
        <v/>
      </c>
      <c r="Q107" s="21" t="e">
        <f aca="false">IF(A107="",NA(),O107)</f>
        <v>#N/A</v>
      </c>
    </row>
    <row r="108" customFormat="false" ht="15" hidden="false" customHeight="false" outlineLevel="0" collapsed="false">
      <c r="A108" s="18" t="str">
        <f aca="false">IF(A107="","",IF(COUNTIF('Example Journal'!$A$7:$A$1006,"&gt;"&amp;A107)=0,"",SMALL('Example Journal'!$A$7:$A$1006,COUNTIF('Example Journal'!$A$7:$A$1006,"&lt;="&amp;A107)+1)))</f>
        <v/>
      </c>
      <c r="B108" s="14" t="str">
        <f aca="false">IF(A108="","",COUNTIF('Example Journal'!$A$7:$A$1006,A108))</f>
        <v/>
      </c>
      <c r="C108" s="14" t="str">
        <f aca="false">IF(A108="","",COUNTIFS('Example Journal'!$A$7:$A$1006,A108,'Example Journal'!$S$7:$S$1006,"&gt;0"))</f>
        <v/>
      </c>
      <c r="D108" s="14" t="str">
        <f aca="false">IF(A108="","",COUNTIFS('Example Journal'!$A$7:$A$1006,A108,'Example Journal'!$S$7:$S$1006,"&lt;0"))</f>
        <v/>
      </c>
      <c r="E108" s="19" t="str">
        <f aca="false">IF(OR(A108="",N(B108)=0),"",C108/B108)</f>
        <v/>
      </c>
      <c r="F108" s="15" t="str">
        <f aca="false">IF(A108="","",SUMIFS('Example Journal'!$S$7:$S$1006,'Example Journal'!$A$7:$A$1006,A108,'Example Journal'!$S$7:$S$1006,"&gt;0"))</f>
        <v/>
      </c>
      <c r="G108" s="15" t="str">
        <f aca="false">IF(A108="","",-SUMIFS('Example Journal'!$S$7:$S$1006,'Example Journal'!$A$7:$A$1006,A108,'Example Journal'!$S$7:$S$1006,"&lt;0"))</f>
        <v/>
      </c>
      <c r="H108" s="15" t="str">
        <f aca="false">IF(A108="","",SUMIFS('Example Journal'!$S$7:$S$1006,'Example Journal'!$A$7:$A$1006,A108))</f>
        <v/>
      </c>
      <c r="I108" s="20" t="str">
        <f aca="false">IF(A108="","",IF(G108=0,IF(F108&gt;0,"no losses",""),F108/G108))</f>
        <v/>
      </c>
      <c r="J108" s="16" t="str">
        <f aca="false">IF(A108="","",IF(COUNTIFS('Example Journal'!$A$7:$A$1006,A108,'Example Journal'!$R$7:$R$1006,"&gt;0")=0,"",SUMIFS('Example Journal'!$T$7:$T$1006,'Example Journal'!$A$7:$A$1006,A108)/COUNTIFS('Example Journal'!$A$7:$A$1006,A108,'Example Journal'!$R$7:$R$1006,"&gt;0")))</f>
        <v/>
      </c>
      <c r="K108" s="15" t="str">
        <f aca="false">IF(A108="","",SUMIFS('Example Journal'!$L$7:$L$1006,'Example Journal'!$A$7:$A$1006,A108))</f>
        <v/>
      </c>
      <c r="L108" s="14" t="str">
        <f aca="false">IF(A108="","",IF(N('Example Journal'!$C$4)&lt;=0,"no limit set",IF(COUNTIFS('Example Journal'!$A$7:$A$1006,A108,'Example Journal'!$U$7:$U$1006,"&lt;="&amp;-'Example Journal'!$C$4)&gt;0,"Yes","No")))</f>
        <v/>
      </c>
      <c r="M108" s="14" t="str">
        <f aca="false">IF(A108="","",COUNTIFS('Example Journal'!$A$7:$A$1006,A108,'Example Journal'!$V$7:$V$1006,"After loss limit"))</f>
        <v/>
      </c>
      <c r="N108" s="14" t="str">
        <f aca="false">IF(A108="","",IF(N('Example Journal'!$C$5)&lt;=0,"no cap set",IF(B108&gt;'Example Journal'!$C$5,"Yes","No")))</f>
        <v/>
      </c>
      <c r="O108" s="15" t="str">
        <f aca="false">IF(A108="","",N('Example Journal'!$C$3)+SUM($H$7:H108))</f>
        <v/>
      </c>
      <c r="P108" s="15" t="str">
        <f aca="false">IF(A108="","",O108-MAX(N('Example Journal'!$C$3),MAX($O$7:O108)))</f>
        <v/>
      </c>
      <c r="Q108" s="21" t="e">
        <f aca="false">IF(A108="",NA(),O108)</f>
        <v>#N/A</v>
      </c>
    </row>
    <row r="109" customFormat="false" ht="15" hidden="false" customHeight="false" outlineLevel="0" collapsed="false">
      <c r="A109" s="18" t="str">
        <f aca="false">IF(A108="","",IF(COUNTIF('Example Journal'!$A$7:$A$1006,"&gt;"&amp;A108)=0,"",SMALL('Example Journal'!$A$7:$A$1006,COUNTIF('Example Journal'!$A$7:$A$1006,"&lt;="&amp;A108)+1)))</f>
        <v/>
      </c>
      <c r="B109" s="14" t="str">
        <f aca="false">IF(A109="","",COUNTIF('Example Journal'!$A$7:$A$1006,A109))</f>
        <v/>
      </c>
      <c r="C109" s="14" t="str">
        <f aca="false">IF(A109="","",COUNTIFS('Example Journal'!$A$7:$A$1006,A109,'Example Journal'!$S$7:$S$1006,"&gt;0"))</f>
        <v/>
      </c>
      <c r="D109" s="14" t="str">
        <f aca="false">IF(A109="","",COUNTIFS('Example Journal'!$A$7:$A$1006,A109,'Example Journal'!$S$7:$S$1006,"&lt;0"))</f>
        <v/>
      </c>
      <c r="E109" s="19" t="str">
        <f aca="false">IF(OR(A109="",N(B109)=0),"",C109/B109)</f>
        <v/>
      </c>
      <c r="F109" s="15" t="str">
        <f aca="false">IF(A109="","",SUMIFS('Example Journal'!$S$7:$S$1006,'Example Journal'!$A$7:$A$1006,A109,'Example Journal'!$S$7:$S$1006,"&gt;0"))</f>
        <v/>
      </c>
      <c r="G109" s="15" t="str">
        <f aca="false">IF(A109="","",-SUMIFS('Example Journal'!$S$7:$S$1006,'Example Journal'!$A$7:$A$1006,A109,'Example Journal'!$S$7:$S$1006,"&lt;0"))</f>
        <v/>
      </c>
      <c r="H109" s="15" t="str">
        <f aca="false">IF(A109="","",SUMIFS('Example Journal'!$S$7:$S$1006,'Example Journal'!$A$7:$A$1006,A109))</f>
        <v/>
      </c>
      <c r="I109" s="20" t="str">
        <f aca="false">IF(A109="","",IF(G109=0,IF(F109&gt;0,"no losses",""),F109/G109))</f>
        <v/>
      </c>
      <c r="J109" s="16" t="str">
        <f aca="false">IF(A109="","",IF(COUNTIFS('Example Journal'!$A$7:$A$1006,A109,'Example Journal'!$R$7:$R$1006,"&gt;0")=0,"",SUMIFS('Example Journal'!$T$7:$T$1006,'Example Journal'!$A$7:$A$1006,A109)/COUNTIFS('Example Journal'!$A$7:$A$1006,A109,'Example Journal'!$R$7:$R$1006,"&gt;0")))</f>
        <v/>
      </c>
      <c r="K109" s="15" t="str">
        <f aca="false">IF(A109="","",SUMIFS('Example Journal'!$L$7:$L$1006,'Example Journal'!$A$7:$A$1006,A109))</f>
        <v/>
      </c>
      <c r="L109" s="14" t="str">
        <f aca="false">IF(A109="","",IF(N('Example Journal'!$C$4)&lt;=0,"no limit set",IF(COUNTIFS('Example Journal'!$A$7:$A$1006,A109,'Example Journal'!$U$7:$U$1006,"&lt;="&amp;-'Example Journal'!$C$4)&gt;0,"Yes","No")))</f>
        <v/>
      </c>
      <c r="M109" s="14" t="str">
        <f aca="false">IF(A109="","",COUNTIFS('Example Journal'!$A$7:$A$1006,A109,'Example Journal'!$V$7:$V$1006,"After loss limit"))</f>
        <v/>
      </c>
      <c r="N109" s="14" t="str">
        <f aca="false">IF(A109="","",IF(N('Example Journal'!$C$5)&lt;=0,"no cap set",IF(B109&gt;'Example Journal'!$C$5,"Yes","No")))</f>
        <v/>
      </c>
      <c r="O109" s="15" t="str">
        <f aca="false">IF(A109="","",N('Example Journal'!$C$3)+SUM($H$7:H109))</f>
        <v/>
      </c>
      <c r="P109" s="15" t="str">
        <f aca="false">IF(A109="","",O109-MAX(N('Example Journal'!$C$3),MAX($O$7:O109)))</f>
        <v/>
      </c>
      <c r="Q109" s="21" t="e">
        <f aca="false">IF(A109="",NA(),O109)</f>
        <v>#N/A</v>
      </c>
    </row>
    <row r="110" customFormat="false" ht="15" hidden="false" customHeight="false" outlineLevel="0" collapsed="false">
      <c r="A110" s="18" t="str">
        <f aca="false">IF(A109="","",IF(COUNTIF('Example Journal'!$A$7:$A$1006,"&gt;"&amp;A109)=0,"",SMALL('Example Journal'!$A$7:$A$1006,COUNTIF('Example Journal'!$A$7:$A$1006,"&lt;="&amp;A109)+1)))</f>
        <v/>
      </c>
      <c r="B110" s="14" t="str">
        <f aca="false">IF(A110="","",COUNTIF('Example Journal'!$A$7:$A$1006,A110))</f>
        <v/>
      </c>
      <c r="C110" s="14" t="str">
        <f aca="false">IF(A110="","",COUNTIFS('Example Journal'!$A$7:$A$1006,A110,'Example Journal'!$S$7:$S$1006,"&gt;0"))</f>
        <v/>
      </c>
      <c r="D110" s="14" t="str">
        <f aca="false">IF(A110="","",COUNTIFS('Example Journal'!$A$7:$A$1006,A110,'Example Journal'!$S$7:$S$1006,"&lt;0"))</f>
        <v/>
      </c>
      <c r="E110" s="19" t="str">
        <f aca="false">IF(OR(A110="",N(B110)=0),"",C110/B110)</f>
        <v/>
      </c>
      <c r="F110" s="15" t="str">
        <f aca="false">IF(A110="","",SUMIFS('Example Journal'!$S$7:$S$1006,'Example Journal'!$A$7:$A$1006,A110,'Example Journal'!$S$7:$S$1006,"&gt;0"))</f>
        <v/>
      </c>
      <c r="G110" s="15" t="str">
        <f aca="false">IF(A110="","",-SUMIFS('Example Journal'!$S$7:$S$1006,'Example Journal'!$A$7:$A$1006,A110,'Example Journal'!$S$7:$S$1006,"&lt;0"))</f>
        <v/>
      </c>
      <c r="H110" s="15" t="str">
        <f aca="false">IF(A110="","",SUMIFS('Example Journal'!$S$7:$S$1006,'Example Journal'!$A$7:$A$1006,A110))</f>
        <v/>
      </c>
      <c r="I110" s="20" t="str">
        <f aca="false">IF(A110="","",IF(G110=0,IF(F110&gt;0,"no losses",""),F110/G110))</f>
        <v/>
      </c>
      <c r="J110" s="16" t="str">
        <f aca="false">IF(A110="","",IF(COUNTIFS('Example Journal'!$A$7:$A$1006,A110,'Example Journal'!$R$7:$R$1006,"&gt;0")=0,"",SUMIFS('Example Journal'!$T$7:$T$1006,'Example Journal'!$A$7:$A$1006,A110)/COUNTIFS('Example Journal'!$A$7:$A$1006,A110,'Example Journal'!$R$7:$R$1006,"&gt;0")))</f>
        <v/>
      </c>
      <c r="K110" s="15" t="str">
        <f aca="false">IF(A110="","",SUMIFS('Example Journal'!$L$7:$L$1006,'Example Journal'!$A$7:$A$1006,A110))</f>
        <v/>
      </c>
      <c r="L110" s="14" t="str">
        <f aca="false">IF(A110="","",IF(N('Example Journal'!$C$4)&lt;=0,"no limit set",IF(COUNTIFS('Example Journal'!$A$7:$A$1006,A110,'Example Journal'!$U$7:$U$1006,"&lt;="&amp;-'Example Journal'!$C$4)&gt;0,"Yes","No")))</f>
        <v/>
      </c>
      <c r="M110" s="14" t="str">
        <f aca="false">IF(A110="","",COUNTIFS('Example Journal'!$A$7:$A$1006,A110,'Example Journal'!$V$7:$V$1006,"After loss limit"))</f>
        <v/>
      </c>
      <c r="N110" s="14" t="str">
        <f aca="false">IF(A110="","",IF(N('Example Journal'!$C$5)&lt;=0,"no cap set",IF(B110&gt;'Example Journal'!$C$5,"Yes","No")))</f>
        <v/>
      </c>
      <c r="O110" s="15" t="str">
        <f aca="false">IF(A110="","",N('Example Journal'!$C$3)+SUM($H$7:H110))</f>
        <v/>
      </c>
      <c r="P110" s="15" t="str">
        <f aca="false">IF(A110="","",O110-MAX(N('Example Journal'!$C$3),MAX($O$7:O110)))</f>
        <v/>
      </c>
      <c r="Q110" s="21" t="e">
        <f aca="false">IF(A110="",NA(),O110)</f>
        <v>#N/A</v>
      </c>
    </row>
    <row r="111" customFormat="false" ht="15" hidden="false" customHeight="false" outlineLevel="0" collapsed="false">
      <c r="A111" s="18" t="str">
        <f aca="false">IF(A110="","",IF(COUNTIF('Example Journal'!$A$7:$A$1006,"&gt;"&amp;A110)=0,"",SMALL('Example Journal'!$A$7:$A$1006,COUNTIF('Example Journal'!$A$7:$A$1006,"&lt;="&amp;A110)+1)))</f>
        <v/>
      </c>
      <c r="B111" s="14" t="str">
        <f aca="false">IF(A111="","",COUNTIF('Example Journal'!$A$7:$A$1006,A111))</f>
        <v/>
      </c>
      <c r="C111" s="14" t="str">
        <f aca="false">IF(A111="","",COUNTIFS('Example Journal'!$A$7:$A$1006,A111,'Example Journal'!$S$7:$S$1006,"&gt;0"))</f>
        <v/>
      </c>
      <c r="D111" s="14" t="str">
        <f aca="false">IF(A111="","",COUNTIFS('Example Journal'!$A$7:$A$1006,A111,'Example Journal'!$S$7:$S$1006,"&lt;0"))</f>
        <v/>
      </c>
      <c r="E111" s="19" t="str">
        <f aca="false">IF(OR(A111="",N(B111)=0),"",C111/B111)</f>
        <v/>
      </c>
      <c r="F111" s="15" t="str">
        <f aca="false">IF(A111="","",SUMIFS('Example Journal'!$S$7:$S$1006,'Example Journal'!$A$7:$A$1006,A111,'Example Journal'!$S$7:$S$1006,"&gt;0"))</f>
        <v/>
      </c>
      <c r="G111" s="15" t="str">
        <f aca="false">IF(A111="","",-SUMIFS('Example Journal'!$S$7:$S$1006,'Example Journal'!$A$7:$A$1006,A111,'Example Journal'!$S$7:$S$1006,"&lt;0"))</f>
        <v/>
      </c>
      <c r="H111" s="15" t="str">
        <f aca="false">IF(A111="","",SUMIFS('Example Journal'!$S$7:$S$1006,'Example Journal'!$A$7:$A$1006,A111))</f>
        <v/>
      </c>
      <c r="I111" s="20" t="str">
        <f aca="false">IF(A111="","",IF(G111=0,IF(F111&gt;0,"no losses",""),F111/G111))</f>
        <v/>
      </c>
      <c r="J111" s="16" t="str">
        <f aca="false">IF(A111="","",IF(COUNTIFS('Example Journal'!$A$7:$A$1006,A111,'Example Journal'!$R$7:$R$1006,"&gt;0")=0,"",SUMIFS('Example Journal'!$T$7:$T$1006,'Example Journal'!$A$7:$A$1006,A111)/COUNTIFS('Example Journal'!$A$7:$A$1006,A111,'Example Journal'!$R$7:$R$1006,"&gt;0")))</f>
        <v/>
      </c>
      <c r="K111" s="15" t="str">
        <f aca="false">IF(A111="","",SUMIFS('Example Journal'!$L$7:$L$1006,'Example Journal'!$A$7:$A$1006,A111))</f>
        <v/>
      </c>
      <c r="L111" s="14" t="str">
        <f aca="false">IF(A111="","",IF(N('Example Journal'!$C$4)&lt;=0,"no limit set",IF(COUNTIFS('Example Journal'!$A$7:$A$1006,A111,'Example Journal'!$U$7:$U$1006,"&lt;="&amp;-'Example Journal'!$C$4)&gt;0,"Yes","No")))</f>
        <v/>
      </c>
      <c r="M111" s="14" t="str">
        <f aca="false">IF(A111="","",COUNTIFS('Example Journal'!$A$7:$A$1006,A111,'Example Journal'!$V$7:$V$1006,"After loss limit"))</f>
        <v/>
      </c>
      <c r="N111" s="14" t="str">
        <f aca="false">IF(A111="","",IF(N('Example Journal'!$C$5)&lt;=0,"no cap set",IF(B111&gt;'Example Journal'!$C$5,"Yes","No")))</f>
        <v/>
      </c>
      <c r="O111" s="15" t="str">
        <f aca="false">IF(A111="","",N('Example Journal'!$C$3)+SUM($H$7:H111))</f>
        <v/>
      </c>
      <c r="P111" s="15" t="str">
        <f aca="false">IF(A111="","",O111-MAX(N('Example Journal'!$C$3),MAX($O$7:O111)))</f>
        <v/>
      </c>
      <c r="Q111" s="21" t="e">
        <f aca="false">IF(A111="",NA(),O111)</f>
        <v>#N/A</v>
      </c>
    </row>
    <row r="112" customFormat="false" ht="15" hidden="false" customHeight="false" outlineLevel="0" collapsed="false">
      <c r="A112" s="18" t="str">
        <f aca="false">IF(A111="","",IF(COUNTIF('Example Journal'!$A$7:$A$1006,"&gt;"&amp;A111)=0,"",SMALL('Example Journal'!$A$7:$A$1006,COUNTIF('Example Journal'!$A$7:$A$1006,"&lt;="&amp;A111)+1)))</f>
        <v/>
      </c>
      <c r="B112" s="14" t="str">
        <f aca="false">IF(A112="","",COUNTIF('Example Journal'!$A$7:$A$1006,A112))</f>
        <v/>
      </c>
      <c r="C112" s="14" t="str">
        <f aca="false">IF(A112="","",COUNTIFS('Example Journal'!$A$7:$A$1006,A112,'Example Journal'!$S$7:$S$1006,"&gt;0"))</f>
        <v/>
      </c>
      <c r="D112" s="14" t="str">
        <f aca="false">IF(A112="","",COUNTIFS('Example Journal'!$A$7:$A$1006,A112,'Example Journal'!$S$7:$S$1006,"&lt;0"))</f>
        <v/>
      </c>
      <c r="E112" s="19" t="str">
        <f aca="false">IF(OR(A112="",N(B112)=0),"",C112/B112)</f>
        <v/>
      </c>
      <c r="F112" s="15" t="str">
        <f aca="false">IF(A112="","",SUMIFS('Example Journal'!$S$7:$S$1006,'Example Journal'!$A$7:$A$1006,A112,'Example Journal'!$S$7:$S$1006,"&gt;0"))</f>
        <v/>
      </c>
      <c r="G112" s="15" t="str">
        <f aca="false">IF(A112="","",-SUMIFS('Example Journal'!$S$7:$S$1006,'Example Journal'!$A$7:$A$1006,A112,'Example Journal'!$S$7:$S$1006,"&lt;0"))</f>
        <v/>
      </c>
      <c r="H112" s="15" t="str">
        <f aca="false">IF(A112="","",SUMIFS('Example Journal'!$S$7:$S$1006,'Example Journal'!$A$7:$A$1006,A112))</f>
        <v/>
      </c>
      <c r="I112" s="20" t="str">
        <f aca="false">IF(A112="","",IF(G112=0,IF(F112&gt;0,"no losses",""),F112/G112))</f>
        <v/>
      </c>
      <c r="J112" s="16" t="str">
        <f aca="false">IF(A112="","",IF(COUNTIFS('Example Journal'!$A$7:$A$1006,A112,'Example Journal'!$R$7:$R$1006,"&gt;0")=0,"",SUMIFS('Example Journal'!$T$7:$T$1006,'Example Journal'!$A$7:$A$1006,A112)/COUNTIFS('Example Journal'!$A$7:$A$1006,A112,'Example Journal'!$R$7:$R$1006,"&gt;0")))</f>
        <v/>
      </c>
      <c r="K112" s="15" t="str">
        <f aca="false">IF(A112="","",SUMIFS('Example Journal'!$L$7:$L$1006,'Example Journal'!$A$7:$A$1006,A112))</f>
        <v/>
      </c>
      <c r="L112" s="14" t="str">
        <f aca="false">IF(A112="","",IF(N('Example Journal'!$C$4)&lt;=0,"no limit set",IF(COUNTIFS('Example Journal'!$A$7:$A$1006,A112,'Example Journal'!$U$7:$U$1006,"&lt;="&amp;-'Example Journal'!$C$4)&gt;0,"Yes","No")))</f>
        <v/>
      </c>
      <c r="M112" s="14" t="str">
        <f aca="false">IF(A112="","",COUNTIFS('Example Journal'!$A$7:$A$1006,A112,'Example Journal'!$V$7:$V$1006,"After loss limit"))</f>
        <v/>
      </c>
      <c r="N112" s="14" t="str">
        <f aca="false">IF(A112="","",IF(N('Example Journal'!$C$5)&lt;=0,"no cap set",IF(B112&gt;'Example Journal'!$C$5,"Yes","No")))</f>
        <v/>
      </c>
      <c r="O112" s="15" t="str">
        <f aca="false">IF(A112="","",N('Example Journal'!$C$3)+SUM($H$7:H112))</f>
        <v/>
      </c>
      <c r="P112" s="15" t="str">
        <f aca="false">IF(A112="","",O112-MAX(N('Example Journal'!$C$3),MAX($O$7:O112)))</f>
        <v/>
      </c>
      <c r="Q112" s="21" t="e">
        <f aca="false">IF(A112="",NA(),O112)</f>
        <v>#N/A</v>
      </c>
    </row>
    <row r="113" customFormat="false" ht="15" hidden="false" customHeight="false" outlineLevel="0" collapsed="false">
      <c r="A113" s="18" t="str">
        <f aca="false">IF(A112="","",IF(COUNTIF('Example Journal'!$A$7:$A$1006,"&gt;"&amp;A112)=0,"",SMALL('Example Journal'!$A$7:$A$1006,COUNTIF('Example Journal'!$A$7:$A$1006,"&lt;="&amp;A112)+1)))</f>
        <v/>
      </c>
      <c r="B113" s="14" t="str">
        <f aca="false">IF(A113="","",COUNTIF('Example Journal'!$A$7:$A$1006,A113))</f>
        <v/>
      </c>
      <c r="C113" s="14" t="str">
        <f aca="false">IF(A113="","",COUNTIFS('Example Journal'!$A$7:$A$1006,A113,'Example Journal'!$S$7:$S$1006,"&gt;0"))</f>
        <v/>
      </c>
      <c r="D113" s="14" t="str">
        <f aca="false">IF(A113="","",COUNTIFS('Example Journal'!$A$7:$A$1006,A113,'Example Journal'!$S$7:$S$1006,"&lt;0"))</f>
        <v/>
      </c>
      <c r="E113" s="19" t="str">
        <f aca="false">IF(OR(A113="",N(B113)=0),"",C113/B113)</f>
        <v/>
      </c>
      <c r="F113" s="15" t="str">
        <f aca="false">IF(A113="","",SUMIFS('Example Journal'!$S$7:$S$1006,'Example Journal'!$A$7:$A$1006,A113,'Example Journal'!$S$7:$S$1006,"&gt;0"))</f>
        <v/>
      </c>
      <c r="G113" s="15" t="str">
        <f aca="false">IF(A113="","",-SUMIFS('Example Journal'!$S$7:$S$1006,'Example Journal'!$A$7:$A$1006,A113,'Example Journal'!$S$7:$S$1006,"&lt;0"))</f>
        <v/>
      </c>
      <c r="H113" s="15" t="str">
        <f aca="false">IF(A113="","",SUMIFS('Example Journal'!$S$7:$S$1006,'Example Journal'!$A$7:$A$1006,A113))</f>
        <v/>
      </c>
      <c r="I113" s="20" t="str">
        <f aca="false">IF(A113="","",IF(G113=0,IF(F113&gt;0,"no losses",""),F113/G113))</f>
        <v/>
      </c>
      <c r="J113" s="16" t="str">
        <f aca="false">IF(A113="","",IF(COUNTIFS('Example Journal'!$A$7:$A$1006,A113,'Example Journal'!$R$7:$R$1006,"&gt;0")=0,"",SUMIFS('Example Journal'!$T$7:$T$1006,'Example Journal'!$A$7:$A$1006,A113)/COUNTIFS('Example Journal'!$A$7:$A$1006,A113,'Example Journal'!$R$7:$R$1006,"&gt;0")))</f>
        <v/>
      </c>
      <c r="K113" s="15" t="str">
        <f aca="false">IF(A113="","",SUMIFS('Example Journal'!$L$7:$L$1006,'Example Journal'!$A$7:$A$1006,A113))</f>
        <v/>
      </c>
      <c r="L113" s="14" t="str">
        <f aca="false">IF(A113="","",IF(N('Example Journal'!$C$4)&lt;=0,"no limit set",IF(COUNTIFS('Example Journal'!$A$7:$A$1006,A113,'Example Journal'!$U$7:$U$1006,"&lt;="&amp;-'Example Journal'!$C$4)&gt;0,"Yes","No")))</f>
        <v/>
      </c>
      <c r="M113" s="14" t="str">
        <f aca="false">IF(A113="","",COUNTIFS('Example Journal'!$A$7:$A$1006,A113,'Example Journal'!$V$7:$V$1006,"After loss limit"))</f>
        <v/>
      </c>
      <c r="N113" s="14" t="str">
        <f aca="false">IF(A113="","",IF(N('Example Journal'!$C$5)&lt;=0,"no cap set",IF(B113&gt;'Example Journal'!$C$5,"Yes","No")))</f>
        <v/>
      </c>
      <c r="O113" s="15" t="str">
        <f aca="false">IF(A113="","",N('Example Journal'!$C$3)+SUM($H$7:H113))</f>
        <v/>
      </c>
      <c r="P113" s="15" t="str">
        <f aca="false">IF(A113="","",O113-MAX(N('Example Journal'!$C$3),MAX($O$7:O113)))</f>
        <v/>
      </c>
      <c r="Q113" s="21" t="e">
        <f aca="false">IF(A113="",NA(),O113)</f>
        <v>#N/A</v>
      </c>
    </row>
    <row r="114" customFormat="false" ht="15" hidden="false" customHeight="false" outlineLevel="0" collapsed="false">
      <c r="A114" s="18" t="str">
        <f aca="false">IF(A113="","",IF(COUNTIF('Example Journal'!$A$7:$A$1006,"&gt;"&amp;A113)=0,"",SMALL('Example Journal'!$A$7:$A$1006,COUNTIF('Example Journal'!$A$7:$A$1006,"&lt;="&amp;A113)+1)))</f>
        <v/>
      </c>
      <c r="B114" s="14" t="str">
        <f aca="false">IF(A114="","",COUNTIF('Example Journal'!$A$7:$A$1006,A114))</f>
        <v/>
      </c>
      <c r="C114" s="14" t="str">
        <f aca="false">IF(A114="","",COUNTIFS('Example Journal'!$A$7:$A$1006,A114,'Example Journal'!$S$7:$S$1006,"&gt;0"))</f>
        <v/>
      </c>
      <c r="D114" s="14" t="str">
        <f aca="false">IF(A114="","",COUNTIFS('Example Journal'!$A$7:$A$1006,A114,'Example Journal'!$S$7:$S$1006,"&lt;0"))</f>
        <v/>
      </c>
      <c r="E114" s="19" t="str">
        <f aca="false">IF(OR(A114="",N(B114)=0),"",C114/B114)</f>
        <v/>
      </c>
      <c r="F114" s="15" t="str">
        <f aca="false">IF(A114="","",SUMIFS('Example Journal'!$S$7:$S$1006,'Example Journal'!$A$7:$A$1006,A114,'Example Journal'!$S$7:$S$1006,"&gt;0"))</f>
        <v/>
      </c>
      <c r="G114" s="15" t="str">
        <f aca="false">IF(A114="","",-SUMIFS('Example Journal'!$S$7:$S$1006,'Example Journal'!$A$7:$A$1006,A114,'Example Journal'!$S$7:$S$1006,"&lt;0"))</f>
        <v/>
      </c>
      <c r="H114" s="15" t="str">
        <f aca="false">IF(A114="","",SUMIFS('Example Journal'!$S$7:$S$1006,'Example Journal'!$A$7:$A$1006,A114))</f>
        <v/>
      </c>
      <c r="I114" s="20" t="str">
        <f aca="false">IF(A114="","",IF(G114=0,IF(F114&gt;0,"no losses",""),F114/G114))</f>
        <v/>
      </c>
      <c r="J114" s="16" t="str">
        <f aca="false">IF(A114="","",IF(COUNTIFS('Example Journal'!$A$7:$A$1006,A114,'Example Journal'!$R$7:$R$1006,"&gt;0")=0,"",SUMIFS('Example Journal'!$T$7:$T$1006,'Example Journal'!$A$7:$A$1006,A114)/COUNTIFS('Example Journal'!$A$7:$A$1006,A114,'Example Journal'!$R$7:$R$1006,"&gt;0")))</f>
        <v/>
      </c>
      <c r="K114" s="15" t="str">
        <f aca="false">IF(A114="","",SUMIFS('Example Journal'!$L$7:$L$1006,'Example Journal'!$A$7:$A$1006,A114))</f>
        <v/>
      </c>
      <c r="L114" s="14" t="str">
        <f aca="false">IF(A114="","",IF(N('Example Journal'!$C$4)&lt;=0,"no limit set",IF(COUNTIFS('Example Journal'!$A$7:$A$1006,A114,'Example Journal'!$U$7:$U$1006,"&lt;="&amp;-'Example Journal'!$C$4)&gt;0,"Yes","No")))</f>
        <v/>
      </c>
      <c r="M114" s="14" t="str">
        <f aca="false">IF(A114="","",COUNTIFS('Example Journal'!$A$7:$A$1006,A114,'Example Journal'!$V$7:$V$1006,"After loss limit"))</f>
        <v/>
      </c>
      <c r="N114" s="14" t="str">
        <f aca="false">IF(A114="","",IF(N('Example Journal'!$C$5)&lt;=0,"no cap set",IF(B114&gt;'Example Journal'!$C$5,"Yes","No")))</f>
        <v/>
      </c>
      <c r="O114" s="15" t="str">
        <f aca="false">IF(A114="","",N('Example Journal'!$C$3)+SUM($H$7:H114))</f>
        <v/>
      </c>
      <c r="P114" s="15" t="str">
        <f aca="false">IF(A114="","",O114-MAX(N('Example Journal'!$C$3),MAX($O$7:O114)))</f>
        <v/>
      </c>
      <c r="Q114" s="21" t="e">
        <f aca="false">IF(A114="",NA(),O114)</f>
        <v>#N/A</v>
      </c>
    </row>
    <row r="115" customFormat="false" ht="15" hidden="false" customHeight="false" outlineLevel="0" collapsed="false">
      <c r="A115" s="18" t="str">
        <f aca="false">IF(A114="","",IF(COUNTIF('Example Journal'!$A$7:$A$1006,"&gt;"&amp;A114)=0,"",SMALL('Example Journal'!$A$7:$A$1006,COUNTIF('Example Journal'!$A$7:$A$1006,"&lt;="&amp;A114)+1)))</f>
        <v/>
      </c>
      <c r="B115" s="14" t="str">
        <f aca="false">IF(A115="","",COUNTIF('Example Journal'!$A$7:$A$1006,A115))</f>
        <v/>
      </c>
      <c r="C115" s="14" t="str">
        <f aca="false">IF(A115="","",COUNTIFS('Example Journal'!$A$7:$A$1006,A115,'Example Journal'!$S$7:$S$1006,"&gt;0"))</f>
        <v/>
      </c>
      <c r="D115" s="14" t="str">
        <f aca="false">IF(A115="","",COUNTIFS('Example Journal'!$A$7:$A$1006,A115,'Example Journal'!$S$7:$S$1006,"&lt;0"))</f>
        <v/>
      </c>
      <c r="E115" s="19" t="str">
        <f aca="false">IF(OR(A115="",N(B115)=0),"",C115/B115)</f>
        <v/>
      </c>
      <c r="F115" s="15" t="str">
        <f aca="false">IF(A115="","",SUMIFS('Example Journal'!$S$7:$S$1006,'Example Journal'!$A$7:$A$1006,A115,'Example Journal'!$S$7:$S$1006,"&gt;0"))</f>
        <v/>
      </c>
      <c r="G115" s="15" t="str">
        <f aca="false">IF(A115="","",-SUMIFS('Example Journal'!$S$7:$S$1006,'Example Journal'!$A$7:$A$1006,A115,'Example Journal'!$S$7:$S$1006,"&lt;0"))</f>
        <v/>
      </c>
      <c r="H115" s="15" t="str">
        <f aca="false">IF(A115="","",SUMIFS('Example Journal'!$S$7:$S$1006,'Example Journal'!$A$7:$A$1006,A115))</f>
        <v/>
      </c>
      <c r="I115" s="20" t="str">
        <f aca="false">IF(A115="","",IF(G115=0,IF(F115&gt;0,"no losses",""),F115/G115))</f>
        <v/>
      </c>
      <c r="J115" s="16" t="str">
        <f aca="false">IF(A115="","",IF(COUNTIFS('Example Journal'!$A$7:$A$1006,A115,'Example Journal'!$R$7:$R$1006,"&gt;0")=0,"",SUMIFS('Example Journal'!$T$7:$T$1006,'Example Journal'!$A$7:$A$1006,A115)/COUNTIFS('Example Journal'!$A$7:$A$1006,A115,'Example Journal'!$R$7:$R$1006,"&gt;0")))</f>
        <v/>
      </c>
      <c r="K115" s="15" t="str">
        <f aca="false">IF(A115="","",SUMIFS('Example Journal'!$L$7:$L$1006,'Example Journal'!$A$7:$A$1006,A115))</f>
        <v/>
      </c>
      <c r="L115" s="14" t="str">
        <f aca="false">IF(A115="","",IF(N('Example Journal'!$C$4)&lt;=0,"no limit set",IF(COUNTIFS('Example Journal'!$A$7:$A$1006,A115,'Example Journal'!$U$7:$U$1006,"&lt;="&amp;-'Example Journal'!$C$4)&gt;0,"Yes","No")))</f>
        <v/>
      </c>
      <c r="M115" s="14" t="str">
        <f aca="false">IF(A115="","",COUNTIFS('Example Journal'!$A$7:$A$1006,A115,'Example Journal'!$V$7:$V$1006,"After loss limit"))</f>
        <v/>
      </c>
      <c r="N115" s="14" t="str">
        <f aca="false">IF(A115="","",IF(N('Example Journal'!$C$5)&lt;=0,"no cap set",IF(B115&gt;'Example Journal'!$C$5,"Yes","No")))</f>
        <v/>
      </c>
      <c r="O115" s="15" t="str">
        <f aca="false">IF(A115="","",N('Example Journal'!$C$3)+SUM($H$7:H115))</f>
        <v/>
      </c>
      <c r="P115" s="15" t="str">
        <f aca="false">IF(A115="","",O115-MAX(N('Example Journal'!$C$3),MAX($O$7:O115)))</f>
        <v/>
      </c>
      <c r="Q115" s="21" t="e">
        <f aca="false">IF(A115="",NA(),O115)</f>
        <v>#N/A</v>
      </c>
    </row>
    <row r="116" customFormat="false" ht="15" hidden="false" customHeight="false" outlineLevel="0" collapsed="false">
      <c r="A116" s="18" t="str">
        <f aca="false">IF(A115="","",IF(COUNTIF('Example Journal'!$A$7:$A$1006,"&gt;"&amp;A115)=0,"",SMALL('Example Journal'!$A$7:$A$1006,COUNTIF('Example Journal'!$A$7:$A$1006,"&lt;="&amp;A115)+1)))</f>
        <v/>
      </c>
      <c r="B116" s="14" t="str">
        <f aca="false">IF(A116="","",COUNTIF('Example Journal'!$A$7:$A$1006,A116))</f>
        <v/>
      </c>
      <c r="C116" s="14" t="str">
        <f aca="false">IF(A116="","",COUNTIFS('Example Journal'!$A$7:$A$1006,A116,'Example Journal'!$S$7:$S$1006,"&gt;0"))</f>
        <v/>
      </c>
      <c r="D116" s="14" t="str">
        <f aca="false">IF(A116="","",COUNTIFS('Example Journal'!$A$7:$A$1006,A116,'Example Journal'!$S$7:$S$1006,"&lt;0"))</f>
        <v/>
      </c>
      <c r="E116" s="19" t="str">
        <f aca="false">IF(OR(A116="",N(B116)=0),"",C116/B116)</f>
        <v/>
      </c>
      <c r="F116" s="15" t="str">
        <f aca="false">IF(A116="","",SUMIFS('Example Journal'!$S$7:$S$1006,'Example Journal'!$A$7:$A$1006,A116,'Example Journal'!$S$7:$S$1006,"&gt;0"))</f>
        <v/>
      </c>
      <c r="G116" s="15" t="str">
        <f aca="false">IF(A116="","",-SUMIFS('Example Journal'!$S$7:$S$1006,'Example Journal'!$A$7:$A$1006,A116,'Example Journal'!$S$7:$S$1006,"&lt;0"))</f>
        <v/>
      </c>
      <c r="H116" s="15" t="str">
        <f aca="false">IF(A116="","",SUMIFS('Example Journal'!$S$7:$S$1006,'Example Journal'!$A$7:$A$1006,A116))</f>
        <v/>
      </c>
      <c r="I116" s="20" t="str">
        <f aca="false">IF(A116="","",IF(G116=0,IF(F116&gt;0,"no losses",""),F116/G116))</f>
        <v/>
      </c>
      <c r="J116" s="16" t="str">
        <f aca="false">IF(A116="","",IF(COUNTIFS('Example Journal'!$A$7:$A$1006,A116,'Example Journal'!$R$7:$R$1006,"&gt;0")=0,"",SUMIFS('Example Journal'!$T$7:$T$1006,'Example Journal'!$A$7:$A$1006,A116)/COUNTIFS('Example Journal'!$A$7:$A$1006,A116,'Example Journal'!$R$7:$R$1006,"&gt;0")))</f>
        <v/>
      </c>
      <c r="K116" s="15" t="str">
        <f aca="false">IF(A116="","",SUMIFS('Example Journal'!$L$7:$L$1006,'Example Journal'!$A$7:$A$1006,A116))</f>
        <v/>
      </c>
      <c r="L116" s="14" t="str">
        <f aca="false">IF(A116="","",IF(N('Example Journal'!$C$4)&lt;=0,"no limit set",IF(COUNTIFS('Example Journal'!$A$7:$A$1006,A116,'Example Journal'!$U$7:$U$1006,"&lt;="&amp;-'Example Journal'!$C$4)&gt;0,"Yes","No")))</f>
        <v/>
      </c>
      <c r="M116" s="14" t="str">
        <f aca="false">IF(A116="","",COUNTIFS('Example Journal'!$A$7:$A$1006,A116,'Example Journal'!$V$7:$V$1006,"After loss limit"))</f>
        <v/>
      </c>
      <c r="N116" s="14" t="str">
        <f aca="false">IF(A116="","",IF(N('Example Journal'!$C$5)&lt;=0,"no cap set",IF(B116&gt;'Example Journal'!$C$5,"Yes","No")))</f>
        <v/>
      </c>
      <c r="O116" s="15" t="str">
        <f aca="false">IF(A116="","",N('Example Journal'!$C$3)+SUM($H$7:H116))</f>
        <v/>
      </c>
      <c r="P116" s="15" t="str">
        <f aca="false">IF(A116="","",O116-MAX(N('Example Journal'!$C$3),MAX($O$7:O116)))</f>
        <v/>
      </c>
      <c r="Q116" s="21" t="e">
        <f aca="false">IF(A116="",NA(),O116)</f>
        <v>#N/A</v>
      </c>
    </row>
    <row r="117" customFormat="false" ht="15" hidden="false" customHeight="false" outlineLevel="0" collapsed="false">
      <c r="A117" s="18" t="str">
        <f aca="false">IF(A116="","",IF(COUNTIF('Example Journal'!$A$7:$A$1006,"&gt;"&amp;A116)=0,"",SMALL('Example Journal'!$A$7:$A$1006,COUNTIF('Example Journal'!$A$7:$A$1006,"&lt;="&amp;A116)+1)))</f>
        <v/>
      </c>
      <c r="B117" s="14" t="str">
        <f aca="false">IF(A117="","",COUNTIF('Example Journal'!$A$7:$A$1006,A117))</f>
        <v/>
      </c>
      <c r="C117" s="14" t="str">
        <f aca="false">IF(A117="","",COUNTIFS('Example Journal'!$A$7:$A$1006,A117,'Example Journal'!$S$7:$S$1006,"&gt;0"))</f>
        <v/>
      </c>
      <c r="D117" s="14" t="str">
        <f aca="false">IF(A117="","",COUNTIFS('Example Journal'!$A$7:$A$1006,A117,'Example Journal'!$S$7:$S$1006,"&lt;0"))</f>
        <v/>
      </c>
      <c r="E117" s="19" t="str">
        <f aca="false">IF(OR(A117="",N(B117)=0),"",C117/B117)</f>
        <v/>
      </c>
      <c r="F117" s="15" t="str">
        <f aca="false">IF(A117="","",SUMIFS('Example Journal'!$S$7:$S$1006,'Example Journal'!$A$7:$A$1006,A117,'Example Journal'!$S$7:$S$1006,"&gt;0"))</f>
        <v/>
      </c>
      <c r="G117" s="15" t="str">
        <f aca="false">IF(A117="","",-SUMIFS('Example Journal'!$S$7:$S$1006,'Example Journal'!$A$7:$A$1006,A117,'Example Journal'!$S$7:$S$1006,"&lt;0"))</f>
        <v/>
      </c>
      <c r="H117" s="15" t="str">
        <f aca="false">IF(A117="","",SUMIFS('Example Journal'!$S$7:$S$1006,'Example Journal'!$A$7:$A$1006,A117))</f>
        <v/>
      </c>
      <c r="I117" s="20" t="str">
        <f aca="false">IF(A117="","",IF(G117=0,IF(F117&gt;0,"no losses",""),F117/G117))</f>
        <v/>
      </c>
      <c r="J117" s="16" t="str">
        <f aca="false">IF(A117="","",IF(COUNTIFS('Example Journal'!$A$7:$A$1006,A117,'Example Journal'!$R$7:$R$1006,"&gt;0")=0,"",SUMIFS('Example Journal'!$T$7:$T$1006,'Example Journal'!$A$7:$A$1006,A117)/COUNTIFS('Example Journal'!$A$7:$A$1006,A117,'Example Journal'!$R$7:$R$1006,"&gt;0")))</f>
        <v/>
      </c>
      <c r="K117" s="15" t="str">
        <f aca="false">IF(A117="","",SUMIFS('Example Journal'!$L$7:$L$1006,'Example Journal'!$A$7:$A$1006,A117))</f>
        <v/>
      </c>
      <c r="L117" s="14" t="str">
        <f aca="false">IF(A117="","",IF(N('Example Journal'!$C$4)&lt;=0,"no limit set",IF(COUNTIFS('Example Journal'!$A$7:$A$1006,A117,'Example Journal'!$U$7:$U$1006,"&lt;="&amp;-'Example Journal'!$C$4)&gt;0,"Yes","No")))</f>
        <v/>
      </c>
      <c r="M117" s="14" t="str">
        <f aca="false">IF(A117="","",COUNTIFS('Example Journal'!$A$7:$A$1006,A117,'Example Journal'!$V$7:$V$1006,"After loss limit"))</f>
        <v/>
      </c>
      <c r="N117" s="14" t="str">
        <f aca="false">IF(A117="","",IF(N('Example Journal'!$C$5)&lt;=0,"no cap set",IF(B117&gt;'Example Journal'!$C$5,"Yes","No")))</f>
        <v/>
      </c>
      <c r="O117" s="15" t="str">
        <f aca="false">IF(A117="","",N('Example Journal'!$C$3)+SUM($H$7:H117))</f>
        <v/>
      </c>
      <c r="P117" s="15" t="str">
        <f aca="false">IF(A117="","",O117-MAX(N('Example Journal'!$C$3),MAX($O$7:O117)))</f>
        <v/>
      </c>
      <c r="Q117" s="21" t="e">
        <f aca="false">IF(A117="",NA(),O117)</f>
        <v>#N/A</v>
      </c>
    </row>
    <row r="118" customFormat="false" ht="15" hidden="false" customHeight="false" outlineLevel="0" collapsed="false">
      <c r="A118" s="18" t="str">
        <f aca="false">IF(A117="","",IF(COUNTIF('Example Journal'!$A$7:$A$1006,"&gt;"&amp;A117)=0,"",SMALL('Example Journal'!$A$7:$A$1006,COUNTIF('Example Journal'!$A$7:$A$1006,"&lt;="&amp;A117)+1)))</f>
        <v/>
      </c>
      <c r="B118" s="14" t="str">
        <f aca="false">IF(A118="","",COUNTIF('Example Journal'!$A$7:$A$1006,A118))</f>
        <v/>
      </c>
      <c r="C118" s="14" t="str">
        <f aca="false">IF(A118="","",COUNTIFS('Example Journal'!$A$7:$A$1006,A118,'Example Journal'!$S$7:$S$1006,"&gt;0"))</f>
        <v/>
      </c>
      <c r="D118" s="14" t="str">
        <f aca="false">IF(A118="","",COUNTIFS('Example Journal'!$A$7:$A$1006,A118,'Example Journal'!$S$7:$S$1006,"&lt;0"))</f>
        <v/>
      </c>
      <c r="E118" s="19" t="str">
        <f aca="false">IF(OR(A118="",N(B118)=0),"",C118/B118)</f>
        <v/>
      </c>
      <c r="F118" s="15" t="str">
        <f aca="false">IF(A118="","",SUMIFS('Example Journal'!$S$7:$S$1006,'Example Journal'!$A$7:$A$1006,A118,'Example Journal'!$S$7:$S$1006,"&gt;0"))</f>
        <v/>
      </c>
      <c r="G118" s="15" t="str">
        <f aca="false">IF(A118="","",-SUMIFS('Example Journal'!$S$7:$S$1006,'Example Journal'!$A$7:$A$1006,A118,'Example Journal'!$S$7:$S$1006,"&lt;0"))</f>
        <v/>
      </c>
      <c r="H118" s="15" t="str">
        <f aca="false">IF(A118="","",SUMIFS('Example Journal'!$S$7:$S$1006,'Example Journal'!$A$7:$A$1006,A118))</f>
        <v/>
      </c>
      <c r="I118" s="20" t="str">
        <f aca="false">IF(A118="","",IF(G118=0,IF(F118&gt;0,"no losses",""),F118/G118))</f>
        <v/>
      </c>
      <c r="J118" s="16" t="str">
        <f aca="false">IF(A118="","",IF(COUNTIFS('Example Journal'!$A$7:$A$1006,A118,'Example Journal'!$R$7:$R$1006,"&gt;0")=0,"",SUMIFS('Example Journal'!$T$7:$T$1006,'Example Journal'!$A$7:$A$1006,A118)/COUNTIFS('Example Journal'!$A$7:$A$1006,A118,'Example Journal'!$R$7:$R$1006,"&gt;0")))</f>
        <v/>
      </c>
      <c r="K118" s="15" t="str">
        <f aca="false">IF(A118="","",SUMIFS('Example Journal'!$L$7:$L$1006,'Example Journal'!$A$7:$A$1006,A118))</f>
        <v/>
      </c>
      <c r="L118" s="14" t="str">
        <f aca="false">IF(A118="","",IF(N('Example Journal'!$C$4)&lt;=0,"no limit set",IF(COUNTIFS('Example Journal'!$A$7:$A$1006,A118,'Example Journal'!$U$7:$U$1006,"&lt;="&amp;-'Example Journal'!$C$4)&gt;0,"Yes","No")))</f>
        <v/>
      </c>
      <c r="M118" s="14" t="str">
        <f aca="false">IF(A118="","",COUNTIFS('Example Journal'!$A$7:$A$1006,A118,'Example Journal'!$V$7:$V$1006,"After loss limit"))</f>
        <v/>
      </c>
      <c r="N118" s="14" t="str">
        <f aca="false">IF(A118="","",IF(N('Example Journal'!$C$5)&lt;=0,"no cap set",IF(B118&gt;'Example Journal'!$C$5,"Yes","No")))</f>
        <v/>
      </c>
      <c r="O118" s="15" t="str">
        <f aca="false">IF(A118="","",N('Example Journal'!$C$3)+SUM($H$7:H118))</f>
        <v/>
      </c>
      <c r="P118" s="15" t="str">
        <f aca="false">IF(A118="","",O118-MAX(N('Example Journal'!$C$3),MAX($O$7:O118)))</f>
        <v/>
      </c>
      <c r="Q118" s="21" t="e">
        <f aca="false">IF(A118="",NA(),O118)</f>
        <v>#N/A</v>
      </c>
    </row>
    <row r="119" customFormat="false" ht="15" hidden="false" customHeight="false" outlineLevel="0" collapsed="false">
      <c r="A119" s="18" t="str">
        <f aca="false">IF(A118="","",IF(COUNTIF('Example Journal'!$A$7:$A$1006,"&gt;"&amp;A118)=0,"",SMALL('Example Journal'!$A$7:$A$1006,COUNTIF('Example Journal'!$A$7:$A$1006,"&lt;="&amp;A118)+1)))</f>
        <v/>
      </c>
      <c r="B119" s="14" t="str">
        <f aca="false">IF(A119="","",COUNTIF('Example Journal'!$A$7:$A$1006,A119))</f>
        <v/>
      </c>
      <c r="C119" s="14" t="str">
        <f aca="false">IF(A119="","",COUNTIFS('Example Journal'!$A$7:$A$1006,A119,'Example Journal'!$S$7:$S$1006,"&gt;0"))</f>
        <v/>
      </c>
      <c r="D119" s="14" t="str">
        <f aca="false">IF(A119="","",COUNTIFS('Example Journal'!$A$7:$A$1006,A119,'Example Journal'!$S$7:$S$1006,"&lt;0"))</f>
        <v/>
      </c>
      <c r="E119" s="19" t="str">
        <f aca="false">IF(OR(A119="",N(B119)=0),"",C119/B119)</f>
        <v/>
      </c>
      <c r="F119" s="15" t="str">
        <f aca="false">IF(A119="","",SUMIFS('Example Journal'!$S$7:$S$1006,'Example Journal'!$A$7:$A$1006,A119,'Example Journal'!$S$7:$S$1006,"&gt;0"))</f>
        <v/>
      </c>
      <c r="G119" s="15" t="str">
        <f aca="false">IF(A119="","",-SUMIFS('Example Journal'!$S$7:$S$1006,'Example Journal'!$A$7:$A$1006,A119,'Example Journal'!$S$7:$S$1006,"&lt;0"))</f>
        <v/>
      </c>
      <c r="H119" s="15" t="str">
        <f aca="false">IF(A119="","",SUMIFS('Example Journal'!$S$7:$S$1006,'Example Journal'!$A$7:$A$1006,A119))</f>
        <v/>
      </c>
      <c r="I119" s="20" t="str">
        <f aca="false">IF(A119="","",IF(G119=0,IF(F119&gt;0,"no losses",""),F119/G119))</f>
        <v/>
      </c>
      <c r="J119" s="16" t="str">
        <f aca="false">IF(A119="","",IF(COUNTIFS('Example Journal'!$A$7:$A$1006,A119,'Example Journal'!$R$7:$R$1006,"&gt;0")=0,"",SUMIFS('Example Journal'!$T$7:$T$1006,'Example Journal'!$A$7:$A$1006,A119)/COUNTIFS('Example Journal'!$A$7:$A$1006,A119,'Example Journal'!$R$7:$R$1006,"&gt;0")))</f>
        <v/>
      </c>
      <c r="K119" s="15" t="str">
        <f aca="false">IF(A119="","",SUMIFS('Example Journal'!$L$7:$L$1006,'Example Journal'!$A$7:$A$1006,A119))</f>
        <v/>
      </c>
      <c r="L119" s="14" t="str">
        <f aca="false">IF(A119="","",IF(N('Example Journal'!$C$4)&lt;=0,"no limit set",IF(COUNTIFS('Example Journal'!$A$7:$A$1006,A119,'Example Journal'!$U$7:$U$1006,"&lt;="&amp;-'Example Journal'!$C$4)&gt;0,"Yes","No")))</f>
        <v/>
      </c>
      <c r="M119" s="14" t="str">
        <f aca="false">IF(A119="","",COUNTIFS('Example Journal'!$A$7:$A$1006,A119,'Example Journal'!$V$7:$V$1006,"After loss limit"))</f>
        <v/>
      </c>
      <c r="N119" s="14" t="str">
        <f aca="false">IF(A119="","",IF(N('Example Journal'!$C$5)&lt;=0,"no cap set",IF(B119&gt;'Example Journal'!$C$5,"Yes","No")))</f>
        <v/>
      </c>
      <c r="O119" s="15" t="str">
        <f aca="false">IF(A119="","",N('Example Journal'!$C$3)+SUM($H$7:H119))</f>
        <v/>
      </c>
      <c r="P119" s="15" t="str">
        <f aca="false">IF(A119="","",O119-MAX(N('Example Journal'!$C$3),MAX($O$7:O119)))</f>
        <v/>
      </c>
      <c r="Q119" s="21" t="e">
        <f aca="false">IF(A119="",NA(),O119)</f>
        <v>#N/A</v>
      </c>
    </row>
    <row r="120" customFormat="false" ht="15" hidden="false" customHeight="false" outlineLevel="0" collapsed="false">
      <c r="A120" s="18" t="str">
        <f aca="false">IF(A119="","",IF(COUNTIF('Example Journal'!$A$7:$A$1006,"&gt;"&amp;A119)=0,"",SMALL('Example Journal'!$A$7:$A$1006,COUNTIF('Example Journal'!$A$7:$A$1006,"&lt;="&amp;A119)+1)))</f>
        <v/>
      </c>
      <c r="B120" s="14" t="str">
        <f aca="false">IF(A120="","",COUNTIF('Example Journal'!$A$7:$A$1006,A120))</f>
        <v/>
      </c>
      <c r="C120" s="14" t="str">
        <f aca="false">IF(A120="","",COUNTIFS('Example Journal'!$A$7:$A$1006,A120,'Example Journal'!$S$7:$S$1006,"&gt;0"))</f>
        <v/>
      </c>
      <c r="D120" s="14" t="str">
        <f aca="false">IF(A120="","",COUNTIFS('Example Journal'!$A$7:$A$1006,A120,'Example Journal'!$S$7:$S$1006,"&lt;0"))</f>
        <v/>
      </c>
      <c r="E120" s="19" t="str">
        <f aca="false">IF(OR(A120="",N(B120)=0),"",C120/B120)</f>
        <v/>
      </c>
      <c r="F120" s="15" t="str">
        <f aca="false">IF(A120="","",SUMIFS('Example Journal'!$S$7:$S$1006,'Example Journal'!$A$7:$A$1006,A120,'Example Journal'!$S$7:$S$1006,"&gt;0"))</f>
        <v/>
      </c>
      <c r="G120" s="15" t="str">
        <f aca="false">IF(A120="","",-SUMIFS('Example Journal'!$S$7:$S$1006,'Example Journal'!$A$7:$A$1006,A120,'Example Journal'!$S$7:$S$1006,"&lt;0"))</f>
        <v/>
      </c>
      <c r="H120" s="15" t="str">
        <f aca="false">IF(A120="","",SUMIFS('Example Journal'!$S$7:$S$1006,'Example Journal'!$A$7:$A$1006,A120))</f>
        <v/>
      </c>
      <c r="I120" s="20" t="str">
        <f aca="false">IF(A120="","",IF(G120=0,IF(F120&gt;0,"no losses",""),F120/G120))</f>
        <v/>
      </c>
      <c r="J120" s="16" t="str">
        <f aca="false">IF(A120="","",IF(COUNTIFS('Example Journal'!$A$7:$A$1006,A120,'Example Journal'!$R$7:$R$1006,"&gt;0")=0,"",SUMIFS('Example Journal'!$T$7:$T$1006,'Example Journal'!$A$7:$A$1006,A120)/COUNTIFS('Example Journal'!$A$7:$A$1006,A120,'Example Journal'!$R$7:$R$1006,"&gt;0")))</f>
        <v/>
      </c>
      <c r="K120" s="15" t="str">
        <f aca="false">IF(A120="","",SUMIFS('Example Journal'!$L$7:$L$1006,'Example Journal'!$A$7:$A$1006,A120))</f>
        <v/>
      </c>
      <c r="L120" s="14" t="str">
        <f aca="false">IF(A120="","",IF(N('Example Journal'!$C$4)&lt;=0,"no limit set",IF(COUNTIFS('Example Journal'!$A$7:$A$1006,A120,'Example Journal'!$U$7:$U$1006,"&lt;="&amp;-'Example Journal'!$C$4)&gt;0,"Yes","No")))</f>
        <v/>
      </c>
      <c r="M120" s="14" t="str">
        <f aca="false">IF(A120="","",COUNTIFS('Example Journal'!$A$7:$A$1006,A120,'Example Journal'!$V$7:$V$1006,"After loss limit"))</f>
        <v/>
      </c>
      <c r="N120" s="14" t="str">
        <f aca="false">IF(A120="","",IF(N('Example Journal'!$C$5)&lt;=0,"no cap set",IF(B120&gt;'Example Journal'!$C$5,"Yes","No")))</f>
        <v/>
      </c>
      <c r="O120" s="15" t="str">
        <f aca="false">IF(A120="","",N('Example Journal'!$C$3)+SUM($H$7:H120))</f>
        <v/>
      </c>
      <c r="P120" s="15" t="str">
        <f aca="false">IF(A120="","",O120-MAX(N('Example Journal'!$C$3),MAX($O$7:O120)))</f>
        <v/>
      </c>
      <c r="Q120" s="21" t="e">
        <f aca="false">IF(A120="",NA(),O120)</f>
        <v>#N/A</v>
      </c>
    </row>
    <row r="121" customFormat="false" ht="15" hidden="false" customHeight="false" outlineLevel="0" collapsed="false">
      <c r="A121" s="18" t="str">
        <f aca="false">IF(A120="","",IF(COUNTIF('Example Journal'!$A$7:$A$1006,"&gt;"&amp;A120)=0,"",SMALL('Example Journal'!$A$7:$A$1006,COUNTIF('Example Journal'!$A$7:$A$1006,"&lt;="&amp;A120)+1)))</f>
        <v/>
      </c>
      <c r="B121" s="14" t="str">
        <f aca="false">IF(A121="","",COUNTIF('Example Journal'!$A$7:$A$1006,A121))</f>
        <v/>
      </c>
      <c r="C121" s="14" t="str">
        <f aca="false">IF(A121="","",COUNTIFS('Example Journal'!$A$7:$A$1006,A121,'Example Journal'!$S$7:$S$1006,"&gt;0"))</f>
        <v/>
      </c>
      <c r="D121" s="14" t="str">
        <f aca="false">IF(A121="","",COUNTIFS('Example Journal'!$A$7:$A$1006,A121,'Example Journal'!$S$7:$S$1006,"&lt;0"))</f>
        <v/>
      </c>
      <c r="E121" s="19" t="str">
        <f aca="false">IF(OR(A121="",N(B121)=0),"",C121/B121)</f>
        <v/>
      </c>
      <c r="F121" s="15" t="str">
        <f aca="false">IF(A121="","",SUMIFS('Example Journal'!$S$7:$S$1006,'Example Journal'!$A$7:$A$1006,A121,'Example Journal'!$S$7:$S$1006,"&gt;0"))</f>
        <v/>
      </c>
      <c r="G121" s="15" t="str">
        <f aca="false">IF(A121="","",-SUMIFS('Example Journal'!$S$7:$S$1006,'Example Journal'!$A$7:$A$1006,A121,'Example Journal'!$S$7:$S$1006,"&lt;0"))</f>
        <v/>
      </c>
      <c r="H121" s="15" t="str">
        <f aca="false">IF(A121="","",SUMIFS('Example Journal'!$S$7:$S$1006,'Example Journal'!$A$7:$A$1006,A121))</f>
        <v/>
      </c>
      <c r="I121" s="20" t="str">
        <f aca="false">IF(A121="","",IF(G121=0,IF(F121&gt;0,"no losses",""),F121/G121))</f>
        <v/>
      </c>
      <c r="J121" s="16" t="str">
        <f aca="false">IF(A121="","",IF(COUNTIFS('Example Journal'!$A$7:$A$1006,A121,'Example Journal'!$R$7:$R$1006,"&gt;0")=0,"",SUMIFS('Example Journal'!$T$7:$T$1006,'Example Journal'!$A$7:$A$1006,A121)/COUNTIFS('Example Journal'!$A$7:$A$1006,A121,'Example Journal'!$R$7:$R$1006,"&gt;0")))</f>
        <v/>
      </c>
      <c r="K121" s="15" t="str">
        <f aca="false">IF(A121="","",SUMIFS('Example Journal'!$L$7:$L$1006,'Example Journal'!$A$7:$A$1006,A121))</f>
        <v/>
      </c>
      <c r="L121" s="14" t="str">
        <f aca="false">IF(A121="","",IF(N('Example Journal'!$C$4)&lt;=0,"no limit set",IF(COUNTIFS('Example Journal'!$A$7:$A$1006,A121,'Example Journal'!$U$7:$U$1006,"&lt;="&amp;-'Example Journal'!$C$4)&gt;0,"Yes","No")))</f>
        <v/>
      </c>
      <c r="M121" s="14" t="str">
        <f aca="false">IF(A121="","",COUNTIFS('Example Journal'!$A$7:$A$1006,A121,'Example Journal'!$V$7:$V$1006,"After loss limit"))</f>
        <v/>
      </c>
      <c r="N121" s="14" t="str">
        <f aca="false">IF(A121="","",IF(N('Example Journal'!$C$5)&lt;=0,"no cap set",IF(B121&gt;'Example Journal'!$C$5,"Yes","No")))</f>
        <v/>
      </c>
      <c r="O121" s="15" t="str">
        <f aca="false">IF(A121="","",N('Example Journal'!$C$3)+SUM($H$7:H121))</f>
        <v/>
      </c>
      <c r="P121" s="15" t="str">
        <f aca="false">IF(A121="","",O121-MAX(N('Example Journal'!$C$3),MAX($O$7:O121)))</f>
        <v/>
      </c>
      <c r="Q121" s="21" t="e">
        <f aca="false">IF(A121="",NA(),O121)</f>
        <v>#N/A</v>
      </c>
    </row>
    <row r="122" customFormat="false" ht="15" hidden="false" customHeight="false" outlineLevel="0" collapsed="false">
      <c r="A122" s="18" t="str">
        <f aca="false">IF(A121="","",IF(COUNTIF('Example Journal'!$A$7:$A$1006,"&gt;"&amp;A121)=0,"",SMALL('Example Journal'!$A$7:$A$1006,COUNTIF('Example Journal'!$A$7:$A$1006,"&lt;="&amp;A121)+1)))</f>
        <v/>
      </c>
      <c r="B122" s="14" t="str">
        <f aca="false">IF(A122="","",COUNTIF('Example Journal'!$A$7:$A$1006,A122))</f>
        <v/>
      </c>
      <c r="C122" s="14" t="str">
        <f aca="false">IF(A122="","",COUNTIFS('Example Journal'!$A$7:$A$1006,A122,'Example Journal'!$S$7:$S$1006,"&gt;0"))</f>
        <v/>
      </c>
      <c r="D122" s="14" t="str">
        <f aca="false">IF(A122="","",COUNTIFS('Example Journal'!$A$7:$A$1006,A122,'Example Journal'!$S$7:$S$1006,"&lt;0"))</f>
        <v/>
      </c>
      <c r="E122" s="19" t="str">
        <f aca="false">IF(OR(A122="",N(B122)=0),"",C122/B122)</f>
        <v/>
      </c>
      <c r="F122" s="15" t="str">
        <f aca="false">IF(A122="","",SUMIFS('Example Journal'!$S$7:$S$1006,'Example Journal'!$A$7:$A$1006,A122,'Example Journal'!$S$7:$S$1006,"&gt;0"))</f>
        <v/>
      </c>
      <c r="G122" s="15" t="str">
        <f aca="false">IF(A122="","",-SUMIFS('Example Journal'!$S$7:$S$1006,'Example Journal'!$A$7:$A$1006,A122,'Example Journal'!$S$7:$S$1006,"&lt;0"))</f>
        <v/>
      </c>
      <c r="H122" s="15" t="str">
        <f aca="false">IF(A122="","",SUMIFS('Example Journal'!$S$7:$S$1006,'Example Journal'!$A$7:$A$1006,A122))</f>
        <v/>
      </c>
      <c r="I122" s="20" t="str">
        <f aca="false">IF(A122="","",IF(G122=0,IF(F122&gt;0,"no losses",""),F122/G122))</f>
        <v/>
      </c>
      <c r="J122" s="16" t="str">
        <f aca="false">IF(A122="","",IF(COUNTIFS('Example Journal'!$A$7:$A$1006,A122,'Example Journal'!$R$7:$R$1006,"&gt;0")=0,"",SUMIFS('Example Journal'!$T$7:$T$1006,'Example Journal'!$A$7:$A$1006,A122)/COUNTIFS('Example Journal'!$A$7:$A$1006,A122,'Example Journal'!$R$7:$R$1006,"&gt;0")))</f>
        <v/>
      </c>
      <c r="K122" s="15" t="str">
        <f aca="false">IF(A122="","",SUMIFS('Example Journal'!$L$7:$L$1006,'Example Journal'!$A$7:$A$1006,A122))</f>
        <v/>
      </c>
      <c r="L122" s="14" t="str">
        <f aca="false">IF(A122="","",IF(N('Example Journal'!$C$4)&lt;=0,"no limit set",IF(COUNTIFS('Example Journal'!$A$7:$A$1006,A122,'Example Journal'!$U$7:$U$1006,"&lt;="&amp;-'Example Journal'!$C$4)&gt;0,"Yes","No")))</f>
        <v/>
      </c>
      <c r="M122" s="14" t="str">
        <f aca="false">IF(A122="","",COUNTIFS('Example Journal'!$A$7:$A$1006,A122,'Example Journal'!$V$7:$V$1006,"After loss limit"))</f>
        <v/>
      </c>
      <c r="N122" s="14" t="str">
        <f aca="false">IF(A122="","",IF(N('Example Journal'!$C$5)&lt;=0,"no cap set",IF(B122&gt;'Example Journal'!$C$5,"Yes","No")))</f>
        <v/>
      </c>
      <c r="O122" s="15" t="str">
        <f aca="false">IF(A122="","",N('Example Journal'!$C$3)+SUM($H$7:H122))</f>
        <v/>
      </c>
      <c r="P122" s="15" t="str">
        <f aca="false">IF(A122="","",O122-MAX(N('Example Journal'!$C$3),MAX($O$7:O122)))</f>
        <v/>
      </c>
      <c r="Q122" s="21" t="e">
        <f aca="false">IF(A122="",NA(),O122)</f>
        <v>#N/A</v>
      </c>
    </row>
    <row r="123" customFormat="false" ht="15" hidden="false" customHeight="false" outlineLevel="0" collapsed="false">
      <c r="A123" s="18" t="str">
        <f aca="false">IF(A122="","",IF(COUNTIF('Example Journal'!$A$7:$A$1006,"&gt;"&amp;A122)=0,"",SMALL('Example Journal'!$A$7:$A$1006,COUNTIF('Example Journal'!$A$7:$A$1006,"&lt;="&amp;A122)+1)))</f>
        <v/>
      </c>
      <c r="B123" s="14" t="str">
        <f aca="false">IF(A123="","",COUNTIF('Example Journal'!$A$7:$A$1006,A123))</f>
        <v/>
      </c>
      <c r="C123" s="14" t="str">
        <f aca="false">IF(A123="","",COUNTIFS('Example Journal'!$A$7:$A$1006,A123,'Example Journal'!$S$7:$S$1006,"&gt;0"))</f>
        <v/>
      </c>
      <c r="D123" s="14" t="str">
        <f aca="false">IF(A123="","",COUNTIFS('Example Journal'!$A$7:$A$1006,A123,'Example Journal'!$S$7:$S$1006,"&lt;0"))</f>
        <v/>
      </c>
      <c r="E123" s="19" t="str">
        <f aca="false">IF(OR(A123="",N(B123)=0),"",C123/B123)</f>
        <v/>
      </c>
      <c r="F123" s="15" t="str">
        <f aca="false">IF(A123="","",SUMIFS('Example Journal'!$S$7:$S$1006,'Example Journal'!$A$7:$A$1006,A123,'Example Journal'!$S$7:$S$1006,"&gt;0"))</f>
        <v/>
      </c>
      <c r="G123" s="15" t="str">
        <f aca="false">IF(A123="","",-SUMIFS('Example Journal'!$S$7:$S$1006,'Example Journal'!$A$7:$A$1006,A123,'Example Journal'!$S$7:$S$1006,"&lt;0"))</f>
        <v/>
      </c>
      <c r="H123" s="15" t="str">
        <f aca="false">IF(A123="","",SUMIFS('Example Journal'!$S$7:$S$1006,'Example Journal'!$A$7:$A$1006,A123))</f>
        <v/>
      </c>
      <c r="I123" s="20" t="str">
        <f aca="false">IF(A123="","",IF(G123=0,IF(F123&gt;0,"no losses",""),F123/G123))</f>
        <v/>
      </c>
      <c r="J123" s="16" t="str">
        <f aca="false">IF(A123="","",IF(COUNTIFS('Example Journal'!$A$7:$A$1006,A123,'Example Journal'!$R$7:$R$1006,"&gt;0")=0,"",SUMIFS('Example Journal'!$T$7:$T$1006,'Example Journal'!$A$7:$A$1006,A123)/COUNTIFS('Example Journal'!$A$7:$A$1006,A123,'Example Journal'!$R$7:$R$1006,"&gt;0")))</f>
        <v/>
      </c>
      <c r="K123" s="15" t="str">
        <f aca="false">IF(A123="","",SUMIFS('Example Journal'!$L$7:$L$1006,'Example Journal'!$A$7:$A$1006,A123))</f>
        <v/>
      </c>
      <c r="L123" s="14" t="str">
        <f aca="false">IF(A123="","",IF(N('Example Journal'!$C$4)&lt;=0,"no limit set",IF(COUNTIFS('Example Journal'!$A$7:$A$1006,A123,'Example Journal'!$U$7:$U$1006,"&lt;="&amp;-'Example Journal'!$C$4)&gt;0,"Yes","No")))</f>
        <v/>
      </c>
      <c r="M123" s="14" t="str">
        <f aca="false">IF(A123="","",COUNTIFS('Example Journal'!$A$7:$A$1006,A123,'Example Journal'!$V$7:$V$1006,"After loss limit"))</f>
        <v/>
      </c>
      <c r="N123" s="14" t="str">
        <f aca="false">IF(A123="","",IF(N('Example Journal'!$C$5)&lt;=0,"no cap set",IF(B123&gt;'Example Journal'!$C$5,"Yes","No")))</f>
        <v/>
      </c>
      <c r="O123" s="15" t="str">
        <f aca="false">IF(A123="","",N('Example Journal'!$C$3)+SUM($H$7:H123))</f>
        <v/>
      </c>
      <c r="P123" s="15" t="str">
        <f aca="false">IF(A123="","",O123-MAX(N('Example Journal'!$C$3),MAX($O$7:O123)))</f>
        <v/>
      </c>
      <c r="Q123" s="21" t="e">
        <f aca="false">IF(A123="",NA(),O123)</f>
        <v>#N/A</v>
      </c>
    </row>
    <row r="124" customFormat="false" ht="15" hidden="false" customHeight="false" outlineLevel="0" collapsed="false">
      <c r="A124" s="18" t="str">
        <f aca="false">IF(A123="","",IF(COUNTIF('Example Journal'!$A$7:$A$1006,"&gt;"&amp;A123)=0,"",SMALL('Example Journal'!$A$7:$A$1006,COUNTIF('Example Journal'!$A$7:$A$1006,"&lt;="&amp;A123)+1)))</f>
        <v/>
      </c>
      <c r="B124" s="14" t="str">
        <f aca="false">IF(A124="","",COUNTIF('Example Journal'!$A$7:$A$1006,A124))</f>
        <v/>
      </c>
      <c r="C124" s="14" t="str">
        <f aca="false">IF(A124="","",COUNTIFS('Example Journal'!$A$7:$A$1006,A124,'Example Journal'!$S$7:$S$1006,"&gt;0"))</f>
        <v/>
      </c>
      <c r="D124" s="14" t="str">
        <f aca="false">IF(A124="","",COUNTIFS('Example Journal'!$A$7:$A$1006,A124,'Example Journal'!$S$7:$S$1006,"&lt;0"))</f>
        <v/>
      </c>
      <c r="E124" s="19" t="str">
        <f aca="false">IF(OR(A124="",N(B124)=0),"",C124/B124)</f>
        <v/>
      </c>
      <c r="F124" s="15" t="str">
        <f aca="false">IF(A124="","",SUMIFS('Example Journal'!$S$7:$S$1006,'Example Journal'!$A$7:$A$1006,A124,'Example Journal'!$S$7:$S$1006,"&gt;0"))</f>
        <v/>
      </c>
      <c r="G124" s="15" t="str">
        <f aca="false">IF(A124="","",-SUMIFS('Example Journal'!$S$7:$S$1006,'Example Journal'!$A$7:$A$1006,A124,'Example Journal'!$S$7:$S$1006,"&lt;0"))</f>
        <v/>
      </c>
      <c r="H124" s="15" t="str">
        <f aca="false">IF(A124="","",SUMIFS('Example Journal'!$S$7:$S$1006,'Example Journal'!$A$7:$A$1006,A124))</f>
        <v/>
      </c>
      <c r="I124" s="20" t="str">
        <f aca="false">IF(A124="","",IF(G124=0,IF(F124&gt;0,"no losses",""),F124/G124))</f>
        <v/>
      </c>
      <c r="J124" s="16" t="str">
        <f aca="false">IF(A124="","",IF(COUNTIFS('Example Journal'!$A$7:$A$1006,A124,'Example Journal'!$R$7:$R$1006,"&gt;0")=0,"",SUMIFS('Example Journal'!$T$7:$T$1006,'Example Journal'!$A$7:$A$1006,A124)/COUNTIFS('Example Journal'!$A$7:$A$1006,A124,'Example Journal'!$R$7:$R$1006,"&gt;0")))</f>
        <v/>
      </c>
      <c r="K124" s="15" t="str">
        <f aca="false">IF(A124="","",SUMIFS('Example Journal'!$L$7:$L$1006,'Example Journal'!$A$7:$A$1006,A124))</f>
        <v/>
      </c>
      <c r="L124" s="14" t="str">
        <f aca="false">IF(A124="","",IF(N('Example Journal'!$C$4)&lt;=0,"no limit set",IF(COUNTIFS('Example Journal'!$A$7:$A$1006,A124,'Example Journal'!$U$7:$U$1006,"&lt;="&amp;-'Example Journal'!$C$4)&gt;0,"Yes","No")))</f>
        <v/>
      </c>
      <c r="M124" s="14" t="str">
        <f aca="false">IF(A124="","",COUNTIFS('Example Journal'!$A$7:$A$1006,A124,'Example Journal'!$V$7:$V$1006,"After loss limit"))</f>
        <v/>
      </c>
      <c r="N124" s="14" t="str">
        <f aca="false">IF(A124="","",IF(N('Example Journal'!$C$5)&lt;=0,"no cap set",IF(B124&gt;'Example Journal'!$C$5,"Yes","No")))</f>
        <v/>
      </c>
      <c r="O124" s="15" t="str">
        <f aca="false">IF(A124="","",N('Example Journal'!$C$3)+SUM($H$7:H124))</f>
        <v/>
      </c>
      <c r="P124" s="15" t="str">
        <f aca="false">IF(A124="","",O124-MAX(N('Example Journal'!$C$3),MAX($O$7:O124)))</f>
        <v/>
      </c>
      <c r="Q124" s="21" t="e">
        <f aca="false">IF(A124="",NA(),O124)</f>
        <v>#N/A</v>
      </c>
    </row>
    <row r="125" customFormat="false" ht="15" hidden="false" customHeight="false" outlineLevel="0" collapsed="false">
      <c r="A125" s="18" t="str">
        <f aca="false">IF(A124="","",IF(COUNTIF('Example Journal'!$A$7:$A$1006,"&gt;"&amp;A124)=0,"",SMALL('Example Journal'!$A$7:$A$1006,COUNTIF('Example Journal'!$A$7:$A$1006,"&lt;="&amp;A124)+1)))</f>
        <v/>
      </c>
      <c r="B125" s="14" t="str">
        <f aca="false">IF(A125="","",COUNTIF('Example Journal'!$A$7:$A$1006,A125))</f>
        <v/>
      </c>
      <c r="C125" s="14" t="str">
        <f aca="false">IF(A125="","",COUNTIFS('Example Journal'!$A$7:$A$1006,A125,'Example Journal'!$S$7:$S$1006,"&gt;0"))</f>
        <v/>
      </c>
      <c r="D125" s="14" t="str">
        <f aca="false">IF(A125="","",COUNTIFS('Example Journal'!$A$7:$A$1006,A125,'Example Journal'!$S$7:$S$1006,"&lt;0"))</f>
        <v/>
      </c>
      <c r="E125" s="19" t="str">
        <f aca="false">IF(OR(A125="",N(B125)=0),"",C125/B125)</f>
        <v/>
      </c>
      <c r="F125" s="15" t="str">
        <f aca="false">IF(A125="","",SUMIFS('Example Journal'!$S$7:$S$1006,'Example Journal'!$A$7:$A$1006,A125,'Example Journal'!$S$7:$S$1006,"&gt;0"))</f>
        <v/>
      </c>
      <c r="G125" s="15" t="str">
        <f aca="false">IF(A125="","",-SUMIFS('Example Journal'!$S$7:$S$1006,'Example Journal'!$A$7:$A$1006,A125,'Example Journal'!$S$7:$S$1006,"&lt;0"))</f>
        <v/>
      </c>
      <c r="H125" s="15" t="str">
        <f aca="false">IF(A125="","",SUMIFS('Example Journal'!$S$7:$S$1006,'Example Journal'!$A$7:$A$1006,A125))</f>
        <v/>
      </c>
      <c r="I125" s="20" t="str">
        <f aca="false">IF(A125="","",IF(G125=0,IF(F125&gt;0,"no losses",""),F125/G125))</f>
        <v/>
      </c>
      <c r="J125" s="16" t="str">
        <f aca="false">IF(A125="","",IF(COUNTIFS('Example Journal'!$A$7:$A$1006,A125,'Example Journal'!$R$7:$R$1006,"&gt;0")=0,"",SUMIFS('Example Journal'!$T$7:$T$1006,'Example Journal'!$A$7:$A$1006,A125)/COUNTIFS('Example Journal'!$A$7:$A$1006,A125,'Example Journal'!$R$7:$R$1006,"&gt;0")))</f>
        <v/>
      </c>
      <c r="K125" s="15" t="str">
        <f aca="false">IF(A125="","",SUMIFS('Example Journal'!$L$7:$L$1006,'Example Journal'!$A$7:$A$1006,A125))</f>
        <v/>
      </c>
      <c r="L125" s="14" t="str">
        <f aca="false">IF(A125="","",IF(N('Example Journal'!$C$4)&lt;=0,"no limit set",IF(COUNTIFS('Example Journal'!$A$7:$A$1006,A125,'Example Journal'!$U$7:$U$1006,"&lt;="&amp;-'Example Journal'!$C$4)&gt;0,"Yes","No")))</f>
        <v/>
      </c>
      <c r="M125" s="14" t="str">
        <f aca="false">IF(A125="","",COUNTIFS('Example Journal'!$A$7:$A$1006,A125,'Example Journal'!$V$7:$V$1006,"After loss limit"))</f>
        <v/>
      </c>
      <c r="N125" s="14" t="str">
        <f aca="false">IF(A125="","",IF(N('Example Journal'!$C$5)&lt;=0,"no cap set",IF(B125&gt;'Example Journal'!$C$5,"Yes","No")))</f>
        <v/>
      </c>
      <c r="O125" s="15" t="str">
        <f aca="false">IF(A125="","",N('Example Journal'!$C$3)+SUM($H$7:H125))</f>
        <v/>
      </c>
      <c r="P125" s="15" t="str">
        <f aca="false">IF(A125="","",O125-MAX(N('Example Journal'!$C$3),MAX($O$7:O125)))</f>
        <v/>
      </c>
      <c r="Q125" s="21" t="e">
        <f aca="false">IF(A125="",NA(),O125)</f>
        <v>#N/A</v>
      </c>
    </row>
    <row r="126" customFormat="false" ht="15" hidden="false" customHeight="false" outlineLevel="0" collapsed="false">
      <c r="A126" s="18" t="str">
        <f aca="false">IF(A125="","",IF(COUNTIF('Example Journal'!$A$7:$A$1006,"&gt;"&amp;A125)=0,"",SMALL('Example Journal'!$A$7:$A$1006,COUNTIF('Example Journal'!$A$7:$A$1006,"&lt;="&amp;A125)+1)))</f>
        <v/>
      </c>
      <c r="B126" s="14" t="str">
        <f aca="false">IF(A126="","",COUNTIF('Example Journal'!$A$7:$A$1006,A126))</f>
        <v/>
      </c>
      <c r="C126" s="14" t="str">
        <f aca="false">IF(A126="","",COUNTIFS('Example Journal'!$A$7:$A$1006,A126,'Example Journal'!$S$7:$S$1006,"&gt;0"))</f>
        <v/>
      </c>
      <c r="D126" s="14" t="str">
        <f aca="false">IF(A126="","",COUNTIFS('Example Journal'!$A$7:$A$1006,A126,'Example Journal'!$S$7:$S$1006,"&lt;0"))</f>
        <v/>
      </c>
      <c r="E126" s="19" t="str">
        <f aca="false">IF(OR(A126="",N(B126)=0),"",C126/B126)</f>
        <v/>
      </c>
      <c r="F126" s="15" t="str">
        <f aca="false">IF(A126="","",SUMIFS('Example Journal'!$S$7:$S$1006,'Example Journal'!$A$7:$A$1006,A126,'Example Journal'!$S$7:$S$1006,"&gt;0"))</f>
        <v/>
      </c>
      <c r="G126" s="15" t="str">
        <f aca="false">IF(A126="","",-SUMIFS('Example Journal'!$S$7:$S$1006,'Example Journal'!$A$7:$A$1006,A126,'Example Journal'!$S$7:$S$1006,"&lt;0"))</f>
        <v/>
      </c>
      <c r="H126" s="15" t="str">
        <f aca="false">IF(A126="","",SUMIFS('Example Journal'!$S$7:$S$1006,'Example Journal'!$A$7:$A$1006,A126))</f>
        <v/>
      </c>
      <c r="I126" s="20" t="str">
        <f aca="false">IF(A126="","",IF(G126=0,IF(F126&gt;0,"no losses",""),F126/G126))</f>
        <v/>
      </c>
      <c r="J126" s="16" t="str">
        <f aca="false">IF(A126="","",IF(COUNTIFS('Example Journal'!$A$7:$A$1006,A126,'Example Journal'!$R$7:$R$1006,"&gt;0")=0,"",SUMIFS('Example Journal'!$T$7:$T$1006,'Example Journal'!$A$7:$A$1006,A126)/COUNTIFS('Example Journal'!$A$7:$A$1006,A126,'Example Journal'!$R$7:$R$1006,"&gt;0")))</f>
        <v/>
      </c>
      <c r="K126" s="15" t="str">
        <f aca="false">IF(A126="","",SUMIFS('Example Journal'!$L$7:$L$1006,'Example Journal'!$A$7:$A$1006,A126))</f>
        <v/>
      </c>
      <c r="L126" s="14" t="str">
        <f aca="false">IF(A126="","",IF(N('Example Journal'!$C$4)&lt;=0,"no limit set",IF(COUNTIFS('Example Journal'!$A$7:$A$1006,A126,'Example Journal'!$U$7:$U$1006,"&lt;="&amp;-'Example Journal'!$C$4)&gt;0,"Yes","No")))</f>
        <v/>
      </c>
      <c r="M126" s="14" t="str">
        <f aca="false">IF(A126="","",COUNTIFS('Example Journal'!$A$7:$A$1006,A126,'Example Journal'!$V$7:$V$1006,"After loss limit"))</f>
        <v/>
      </c>
      <c r="N126" s="14" t="str">
        <f aca="false">IF(A126="","",IF(N('Example Journal'!$C$5)&lt;=0,"no cap set",IF(B126&gt;'Example Journal'!$C$5,"Yes","No")))</f>
        <v/>
      </c>
      <c r="O126" s="15" t="str">
        <f aca="false">IF(A126="","",N('Example Journal'!$C$3)+SUM($H$7:H126))</f>
        <v/>
      </c>
      <c r="P126" s="15" t="str">
        <f aca="false">IF(A126="","",O126-MAX(N('Example Journal'!$C$3),MAX($O$7:O126)))</f>
        <v/>
      </c>
      <c r="Q126" s="21" t="e">
        <f aca="false">IF(A126="",NA(),O126)</f>
        <v>#N/A</v>
      </c>
    </row>
    <row r="127" customFormat="false" ht="15" hidden="false" customHeight="false" outlineLevel="0" collapsed="false">
      <c r="A127" s="18" t="str">
        <f aca="false">IF(A126="","",IF(COUNTIF('Example Journal'!$A$7:$A$1006,"&gt;"&amp;A126)=0,"",SMALL('Example Journal'!$A$7:$A$1006,COUNTIF('Example Journal'!$A$7:$A$1006,"&lt;="&amp;A126)+1)))</f>
        <v/>
      </c>
      <c r="B127" s="14" t="str">
        <f aca="false">IF(A127="","",COUNTIF('Example Journal'!$A$7:$A$1006,A127))</f>
        <v/>
      </c>
      <c r="C127" s="14" t="str">
        <f aca="false">IF(A127="","",COUNTIFS('Example Journal'!$A$7:$A$1006,A127,'Example Journal'!$S$7:$S$1006,"&gt;0"))</f>
        <v/>
      </c>
      <c r="D127" s="14" t="str">
        <f aca="false">IF(A127="","",COUNTIFS('Example Journal'!$A$7:$A$1006,A127,'Example Journal'!$S$7:$S$1006,"&lt;0"))</f>
        <v/>
      </c>
      <c r="E127" s="19" t="str">
        <f aca="false">IF(OR(A127="",N(B127)=0),"",C127/B127)</f>
        <v/>
      </c>
      <c r="F127" s="15" t="str">
        <f aca="false">IF(A127="","",SUMIFS('Example Journal'!$S$7:$S$1006,'Example Journal'!$A$7:$A$1006,A127,'Example Journal'!$S$7:$S$1006,"&gt;0"))</f>
        <v/>
      </c>
      <c r="G127" s="15" t="str">
        <f aca="false">IF(A127="","",-SUMIFS('Example Journal'!$S$7:$S$1006,'Example Journal'!$A$7:$A$1006,A127,'Example Journal'!$S$7:$S$1006,"&lt;0"))</f>
        <v/>
      </c>
      <c r="H127" s="15" t="str">
        <f aca="false">IF(A127="","",SUMIFS('Example Journal'!$S$7:$S$1006,'Example Journal'!$A$7:$A$1006,A127))</f>
        <v/>
      </c>
      <c r="I127" s="20" t="str">
        <f aca="false">IF(A127="","",IF(G127=0,IF(F127&gt;0,"no losses",""),F127/G127))</f>
        <v/>
      </c>
      <c r="J127" s="16" t="str">
        <f aca="false">IF(A127="","",IF(COUNTIFS('Example Journal'!$A$7:$A$1006,A127,'Example Journal'!$R$7:$R$1006,"&gt;0")=0,"",SUMIFS('Example Journal'!$T$7:$T$1006,'Example Journal'!$A$7:$A$1006,A127)/COUNTIFS('Example Journal'!$A$7:$A$1006,A127,'Example Journal'!$R$7:$R$1006,"&gt;0")))</f>
        <v/>
      </c>
      <c r="K127" s="15" t="str">
        <f aca="false">IF(A127="","",SUMIFS('Example Journal'!$L$7:$L$1006,'Example Journal'!$A$7:$A$1006,A127))</f>
        <v/>
      </c>
      <c r="L127" s="14" t="str">
        <f aca="false">IF(A127="","",IF(N('Example Journal'!$C$4)&lt;=0,"no limit set",IF(COUNTIFS('Example Journal'!$A$7:$A$1006,A127,'Example Journal'!$U$7:$U$1006,"&lt;="&amp;-'Example Journal'!$C$4)&gt;0,"Yes","No")))</f>
        <v/>
      </c>
      <c r="M127" s="14" t="str">
        <f aca="false">IF(A127="","",COUNTIFS('Example Journal'!$A$7:$A$1006,A127,'Example Journal'!$V$7:$V$1006,"After loss limit"))</f>
        <v/>
      </c>
      <c r="N127" s="14" t="str">
        <f aca="false">IF(A127="","",IF(N('Example Journal'!$C$5)&lt;=0,"no cap set",IF(B127&gt;'Example Journal'!$C$5,"Yes","No")))</f>
        <v/>
      </c>
      <c r="O127" s="15" t="str">
        <f aca="false">IF(A127="","",N('Example Journal'!$C$3)+SUM($H$7:H127))</f>
        <v/>
      </c>
      <c r="P127" s="15" t="str">
        <f aca="false">IF(A127="","",O127-MAX(N('Example Journal'!$C$3),MAX($O$7:O127)))</f>
        <v/>
      </c>
      <c r="Q127" s="21" t="e">
        <f aca="false">IF(A127="",NA(),O127)</f>
        <v>#N/A</v>
      </c>
    </row>
    <row r="128" customFormat="false" ht="15" hidden="false" customHeight="false" outlineLevel="0" collapsed="false">
      <c r="A128" s="18" t="str">
        <f aca="false">IF(A127="","",IF(COUNTIF('Example Journal'!$A$7:$A$1006,"&gt;"&amp;A127)=0,"",SMALL('Example Journal'!$A$7:$A$1006,COUNTIF('Example Journal'!$A$7:$A$1006,"&lt;="&amp;A127)+1)))</f>
        <v/>
      </c>
      <c r="B128" s="14" t="str">
        <f aca="false">IF(A128="","",COUNTIF('Example Journal'!$A$7:$A$1006,A128))</f>
        <v/>
      </c>
      <c r="C128" s="14" t="str">
        <f aca="false">IF(A128="","",COUNTIFS('Example Journal'!$A$7:$A$1006,A128,'Example Journal'!$S$7:$S$1006,"&gt;0"))</f>
        <v/>
      </c>
      <c r="D128" s="14" t="str">
        <f aca="false">IF(A128="","",COUNTIFS('Example Journal'!$A$7:$A$1006,A128,'Example Journal'!$S$7:$S$1006,"&lt;0"))</f>
        <v/>
      </c>
      <c r="E128" s="19" t="str">
        <f aca="false">IF(OR(A128="",N(B128)=0),"",C128/B128)</f>
        <v/>
      </c>
      <c r="F128" s="15" t="str">
        <f aca="false">IF(A128="","",SUMIFS('Example Journal'!$S$7:$S$1006,'Example Journal'!$A$7:$A$1006,A128,'Example Journal'!$S$7:$S$1006,"&gt;0"))</f>
        <v/>
      </c>
      <c r="G128" s="15" t="str">
        <f aca="false">IF(A128="","",-SUMIFS('Example Journal'!$S$7:$S$1006,'Example Journal'!$A$7:$A$1006,A128,'Example Journal'!$S$7:$S$1006,"&lt;0"))</f>
        <v/>
      </c>
      <c r="H128" s="15" t="str">
        <f aca="false">IF(A128="","",SUMIFS('Example Journal'!$S$7:$S$1006,'Example Journal'!$A$7:$A$1006,A128))</f>
        <v/>
      </c>
      <c r="I128" s="20" t="str">
        <f aca="false">IF(A128="","",IF(G128=0,IF(F128&gt;0,"no losses",""),F128/G128))</f>
        <v/>
      </c>
      <c r="J128" s="16" t="str">
        <f aca="false">IF(A128="","",IF(COUNTIFS('Example Journal'!$A$7:$A$1006,A128,'Example Journal'!$R$7:$R$1006,"&gt;0")=0,"",SUMIFS('Example Journal'!$T$7:$T$1006,'Example Journal'!$A$7:$A$1006,A128)/COUNTIFS('Example Journal'!$A$7:$A$1006,A128,'Example Journal'!$R$7:$R$1006,"&gt;0")))</f>
        <v/>
      </c>
      <c r="K128" s="15" t="str">
        <f aca="false">IF(A128="","",SUMIFS('Example Journal'!$L$7:$L$1006,'Example Journal'!$A$7:$A$1006,A128))</f>
        <v/>
      </c>
      <c r="L128" s="14" t="str">
        <f aca="false">IF(A128="","",IF(N('Example Journal'!$C$4)&lt;=0,"no limit set",IF(COUNTIFS('Example Journal'!$A$7:$A$1006,A128,'Example Journal'!$U$7:$U$1006,"&lt;="&amp;-'Example Journal'!$C$4)&gt;0,"Yes","No")))</f>
        <v/>
      </c>
      <c r="M128" s="14" t="str">
        <f aca="false">IF(A128="","",COUNTIFS('Example Journal'!$A$7:$A$1006,A128,'Example Journal'!$V$7:$V$1006,"After loss limit"))</f>
        <v/>
      </c>
      <c r="N128" s="14" t="str">
        <f aca="false">IF(A128="","",IF(N('Example Journal'!$C$5)&lt;=0,"no cap set",IF(B128&gt;'Example Journal'!$C$5,"Yes","No")))</f>
        <v/>
      </c>
      <c r="O128" s="15" t="str">
        <f aca="false">IF(A128="","",N('Example Journal'!$C$3)+SUM($H$7:H128))</f>
        <v/>
      </c>
      <c r="P128" s="15" t="str">
        <f aca="false">IF(A128="","",O128-MAX(N('Example Journal'!$C$3),MAX($O$7:O128)))</f>
        <v/>
      </c>
      <c r="Q128" s="21" t="e">
        <f aca="false">IF(A128="",NA(),O128)</f>
        <v>#N/A</v>
      </c>
    </row>
    <row r="129" customFormat="false" ht="15" hidden="false" customHeight="false" outlineLevel="0" collapsed="false">
      <c r="A129" s="18" t="str">
        <f aca="false">IF(A128="","",IF(COUNTIF('Example Journal'!$A$7:$A$1006,"&gt;"&amp;A128)=0,"",SMALL('Example Journal'!$A$7:$A$1006,COUNTIF('Example Journal'!$A$7:$A$1006,"&lt;="&amp;A128)+1)))</f>
        <v/>
      </c>
      <c r="B129" s="14" t="str">
        <f aca="false">IF(A129="","",COUNTIF('Example Journal'!$A$7:$A$1006,A129))</f>
        <v/>
      </c>
      <c r="C129" s="14" t="str">
        <f aca="false">IF(A129="","",COUNTIFS('Example Journal'!$A$7:$A$1006,A129,'Example Journal'!$S$7:$S$1006,"&gt;0"))</f>
        <v/>
      </c>
      <c r="D129" s="14" t="str">
        <f aca="false">IF(A129="","",COUNTIFS('Example Journal'!$A$7:$A$1006,A129,'Example Journal'!$S$7:$S$1006,"&lt;0"))</f>
        <v/>
      </c>
      <c r="E129" s="19" t="str">
        <f aca="false">IF(OR(A129="",N(B129)=0),"",C129/B129)</f>
        <v/>
      </c>
      <c r="F129" s="15" t="str">
        <f aca="false">IF(A129="","",SUMIFS('Example Journal'!$S$7:$S$1006,'Example Journal'!$A$7:$A$1006,A129,'Example Journal'!$S$7:$S$1006,"&gt;0"))</f>
        <v/>
      </c>
      <c r="G129" s="15" t="str">
        <f aca="false">IF(A129="","",-SUMIFS('Example Journal'!$S$7:$S$1006,'Example Journal'!$A$7:$A$1006,A129,'Example Journal'!$S$7:$S$1006,"&lt;0"))</f>
        <v/>
      </c>
      <c r="H129" s="15" t="str">
        <f aca="false">IF(A129="","",SUMIFS('Example Journal'!$S$7:$S$1006,'Example Journal'!$A$7:$A$1006,A129))</f>
        <v/>
      </c>
      <c r="I129" s="20" t="str">
        <f aca="false">IF(A129="","",IF(G129=0,IF(F129&gt;0,"no losses",""),F129/G129))</f>
        <v/>
      </c>
      <c r="J129" s="16" t="str">
        <f aca="false">IF(A129="","",IF(COUNTIFS('Example Journal'!$A$7:$A$1006,A129,'Example Journal'!$R$7:$R$1006,"&gt;0")=0,"",SUMIFS('Example Journal'!$T$7:$T$1006,'Example Journal'!$A$7:$A$1006,A129)/COUNTIFS('Example Journal'!$A$7:$A$1006,A129,'Example Journal'!$R$7:$R$1006,"&gt;0")))</f>
        <v/>
      </c>
      <c r="K129" s="15" t="str">
        <f aca="false">IF(A129="","",SUMIFS('Example Journal'!$L$7:$L$1006,'Example Journal'!$A$7:$A$1006,A129))</f>
        <v/>
      </c>
      <c r="L129" s="14" t="str">
        <f aca="false">IF(A129="","",IF(N('Example Journal'!$C$4)&lt;=0,"no limit set",IF(COUNTIFS('Example Journal'!$A$7:$A$1006,A129,'Example Journal'!$U$7:$U$1006,"&lt;="&amp;-'Example Journal'!$C$4)&gt;0,"Yes","No")))</f>
        <v/>
      </c>
      <c r="M129" s="14" t="str">
        <f aca="false">IF(A129="","",COUNTIFS('Example Journal'!$A$7:$A$1006,A129,'Example Journal'!$V$7:$V$1006,"After loss limit"))</f>
        <v/>
      </c>
      <c r="N129" s="14" t="str">
        <f aca="false">IF(A129="","",IF(N('Example Journal'!$C$5)&lt;=0,"no cap set",IF(B129&gt;'Example Journal'!$C$5,"Yes","No")))</f>
        <v/>
      </c>
      <c r="O129" s="15" t="str">
        <f aca="false">IF(A129="","",N('Example Journal'!$C$3)+SUM($H$7:H129))</f>
        <v/>
      </c>
      <c r="P129" s="15" t="str">
        <f aca="false">IF(A129="","",O129-MAX(N('Example Journal'!$C$3),MAX($O$7:O129)))</f>
        <v/>
      </c>
      <c r="Q129" s="21" t="e">
        <f aca="false">IF(A129="",NA(),O129)</f>
        <v>#N/A</v>
      </c>
    </row>
    <row r="130" customFormat="false" ht="15" hidden="false" customHeight="false" outlineLevel="0" collapsed="false">
      <c r="A130" s="18" t="str">
        <f aca="false">IF(A129="","",IF(COUNTIF('Example Journal'!$A$7:$A$1006,"&gt;"&amp;A129)=0,"",SMALL('Example Journal'!$A$7:$A$1006,COUNTIF('Example Journal'!$A$7:$A$1006,"&lt;="&amp;A129)+1)))</f>
        <v/>
      </c>
      <c r="B130" s="14" t="str">
        <f aca="false">IF(A130="","",COUNTIF('Example Journal'!$A$7:$A$1006,A130))</f>
        <v/>
      </c>
      <c r="C130" s="14" t="str">
        <f aca="false">IF(A130="","",COUNTIFS('Example Journal'!$A$7:$A$1006,A130,'Example Journal'!$S$7:$S$1006,"&gt;0"))</f>
        <v/>
      </c>
      <c r="D130" s="14" t="str">
        <f aca="false">IF(A130="","",COUNTIFS('Example Journal'!$A$7:$A$1006,A130,'Example Journal'!$S$7:$S$1006,"&lt;0"))</f>
        <v/>
      </c>
      <c r="E130" s="19" t="str">
        <f aca="false">IF(OR(A130="",N(B130)=0),"",C130/B130)</f>
        <v/>
      </c>
      <c r="F130" s="15" t="str">
        <f aca="false">IF(A130="","",SUMIFS('Example Journal'!$S$7:$S$1006,'Example Journal'!$A$7:$A$1006,A130,'Example Journal'!$S$7:$S$1006,"&gt;0"))</f>
        <v/>
      </c>
      <c r="G130" s="15" t="str">
        <f aca="false">IF(A130="","",-SUMIFS('Example Journal'!$S$7:$S$1006,'Example Journal'!$A$7:$A$1006,A130,'Example Journal'!$S$7:$S$1006,"&lt;0"))</f>
        <v/>
      </c>
      <c r="H130" s="15" t="str">
        <f aca="false">IF(A130="","",SUMIFS('Example Journal'!$S$7:$S$1006,'Example Journal'!$A$7:$A$1006,A130))</f>
        <v/>
      </c>
      <c r="I130" s="20" t="str">
        <f aca="false">IF(A130="","",IF(G130=0,IF(F130&gt;0,"no losses",""),F130/G130))</f>
        <v/>
      </c>
      <c r="J130" s="16" t="str">
        <f aca="false">IF(A130="","",IF(COUNTIFS('Example Journal'!$A$7:$A$1006,A130,'Example Journal'!$R$7:$R$1006,"&gt;0")=0,"",SUMIFS('Example Journal'!$T$7:$T$1006,'Example Journal'!$A$7:$A$1006,A130)/COUNTIFS('Example Journal'!$A$7:$A$1006,A130,'Example Journal'!$R$7:$R$1006,"&gt;0")))</f>
        <v/>
      </c>
      <c r="K130" s="15" t="str">
        <f aca="false">IF(A130="","",SUMIFS('Example Journal'!$L$7:$L$1006,'Example Journal'!$A$7:$A$1006,A130))</f>
        <v/>
      </c>
      <c r="L130" s="14" t="str">
        <f aca="false">IF(A130="","",IF(N('Example Journal'!$C$4)&lt;=0,"no limit set",IF(COUNTIFS('Example Journal'!$A$7:$A$1006,A130,'Example Journal'!$U$7:$U$1006,"&lt;="&amp;-'Example Journal'!$C$4)&gt;0,"Yes","No")))</f>
        <v/>
      </c>
      <c r="M130" s="14" t="str">
        <f aca="false">IF(A130="","",COUNTIFS('Example Journal'!$A$7:$A$1006,A130,'Example Journal'!$V$7:$V$1006,"After loss limit"))</f>
        <v/>
      </c>
      <c r="N130" s="14" t="str">
        <f aca="false">IF(A130="","",IF(N('Example Journal'!$C$5)&lt;=0,"no cap set",IF(B130&gt;'Example Journal'!$C$5,"Yes","No")))</f>
        <v/>
      </c>
      <c r="O130" s="15" t="str">
        <f aca="false">IF(A130="","",N('Example Journal'!$C$3)+SUM($H$7:H130))</f>
        <v/>
      </c>
      <c r="P130" s="15" t="str">
        <f aca="false">IF(A130="","",O130-MAX(N('Example Journal'!$C$3),MAX($O$7:O130)))</f>
        <v/>
      </c>
      <c r="Q130" s="21" t="e">
        <f aca="false">IF(A130="",NA(),O130)</f>
        <v>#N/A</v>
      </c>
    </row>
    <row r="131" customFormat="false" ht="15" hidden="false" customHeight="false" outlineLevel="0" collapsed="false">
      <c r="A131" s="18" t="str">
        <f aca="false">IF(A130="","",IF(COUNTIF('Example Journal'!$A$7:$A$1006,"&gt;"&amp;A130)=0,"",SMALL('Example Journal'!$A$7:$A$1006,COUNTIF('Example Journal'!$A$7:$A$1006,"&lt;="&amp;A130)+1)))</f>
        <v/>
      </c>
      <c r="B131" s="14" t="str">
        <f aca="false">IF(A131="","",COUNTIF('Example Journal'!$A$7:$A$1006,A131))</f>
        <v/>
      </c>
      <c r="C131" s="14" t="str">
        <f aca="false">IF(A131="","",COUNTIFS('Example Journal'!$A$7:$A$1006,A131,'Example Journal'!$S$7:$S$1006,"&gt;0"))</f>
        <v/>
      </c>
      <c r="D131" s="14" t="str">
        <f aca="false">IF(A131="","",COUNTIFS('Example Journal'!$A$7:$A$1006,A131,'Example Journal'!$S$7:$S$1006,"&lt;0"))</f>
        <v/>
      </c>
      <c r="E131" s="19" t="str">
        <f aca="false">IF(OR(A131="",N(B131)=0),"",C131/B131)</f>
        <v/>
      </c>
      <c r="F131" s="15" t="str">
        <f aca="false">IF(A131="","",SUMIFS('Example Journal'!$S$7:$S$1006,'Example Journal'!$A$7:$A$1006,A131,'Example Journal'!$S$7:$S$1006,"&gt;0"))</f>
        <v/>
      </c>
      <c r="G131" s="15" t="str">
        <f aca="false">IF(A131="","",-SUMIFS('Example Journal'!$S$7:$S$1006,'Example Journal'!$A$7:$A$1006,A131,'Example Journal'!$S$7:$S$1006,"&lt;0"))</f>
        <v/>
      </c>
      <c r="H131" s="15" t="str">
        <f aca="false">IF(A131="","",SUMIFS('Example Journal'!$S$7:$S$1006,'Example Journal'!$A$7:$A$1006,A131))</f>
        <v/>
      </c>
      <c r="I131" s="20" t="str">
        <f aca="false">IF(A131="","",IF(G131=0,IF(F131&gt;0,"no losses",""),F131/G131))</f>
        <v/>
      </c>
      <c r="J131" s="16" t="str">
        <f aca="false">IF(A131="","",IF(COUNTIFS('Example Journal'!$A$7:$A$1006,A131,'Example Journal'!$R$7:$R$1006,"&gt;0")=0,"",SUMIFS('Example Journal'!$T$7:$T$1006,'Example Journal'!$A$7:$A$1006,A131)/COUNTIFS('Example Journal'!$A$7:$A$1006,A131,'Example Journal'!$R$7:$R$1006,"&gt;0")))</f>
        <v/>
      </c>
      <c r="K131" s="15" t="str">
        <f aca="false">IF(A131="","",SUMIFS('Example Journal'!$L$7:$L$1006,'Example Journal'!$A$7:$A$1006,A131))</f>
        <v/>
      </c>
      <c r="L131" s="14" t="str">
        <f aca="false">IF(A131="","",IF(N('Example Journal'!$C$4)&lt;=0,"no limit set",IF(COUNTIFS('Example Journal'!$A$7:$A$1006,A131,'Example Journal'!$U$7:$U$1006,"&lt;="&amp;-'Example Journal'!$C$4)&gt;0,"Yes","No")))</f>
        <v/>
      </c>
      <c r="M131" s="14" t="str">
        <f aca="false">IF(A131="","",COUNTIFS('Example Journal'!$A$7:$A$1006,A131,'Example Journal'!$V$7:$V$1006,"After loss limit"))</f>
        <v/>
      </c>
      <c r="N131" s="14" t="str">
        <f aca="false">IF(A131="","",IF(N('Example Journal'!$C$5)&lt;=0,"no cap set",IF(B131&gt;'Example Journal'!$C$5,"Yes","No")))</f>
        <v/>
      </c>
      <c r="O131" s="15" t="str">
        <f aca="false">IF(A131="","",N('Example Journal'!$C$3)+SUM($H$7:H131))</f>
        <v/>
      </c>
      <c r="P131" s="15" t="str">
        <f aca="false">IF(A131="","",O131-MAX(N('Example Journal'!$C$3),MAX($O$7:O131)))</f>
        <v/>
      </c>
      <c r="Q131" s="21" t="e">
        <f aca="false">IF(A131="",NA(),O131)</f>
        <v>#N/A</v>
      </c>
    </row>
    <row r="132" customFormat="false" ht="15" hidden="false" customHeight="false" outlineLevel="0" collapsed="false">
      <c r="A132" s="18" t="str">
        <f aca="false">IF(A131="","",IF(COUNTIF('Example Journal'!$A$7:$A$1006,"&gt;"&amp;A131)=0,"",SMALL('Example Journal'!$A$7:$A$1006,COUNTIF('Example Journal'!$A$7:$A$1006,"&lt;="&amp;A131)+1)))</f>
        <v/>
      </c>
      <c r="B132" s="14" t="str">
        <f aca="false">IF(A132="","",COUNTIF('Example Journal'!$A$7:$A$1006,A132))</f>
        <v/>
      </c>
      <c r="C132" s="14" t="str">
        <f aca="false">IF(A132="","",COUNTIFS('Example Journal'!$A$7:$A$1006,A132,'Example Journal'!$S$7:$S$1006,"&gt;0"))</f>
        <v/>
      </c>
      <c r="D132" s="14" t="str">
        <f aca="false">IF(A132="","",COUNTIFS('Example Journal'!$A$7:$A$1006,A132,'Example Journal'!$S$7:$S$1006,"&lt;0"))</f>
        <v/>
      </c>
      <c r="E132" s="19" t="str">
        <f aca="false">IF(OR(A132="",N(B132)=0),"",C132/B132)</f>
        <v/>
      </c>
      <c r="F132" s="15" t="str">
        <f aca="false">IF(A132="","",SUMIFS('Example Journal'!$S$7:$S$1006,'Example Journal'!$A$7:$A$1006,A132,'Example Journal'!$S$7:$S$1006,"&gt;0"))</f>
        <v/>
      </c>
      <c r="G132" s="15" t="str">
        <f aca="false">IF(A132="","",-SUMIFS('Example Journal'!$S$7:$S$1006,'Example Journal'!$A$7:$A$1006,A132,'Example Journal'!$S$7:$S$1006,"&lt;0"))</f>
        <v/>
      </c>
      <c r="H132" s="15" t="str">
        <f aca="false">IF(A132="","",SUMIFS('Example Journal'!$S$7:$S$1006,'Example Journal'!$A$7:$A$1006,A132))</f>
        <v/>
      </c>
      <c r="I132" s="20" t="str">
        <f aca="false">IF(A132="","",IF(G132=0,IF(F132&gt;0,"no losses",""),F132/G132))</f>
        <v/>
      </c>
      <c r="J132" s="16" t="str">
        <f aca="false">IF(A132="","",IF(COUNTIFS('Example Journal'!$A$7:$A$1006,A132,'Example Journal'!$R$7:$R$1006,"&gt;0")=0,"",SUMIFS('Example Journal'!$T$7:$T$1006,'Example Journal'!$A$7:$A$1006,A132)/COUNTIFS('Example Journal'!$A$7:$A$1006,A132,'Example Journal'!$R$7:$R$1006,"&gt;0")))</f>
        <v/>
      </c>
      <c r="K132" s="15" t="str">
        <f aca="false">IF(A132="","",SUMIFS('Example Journal'!$L$7:$L$1006,'Example Journal'!$A$7:$A$1006,A132))</f>
        <v/>
      </c>
      <c r="L132" s="14" t="str">
        <f aca="false">IF(A132="","",IF(N('Example Journal'!$C$4)&lt;=0,"no limit set",IF(COUNTIFS('Example Journal'!$A$7:$A$1006,A132,'Example Journal'!$U$7:$U$1006,"&lt;="&amp;-'Example Journal'!$C$4)&gt;0,"Yes","No")))</f>
        <v/>
      </c>
      <c r="M132" s="14" t="str">
        <f aca="false">IF(A132="","",COUNTIFS('Example Journal'!$A$7:$A$1006,A132,'Example Journal'!$V$7:$V$1006,"After loss limit"))</f>
        <v/>
      </c>
      <c r="N132" s="14" t="str">
        <f aca="false">IF(A132="","",IF(N('Example Journal'!$C$5)&lt;=0,"no cap set",IF(B132&gt;'Example Journal'!$C$5,"Yes","No")))</f>
        <v/>
      </c>
      <c r="O132" s="15" t="str">
        <f aca="false">IF(A132="","",N('Example Journal'!$C$3)+SUM($H$7:H132))</f>
        <v/>
      </c>
      <c r="P132" s="15" t="str">
        <f aca="false">IF(A132="","",O132-MAX(N('Example Journal'!$C$3),MAX($O$7:O132)))</f>
        <v/>
      </c>
      <c r="Q132" s="21" t="e">
        <f aca="false">IF(A132="",NA(),O132)</f>
        <v>#N/A</v>
      </c>
    </row>
    <row r="133" customFormat="false" ht="15" hidden="false" customHeight="false" outlineLevel="0" collapsed="false">
      <c r="A133" s="18" t="str">
        <f aca="false">IF(A132="","",IF(COUNTIF('Example Journal'!$A$7:$A$1006,"&gt;"&amp;A132)=0,"",SMALL('Example Journal'!$A$7:$A$1006,COUNTIF('Example Journal'!$A$7:$A$1006,"&lt;="&amp;A132)+1)))</f>
        <v/>
      </c>
      <c r="B133" s="14" t="str">
        <f aca="false">IF(A133="","",COUNTIF('Example Journal'!$A$7:$A$1006,A133))</f>
        <v/>
      </c>
      <c r="C133" s="14" t="str">
        <f aca="false">IF(A133="","",COUNTIFS('Example Journal'!$A$7:$A$1006,A133,'Example Journal'!$S$7:$S$1006,"&gt;0"))</f>
        <v/>
      </c>
      <c r="D133" s="14" t="str">
        <f aca="false">IF(A133="","",COUNTIFS('Example Journal'!$A$7:$A$1006,A133,'Example Journal'!$S$7:$S$1006,"&lt;0"))</f>
        <v/>
      </c>
      <c r="E133" s="19" t="str">
        <f aca="false">IF(OR(A133="",N(B133)=0),"",C133/B133)</f>
        <v/>
      </c>
      <c r="F133" s="15" t="str">
        <f aca="false">IF(A133="","",SUMIFS('Example Journal'!$S$7:$S$1006,'Example Journal'!$A$7:$A$1006,A133,'Example Journal'!$S$7:$S$1006,"&gt;0"))</f>
        <v/>
      </c>
      <c r="G133" s="15" t="str">
        <f aca="false">IF(A133="","",-SUMIFS('Example Journal'!$S$7:$S$1006,'Example Journal'!$A$7:$A$1006,A133,'Example Journal'!$S$7:$S$1006,"&lt;0"))</f>
        <v/>
      </c>
      <c r="H133" s="15" t="str">
        <f aca="false">IF(A133="","",SUMIFS('Example Journal'!$S$7:$S$1006,'Example Journal'!$A$7:$A$1006,A133))</f>
        <v/>
      </c>
      <c r="I133" s="20" t="str">
        <f aca="false">IF(A133="","",IF(G133=0,IF(F133&gt;0,"no losses",""),F133/G133))</f>
        <v/>
      </c>
      <c r="J133" s="16" t="str">
        <f aca="false">IF(A133="","",IF(COUNTIFS('Example Journal'!$A$7:$A$1006,A133,'Example Journal'!$R$7:$R$1006,"&gt;0")=0,"",SUMIFS('Example Journal'!$T$7:$T$1006,'Example Journal'!$A$7:$A$1006,A133)/COUNTIFS('Example Journal'!$A$7:$A$1006,A133,'Example Journal'!$R$7:$R$1006,"&gt;0")))</f>
        <v/>
      </c>
      <c r="K133" s="15" t="str">
        <f aca="false">IF(A133="","",SUMIFS('Example Journal'!$L$7:$L$1006,'Example Journal'!$A$7:$A$1006,A133))</f>
        <v/>
      </c>
      <c r="L133" s="14" t="str">
        <f aca="false">IF(A133="","",IF(N('Example Journal'!$C$4)&lt;=0,"no limit set",IF(COUNTIFS('Example Journal'!$A$7:$A$1006,A133,'Example Journal'!$U$7:$U$1006,"&lt;="&amp;-'Example Journal'!$C$4)&gt;0,"Yes","No")))</f>
        <v/>
      </c>
      <c r="M133" s="14" t="str">
        <f aca="false">IF(A133="","",COUNTIFS('Example Journal'!$A$7:$A$1006,A133,'Example Journal'!$V$7:$V$1006,"After loss limit"))</f>
        <v/>
      </c>
      <c r="N133" s="14" t="str">
        <f aca="false">IF(A133="","",IF(N('Example Journal'!$C$5)&lt;=0,"no cap set",IF(B133&gt;'Example Journal'!$C$5,"Yes","No")))</f>
        <v/>
      </c>
      <c r="O133" s="15" t="str">
        <f aca="false">IF(A133="","",N('Example Journal'!$C$3)+SUM($H$7:H133))</f>
        <v/>
      </c>
      <c r="P133" s="15" t="str">
        <f aca="false">IF(A133="","",O133-MAX(N('Example Journal'!$C$3),MAX($O$7:O133)))</f>
        <v/>
      </c>
      <c r="Q133" s="21" t="e">
        <f aca="false">IF(A133="",NA(),O133)</f>
        <v>#N/A</v>
      </c>
    </row>
    <row r="134" customFormat="false" ht="15" hidden="false" customHeight="false" outlineLevel="0" collapsed="false">
      <c r="A134" s="18" t="str">
        <f aca="false">IF(A133="","",IF(COUNTIF('Example Journal'!$A$7:$A$1006,"&gt;"&amp;A133)=0,"",SMALL('Example Journal'!$A$7:$A$1006,COUNTIF('Example Journal'!$A$7:$A$1006,"&lt;="&amp;A133)+1)))</f>
        <v/>
      </c>
      <c r="B134" s="14" t="str">
        <f aca="false">IF(A134="","",COUNTIF('Example Journal'!$A$7:$A$1006,A134))</f>
        <v/>
      </c>
      <c r="C134" s="14" t="str">
        <f aca="false">IF(A134="","",COUNTIFS('Example Journal'!$A$7:$A$1006,A134,'Example Journal'!$S$7:$S$1006,"&gt;0"))</f>
        <v/>
      </c>
      <c r="D134" s="14" t="str">
        <f aca="false">IF(A134="","",COUNTIFS('Example Journal'!$A$7:$A$1006,A134,'Example Journal'!$S$7:$S$1006,"&lt;0"))</f>
        <v/>
      </c>
      <c r="E134" s="19" t="str">
        <f aca="false">IF(OR(A134="",N(B134)=0),"",C134/B134)</f>
        <v/>
      </c>
      <c r="F134" s="15" t="str">
        <f aca="false">IF(A134="","",SUMIFS('Example Journal'!$S$7:$S$1006,'Example Journal'!$A$7:$A$1006,A134,'Example Journal'!$S$7:$S$1006,"&gt;0"))</f>
        <v/>
      </c>
      <c r="G134" s="15" t="str">
        <f aca="false">IF(A134="","",-SUMIFS('Example Journal'!$S$7:$S$1006,'Example Journal'!$A$7:$A$1006,A134,'Example Journal'!$S$7:$S$1006,"&lt;0"))</f>
        <v/>
      </c>
      <c r="H134" s="15" t="str">
        <f aca="false">IF(A134="","",SUMIFS('Example Journal'!$S$7:$S$1006,'Example Journal'!$A$7:$A$1006,A134))</f>
        <v/>
      </c>
      <c r="I134" s="20" t="str">
        <f aca="false">IF(A134="","",IF(G134=0,IF(F134&gt;0,"no losses",""),F134/G134))</f>
        <v/>
      </c>
      <c r="J134" s="16" t="str">
        <f aca="false">IF(A134="","",IF(COUNTIFS('Example Journal'!$A$7:$A$1006,A134,'Example Journal'!$R$7:$R$1006,"&gt;0")=0,"",SUMIFS('Example Journal'!$T$7:$T$1006,'Example Journal'!$A$7:$A$1006,A134)/COUNTIFS('Example Journal'!$A$7:$A$1006,A134,'Example Journal'!$R$7:$R$1006,"&gt;0")))</f>
        <v/>
      </c>
      <c r="K134" s="15" t="str">
        <f aca="false">IF(A134="","",SUMIFS('Example Journal'!$L$7:$L$1006,'Example Journal'!$A$7:$A$1006,A134))</f>
        <v/>
      </c>
      <c r="L134" s="14" t="str">
        <f aca="false">IF(A134="","",IF(N('Example Journal'!$C$4)&lt;=0,"no limit set",IF(COUNTIFS('Example Journal'!$A$7:$A$1006,A134,'Example Journal'!$U$7:$U$1006,"&lt;="&amp;-'Example Journal'!$C$4)&gt;0,"Yes","No")))</f>
        <v/>
      </c>
      <c r="M134" s="14" t="str">
        <f aca="false">IF(A134="","",COUNTIFS('Example Journal'!$A$7:$A$1006,A134,'Example Journal'!$V$7:$V$1006,"After loss limit"))</f>
        <v/>
      </c>
      <c r="N134" s="14" t="str">
        <f aca="false">IF(A134="","",IF(N('Example Journal'!$C$5)&lt;=0,"no cap set",IF(B134&gt;'Example Journal'!$C$5,"Yes","No")))</f>
        <v/>
      </c>
      <c r="O134" s="15" t="str">
        <f aca="false">IF(A134="","",N('Example Journal'!$C$3)+SUM($H$7:H134))</f>
        <v/>
      </c>
      <c r="P134" s="15" t="str">
        <f aca="false">IF(A134="","",O134-MAX(N('Example Journal'!$C$3),MAX($O$7:O134)))</f>
        <v/>
      </c>
      <c r="Q134" s="21" t="e">
        <f aca="false">IF(A134="",NA(),O134)</f>
        <v>#N/A</v>
      </c>
    </row>
    <row r="135" customFormat="false" ht="15" hidden="false" customHeight="false" outlineLevel="0" collapsed="false">
      <c r="A135" s="18" t="str">
        <f aca="false">IF(A134="","",IF(COUNTIF('Example Journal'!$A$7:$A$1006,"&gt;"&amp;A134)=0,"",SMALL('Example Journal'!$A$7:$A$1006,COUNTIF('Example Journal'!$A$7:$A$1006,"&lt;="&amp;A134)+1)))</f>
        <v/>
      </c>
      <c r="B135" s="14" t="str">
        <f aca="false">IF(A135="","",COUNTIF('Example Journal'!$A$7:$A$1006,A135))</f>
        <v/>
      </c>
      <c r="C135" s="14" t="str">
        <f aca="false">IF(A135="","",COUNTIFS('Example Journal'!$A$7:$A$1006,A135,'Example Journal'!$S$7:$S$1006,"&gt;0"))</f>
        <v/>
      </c>
      <c r="D135" s="14" t="str">
        <f aca="false">IF(A135="","",COUNTIFS('Example Journal'!$A$7:$A$1006,A135,'Example Journal'!$S$7:$S$1006,"&lt;0"))</f>
        <v/>
      </c>
      <c r="E135" s="19" t="str">
        <f aca="false">IF(OR(A135="",N(B135)=0),"",C135/B135)</f>
        <v/>
      </c>
      <c r="F135" s="15" t="str">
        <f aca="false">IF(A135="","",SUMIFS('Example Journal'!$S$7:$S$1006,'Example Journal'!$A$7:$A$1006,A135,'Example Journal'!$S$7:$S$1006,"&gt;0"))</f>
        <v/>
      </c>
      <c r="G135" s="15" t="str">
        <f aca="false">IF(A135="","",-SUMIFS('Example Journal'!$S$7:$S$1006,'Example Journal'!$A$7:$A$1006,A135,'Example Journal'!$S$7:$S$1006,"&lt;0"))</f>
        <v/>
      </c>
      <c r="H135" s="15" t="str">
        <f aca="false">IF(A135="","",SUMIFS('Example Journal'!$S$7:$S$1006,'Example Journal'!$A$7:$A$1006,A135))</f>
        <v/>
      </c>
      <c r="I135" s="20" t="str">
        <f aca="false">IF(A135="","",IF(G135=0,IF(F135&gt;0,"no losses",""),F135/G135))</f>
        <v/>
      </c>
      <c r="J135" s="16" t="str">
        <f aca="false">IF(A135="","",IF(COUNTIFS('Example Journal'!$A$7:$A$1006,A135,'Example Journal'!$R$7:$R$1006,"&gt;0")=0,"",SUMIFS('Example Journal'!$T$7:$T$1006,'Example Journal'!$A$7:$A$1006,A135)/COUNTIFS('Example Journal'!$A$7:$A$1006,A135,'Example Journal'!$R$7:$R$1006,"&gt;0")))</f>
        <v/>
      </c>
      <c r="K135" s="15" t="str">
        <f aca="false">IF(A135="","",SUMIFS('Example Journal'!$L$7:$L$1006,'Example Journal'!$A$7:$A$1006,A135))</f>
        <v/>
      </c>
      <c r="L135" s="14" t="str">
        <f aca="false">IF(A135="","",IF(N('Example Journal'!$C$4)&lt;=0,"no limit set",IF(COUNTIFS('Example Journal'!$A$7:$A$1006,A135,'Example Journal'!$U$7:$U$1006,"&lt;="&amp;-'Example Journal'!$C$4)&gt;0,"Yes","No")))</f>
        <v/>
      </c>
      <c r="M135" s="14" t="str">
        <f aca="false">IF(A135="","",COUNTIFS('Example Journal'!$A$7:$A$1006,A135,'Example Journal'!$V$7:$V$1006,"After loss limit"))</f>
        <v/>
      </c>
      <c r="N135" s="14" t="str">
        <f aca="false">IF(A135="","",IF(N('Example Journal'!$C$5)&lt;=0,"no cap set",IF(B135&gt;'Example Journal'!$C$5,"Yes","No")))</f>
        <v/>
      </c>
      <c r="O135" s="15" t="str">
        <f aca="false">IF(A135="","",N('Example Journal'!$C$3)+SUM($H$7:H135))</f>
        <v/>
      </c>
      <c r="P135" s="15" t="str">
        <f aca="false">IF(A135="","",O135-MAX(N('Example Journal'!$C$3),MAX($O$7:O135)))</f>
        <v/>
      </c>
      <c r="Q135" s="21" t="e">
        <f aca="false">IF(A135="",NA(),O135)</f>
        <v>#N/A</v>
      </c>
    </row>
    <row r="136" customFormat="false" ht="15" hidden="false" customHeight="false" outlineLevel="0" collapsed="false">
      <c r="A136" s="18" t="str">
        <f aca="false">IF(A135="","",IF(COUNTIF('Example Journal'!$A$7:$A$1006,"&gt;"&amp;A135)=0,"",SMALL('Example Journal'!$A$7:$A$1006,COUNTIF('Example Journal'!$A$7:$A$1006,"&lt;="&amp;A135)+1)))</f>
        <v/>
      </c>
      <c r="B136" s="14" t="str">
        <f aca="false">IF(A136="","",COUNTIF('Example Journal'!$A$7:$A$1006,A136))</f>
        <v/>
      </c>
      <c r="C136" s="14" t="str">
        <f aca="false">IF(A136="","",COUNTIFS('Example Journal'!$A$7:$A$1006,A136,'Example Journal'!$S$7:$S$1006,"&gt;0"))</f>
        <v/>
      </c>
      <c r="D136" s="14" t="str">
        <f aca="false">IF(A136="","",COUNTIFS('Example Journal'!$A$7:$A$1006,A136,'Example Journal'!$S$7:$S$1006,"&lt;0"))</f>
        <v/>
      </c>
      <c r="E136" s="19" t="str">
        <f aca="false">IF(OR(A136="",N(B136)=0),"",C136/B136)</f>
        <v/>
      </c>
      <c r="F136" s="15" t="str">
        <f aca="false">IF(A136="","",SUMIFS('Example Journal'!$S$7:$S$1006,'Example Journal'!$A$7:$A$1006,A136,'Example Journal'!$S$7:$S$1006,"&gt;0"))</f>
        <v/>
      </c>
      <c r="G136" s="15" t="str">
        <f aca="false">IF(A136="","",-SUMIFS('Example Journal'!$S$7:$S$1006,'Example Journal'!$A$7:$A$1006,A136,'Example Journal'!$S$7:$S$1006,"&lt;0"))</f>
        <v/>
      </c>
      <c r="H136" s="15" t="str">
        <f aca="false">IF(A136="","",SUMIFS('Example Journal'!$S$7:$S$1006,'Example Journal'!$A$7:$A$1006,A136))</f>
        <v/>
      </c>
      <c r="I136" s="20" t="str">
        <f aca="false">IF(A136="","",IF(G136=0,IF(F136&gt;0,"no losses",""),F136/G136))</f>
        <v/>
      </c>
      <c r="J136" s="16" t="str">
        <f aca="false">IF(A136="","",IF(COUNTIFS('Example Journal'!$A$7:$A$1006,A136,'Example Journal'!$R$7:$R$1006,"&gt;0")=0,"",SUMIFS('Example Journal'!$T$7:$T$1006,'Example Journal'!$A$7:$A$1006,A136)/COUNTIFS('Example Journal'!$A$7:$A$1006,A136,'Example Journal'!$R$7:$R$1006,"&gt;0")))</f>
        <v/>
      </c>
      <c r="K136" s="15" t="str">
        <f aca="false">IF(A136="","",SUMIFS('Example Journal'!$L$7:$L$1006,'Example Journal'!$A$7:$A$1006,A136))</f>
        <v/>
      </c>
      <c r="L136" s="14" t="str">
        <f aca="false">IF(A136="","",IF(N('Example Journal'!$C$4)&lt;=0,"no limit set",IF(COUNTIFS('Example Journal'!$A$7:$A$1006,A136,'Example Journal'!$U$7:$U$1006,"&lt;="&amp;-'Example Journal'!$C$4)&gt;0,"Yes","No")))</f>
        <v/>
      </c>
      <c r="M136" s="14" t="str">
        <f aca="false">IF(A136="","",COUNTIFS('Example Journal'!$A$7:$A$1006,A136,'Example Journal'!$V$7:$V$1006,"After loss limit"))</f>
        <v/>
      </c>
      <c r="N136" s="14" t="str">
        <f aca="false">IF(A136="","",IF(N('Example Journal'!$C$5)&lt;=0,"no cap set",IF(B136&gt;'Example Journal'!$C$5,"Yes","No")))</f>
        <v/>
      </c>
      <c r="O136" s="15" t="str">
        <f aca="false">IF(A136="","",N('Example Journal'!$C$3)+SUM($H$7:H136))</f>
        <v/>
      </c>
      <c r="P136" s="15" t="str">
        <f aca="false">IF(A136="","",O136-MAX(N('Example Journal'!$C$3),MAX($O$7:O136)))</f>
        <v/>
      </c>
      <c r="Q136" s="21" t="e">
        <f aca="false">IF(A136="",NA(),O136)</f>
        <v>#N/A</v>
      </c>
    </row>
    <row r="137" customFormat="false" ht="15" hidden="false" customHeight="false" outlineLevel="0" collapsed="false">
      <c r="A137" s="18" t="str">
        <f aca="false">IF(A136="","",IF(COUNTIF('Example Journal'!$A$7:$A$1006,"&gt;"&amp;A136)=0,"",SMALL('Example Journal'!$A$7:$A$1006,COUNTIF('Example Journal'!$A$7:$A$1006,"&lt;="&amp;A136)+1)))</f>
        <v/>
      </c>
      <c r="B137" s="14" t="str">
        <f aca="false">IF(A137="","",COUNTIF('Example Journal'!$A$7:$A$1006,A137))</f>
        <v/>
      </c>
      <c r="C137" s="14" t="str">
        <f aca="false">IF(A137="","",COUNTIFS('Example Journal'!$A$7:$A$1006,A137,'Example Journal'!$S$7:$S$1006,"&gt;0"))</f>
        <v/>
      </c>
      <c r="D137" s="14" t="str">
        <f aca="false">IF(A137="","",COUNTIFS('Example Journal'!$A$7:$A$1006,A137,'Example Journal'!$S$7:$S$1006,"&lt;0"))</f>
        <v/>
      </c>
      <c r="E137" s="19" t="str">
        <f aca="false">IF(OR(A137="",N(B137)=0),"",C137/B137)</f>
        <v/>
      </c>
      <c r="F137" s="15" t="str">
        <f aca="false">IF(A137="","",SUMIFS('Example Journal'!$S$7:$S$1006,'Example Journal'!$A$7:$A$1006,A137,'Example Journal'!$S$7:$S$1006,"&gt;0"))</f>
        <v/>
      </c>
      <c r="G137" s="15" t="str">
        <f aca="false">IF(A137="","",-SUMIFS('Example Journal'!$S$7:$S$1006,'Example Journal'!$A$7:$A$1006,A137,'Example Journal'!$S$7:$S$1006,"&lt;0"))</f>
        <v/>
      </c>
      <c r="H137" s="15" t="str">
        <f aca="false">IF(A137="","",SUMIFS('Example Journal'!$S$7:$S$1006,'Example Journal'!$A$7:$A$1006,A137))</f>
        <v/>
      </c>
      <c r="I137" s="20" t="str">
        <f aca="false">IF(A137="","",IF(G137=0,IF(F137&gt;0,"no losses",""),F137/G137))</f>
        <v/>
      </c>
      <c r="J137" s="16" t="str">
        <f aca="false">IF(A137="","",IF(COUNTIFS('Example Journal'!$A$7:$A$1006,A137,'Example Journal'!$R$7:$R$1006,"&gt;0")=0,"",SUMIFS('Example Journal'!$T$7:$T$1006,'Example Journal'!$A$7:$A$1006,A137)/COUNTIFS('Example Journal'!$A$7:$A$1006,A137,'Example Journal'!$R$7:$R$1006,"&gt;0")))</f>
        <v/>
      </c>
      <c r="K137" s="15" t="str">
        <f aca="false">IF(A137="","",SUMIFS('Example Journal'!$L$7:$L$1006,'Example Journal'!$A$7:$A$1006,A137))</f>
        <v/>
      </c>
      <c r="L137" s="14" t="str">
        <f aca="false">IF(A137="","",IF(N('Example Journal'!$C$4)&lt;=0,"no limit set",IF(COUNTIFS('Example Journal'!$A$7:$A$1006,A137,'Example Journal'!$U$7:$U$1006,"&lt;="&amp;-'Example Journal'!$C$4)&gt;0,"Yes","No")))</f>
        <v/>
      </c>
      <c r="M137" s="14" t="str">
        <f aca="false">IF(A137="","",COUNTIFS('Example Journal'!$A$7:$A$1006,A137,'Example Journal'!$V$7:$V$1006,"After loss limit"))</f>
        <v/>
      </c>
      <c r="N137" s="14" t="str">
        <f aca="false">IF(A137="","",IF(N('Example Journal'!$C$5)&lt;=0,"no cap set",IF(B137&gt;'Example Journal'!$C$5,"Yes","No")))</f>
        <v/>
      </c>
      <c r="O137" s="15" t="str">
        <f aca="false">IF(A137="","",N('Example Journal'!$C$3)+SUM($H$7:H137))</f>
        <v/>
      </c>
      <c r="P137" s="15" t="str">
        <f aca="false">IF(A137="","",O137-MAX(N('Example Journal'!$C$3),MAX($O$7:O137)))</f>
        <v/>
      </c>
      <c r="Q137" s="21" t="e">
        <f aca="false">IF(A137="",NA(),O137)</f>
        <v>#N/A</v>
      </c>
    </row>
    <row r="138" customFormat="false" ht="15" hidden="false" customHeight="false" outlineLevel="0" collapsed="false">
      <c r="A138" s="18" t="str">
        <f aca="false">IF(A137="","",IF(COUNTIF('Example Journal'!$A$7:$A$1006,"&gt;"&amp;A137)=0,"",SMALL('Example Journal'!$A$7:$A$1006,COUNTIF('Example Journal'!$A$7:$A$1006,"&lt;="&amp;A137)+1)))</f>
        <v/>
      </c>
      <c r="B138" s="14" t="str">
        <f aca="false">IF(A138="","",COUNTIF('Example Journal'!$A$7:$A$1006,A138))</f>
        <v/>
      </c>
      <c r="C138" s="14" t="str">
        <f aca="false">IF(A138="","",COUNTIFS('Example Journal'!$A$7:$A$1006,A138,'Example Journal'!$S$7:$S$1006,"&gt;0"))</f>
        <v/>
      </c>
      <c r="D138" s="14" t="str">
        <f aca="false">IF(A138="","",COUNTIFS('Example Journal'!$A$7:$A$1006,A138,'Example Journal'!$S$7:$S$1006,"&lt;0"))</f>
        <v/>
      </c>
      <c r="E138" s="19" t="str">
        <f aca="false">IF(OR(A138="",N(B138)=0),"",C138/B138)</f>
        <v/>
      </c>
      <c r="F138" s="15" t="str">
        <f aca="false">IF(A138="","",SUMIFS('Example Journal'!$S$7:$S$1006,'Example Journal'!$A$7:$A$1006,A138,'Example Journal'!$S$7:$S$1006,"&gt;0"))</f>
        <v/>
      </c>
      <c r="G138" s="15" t="str">
        <f aca="false">IF(A138="","",-SUMIFS('Example Journal'!$S$7:$S$1006,'Example Journal'!$A$7:$A$1006,A138,'Example Journal'!$S$7:$S$1006,"&lt;0"))</f>
        <v/>
      </c>
      <c r="H138" s="15" t="str">
        <f aca="false">IF(A138="","",SUMIFS('Example Journal'!$S$7:$S$1006,'Example Journal'!$A$7:$A$1006,A138))</f>
        <v/>
      </c>
      <c r="I138" s="20" t="str">
        <f aca="false">IF(A138="","",IF(G138=0,IF(F138&gt;0,"no losses",""),F138/G138))</f>
        <v/>
      </c>
      <c r="J138" s="16" t="str">
        <f aca="false">IF(A138="","",IF(COUNTIFS('Example Journal'!$A$7:$A$1006,A138,'Example Journal'!$R$7:$R$1006,"&gt;0")=0,"",SUMIFS('Example Journal'!$T$7:$T$1006,'Example Journal'!$A$7:$A$1006,A138)/COUNTIFS('Example Journal'!$A$7:$A$1006,A138,'Example Journal'!$R$7:$R$1006,"&gt;0")))</f>
        <v/>
      </c>
      <c r="K138" s="15" t="str">
        <f aca="false">IF(A138="","",SUMIFS('Example Journal'!$L$7:$L$1006,'Example Journal'!$A$7:$A$1006,A138))</f>
        <v/>
      </c>
      <c r="L138" s="14" t="str">
        <f aca="false">IF(A138="","",IF(N('Example Journal'!$C$4)&lt;=0,"no limit set",IF(COUNTIFS('Example Journal'!$A$7:$A$1006,A138,'Example Journal'!$U$7:$U$1006,"&lt;="&amp;-'Example Journal'!$C$4)&gt;0,"Yes","No")))</f>
        <v/>
      </c>
      <c r="M138" s="14" t="str">
        <f aca="false">IF(A138="","",COUNTIFS('Example Journal'!$A$7:$A$1006,A138,'Example Journal'!$V$7:$V$1006,"After loss limit"))</f>
        <v/>
      </c>
      <c r="N138" s="14" t="str">
        <f aca="false">IF(A138="","",IF(N('Example Journal'!$C$5)&lt;=0,"no cap set",IF(B138&gt;'Example Journal'!$C$5,"Yes","No")))</f>
        <v/>
      </c>
      <c r="O138" s="15" t="str">
        <f aca="false">IF(A138="","",N('Example Journal'!$C$3)+SUM($H$7:H138))</f>
        <v/>
      </c>
      <c r="P138" s="15" t="str">
        <f aca="false">IF(A138="","",O138-MAX(N('Example Journal'!$C$3),MAX($O$7:O138)))</f>
        <v/>
      </c>
      <c r="Q138" s="21" t="e">
        <f aca="false">IF(A138="",NA(),O138)</f>
        <v>#N/A</v>
      </c>
    </row>
    <row r="139" customFormat="false" ht="15" hidden="false" customHeight="false" outlineLevel="0" collapsed="false">
      <c r="A139" s="18" t="str">
        <f aca="false">IF(A138="","",IF(COUNTIF('Example Journal'!$A$7:$A$1006,"&gt;"&amp;A138)=0,"",SMALL('Example Journal'!$A$7:$A$1006,COUNTIF('Example Journal'!$A$7:$A$1006,"&lt;="&amp;A138)+1)))</f>
        <v/>
      </c>
      <c r="B139" s="14" t="str">
        <f aca="false">IF(A139="","",COUNTIF('Example Journal'!$A$7:$A$1006,A139))</f>
        <v/>
      </c>
      <c r="C139" s="14" t="str">
        <f aca="false">IF(A139="","",COUNTIFS('Example Journal'!$A$7:$A$1006,A139,'Example Journal'!$S$7:$S$1006,"&gt;0"))</f>
        <v/>
      </c>
      <c r="D139" s="14" t="str">
        <f aca="false">IF(A139="","",COUNTIFS('Example Journal'!$A$7:$A$1006,A139,'Example Journal'!$S$7:$S$1006,"&lt;0"))</f>
        <v/>
      </c>
      <c r="E139" s="19" t="str">
        <f aca="false">IF(OR(A139="",N(B139)=0),"",C139/B139)</f>
        <v/>
      </c>
      <c r="F139" s="15" t="str">
        <f aca="false">IF(A139="","",SUMIFS('Example Journal'!$S$7:$S$1006,'Example Journal'!$A$7:$A$1006,A139,'Example Journal'!$S$7:$S$1006,"&gt;0"))</f>
        <v/>
      </c>
      <c r="G139" s="15" t="str">
        <f aca="false">IF(A139="","",-SUMIFS('Example Journal'!$S$7:$S$1006,'Example Journal'!$A$7:$A$1006,A139,'Example Journal'!$S$7:$S$1006,"&lt;0"))</f>
        <v/>
      </c>
      <c r="H139" s="15" t="str">
        <f aca="false">IF(A139="","",SUMIFS('Example Journal'!$S$7:$S$1006,'Example Journal'!$A$7:$A$1006,A139))</f>
        <v/>
      </c>
      <c r="I139" s="20" t="str">
        <f aca="false">IF(A139="","",IF(G139=0,IF(F139&gt;0,"no losses",""),F139/G139))</f>
        <v/>
      </c>
      <c r="J139" s="16" t="str">
        <f aca="false">IF(A139="","",IF(COUNTIFS('Example Journal'!$A$7:$A$1006,A139,'Example Journal'!$R$7:$R$1006,"&gt;0")=0,"",SUMIFS('Example Journal'!$T$7:$T$1006,'Example Journal'!$A$7:$A$1006,A139)/COUNTIFS('Example Journal'!$A$7:$A$1006,A139,'Example Journal'!$R$7:$R$1006,"&gt;0")))</f>
        <v/>
      </c>
      <c r="K139" s="15" t="str">
        <f aca="false">IF(A139="","",SUMIFS('Example Journal'!$L$7:$L$1006,'Example Journal'!$A$7:$A$1006,A139))</f>
        <v/>
      </c>
      <c r="L139" s="14" t="str">
        <f aca="false">IF(A139="","",IF(N('Example Journal'!$C$4)&lt;=0,"no limit set",IF(COUNTIFS('Example Journal'!$A$7:$A$1006,A139,'Example Journal'!$U$7:$U$1006,"&lt;="&amp;-'Example Journal'!$C$4)&gt;0,"Yes","No")))</f>
        <v/>
      </c>
      <c r="M139" s="14" t="str">
        <f aca="false">IF(A139="","",COUNTIFS('Example Journal'!$A$7:$A$1006,A139,'Example Journal'!$V$7:$V$1006,"After loss limit"))</f>
        <v/>
      </c>
      <c r="N139" s="14" t="str">
        <f aca="false">IF(A139="","",IF(N('Example Journal'!$C$5)&lt;=0,"no cap set",IF(B139&gt;'Example Journal'!$C$5,"Yes","No")))</f>
        <v/>
      </c>
      <c r="O139" s="15" t="str">
        <f aca="false">IF(A139="","",N('Example Journal'!$C$3)+SUM($H$7:H139))</f>
        <v/>
      </c>
      <c r="P139" s="15" t="str">
        <f aca="false">IF(A139="","",O139-MAX(N('Example Journal'!$C$3),MAX($O$7:O139)))</f>
        <v/>
      </c>
      <c r="Q139" s="21" t="e">
        <f aca="false">IF(A139="",NA(),O139)</f>
        <v>#N/A</v>
      </c>
    </row>
    <row r="140" customFormat="false" ht="15" hidden="false" customHeight="false" outlineLevel="0" collapsed="false">
      <c r="A140" s="18" t="str">
        <f aca="false">IF(A139="","",IF(COUNTIF('Example Journal'!$A$7:$A$1006,"&gt;"&amp;A139)=0,"",SMALL('Example Journal'!$A$7:$A$1006,COUNTIF('Example Journal'!$A$7:$A$1006,"&lt;="&amp;A139)+1)))</f>
        <v/>
      </c>
      <c r="B140" s="14" t="str">
        <f aca="false">IF(A140="","",COUNTIF('Example Journal'!$A$7:$A$1006,A140))</f>
        <v/>
      </c>
      <c r="C140" s="14" t="str">
        <f aca="false">IF(A140="","",COUNTIFS('Example Journal'!$A$7:$A$1006,A140,'Example Journal'!$S$7:$S$1006,"&gt;0"))</f>
        <v/>
      </c>
      <c r="D140" s="14" t="str">
        <f aca="false">IF(A140="","",COUNTIFS('Example Journal'!$A$7:$A$1006,A140,'Example Journal'!$S$7:$S$1006,"&lt;0"))</f>
        <v/>
      </c>
      <c r="E140" s="19" t="str">
        <f aca="false">IF(OR(A140="",N(B140)=0),"",C140/B140)</f>
        <v/>
      </c>
      <c r="F140" s="15" t="str">
        <f aca="false">IF(A140="","",SUMIFS('Example Journal'!$S$7:$S$1006,'Example Journal'!$A$7:$A$1006,A140,'Example Journal'!$S$7:$S$1006,"&gt;0"))</f>
        <v/>
      </c>
      <c r="G140" s="15" t="str">
        <f aca="false">IF(A140="","",-SUMIFS('Example Journal'!$S$7:$S$1006,'Example Journal'!$A$7:$A$1006,A140,'Example Journal'!$S$7:$S$1006,"&lt;0"))</f>
        <v/>
      </c>
      <c r="H140" s="15" t="str">
        <f aca="false">IF(A140="","",SUMIFS('Example Journal'!$S$7:$S$1006,'Example Journal'!$A$7:$A$1006,A140))</f>
        <v/>
      </c>
      <c r="I140" s="20" t="str">
        <f aca="false">IF(A140="","",IF(G140=0,IF(F140&gt;0,"no losses",""),F140/G140))</f>
        <v/>
      </c>
      <c r="J140" s="16" t="str">
        <f aca="false">IF(A140="","",IF(COUNTIFS('Example Journal'!$A$7:$A$1006,A140,'Example Journal'!$R$7:$R$1006,"&gt;0")=0,"",SUMIFS('Example Journal'!$T$7:$T$1006,'Example Journal'!$A$7:$A$1006,A140)/COUNTIFS('Example Journal'!$A$7:$A$1006,A140,'Example Journal'!$R$7:$R$1006,"&gt;0")))</f>
        <v/>
      </c>
      <c r="K140" s="15" t="str">
        <f aca="false">IF(A140="","",SUMIFS('Example Journal'!$L$7:$L$1006,'Example Journal'!$A$7:$A$1006,A140))</f>
        <v/>
      </c>
      <c r="L140" s="14" t="str">
        <f aca="false">IF(A140="","",IF(N('Example Journal'!$C$4)&lt;=0,"no limit set",IF(COUNTIFS('Example Journal'!$A$7:$A$1006,A140,'Example Journal'!$U$7:$U$1006,"&lt;="&amp;-'Example Journal'!$C$4)&gt;0,"Yes","No")))</f>
        <v/>
      </c>
      <c r="M140" s="14" t="str">
        <f aca="false">IF(A140="","",COUNTIFS('Example Journal'!$A$7:$A$1006,A140,'Example Journal'!$V$7:$V$1006,"After loss limit"))</f>
        <v/>
      </c>
      <c r="N140" s="14" t="str">
        <f aca="false">IF(A140="","",IF(N('Example Journal'!$C$5)&lt;=0,"no cap set",IF(B140&gt;'Example Journal'!$C$5,"Yes","No")))</f>
        <v/>
      </c>
      <c r="O140" s="15" t="str">
        <f aca="false">IF(A140="","",N('Example Journal'!$C$3)+SUM($H$7:H140))</f>
        <v/>
      </c>
      <c r="P140" s="15" t="str">
        <f aca="false">IF(A140="","",O140-MAX(N('Example Journal'!$C$3),MAX($O$7:O140)))</f>
        <v/>
      </c>
      <c r="Q140" s="21" t="e">
        <f aca="false">IF(A140="",NA(),O140)</f>
        <v>#N/A</v>
      </c>
    </row>
    <row r="141" customFormat="false" ht="15" hidden="false" customHeight="false" outlineLevel="0" collapsed="false">
      <c r="A141" s="18" t="str">
        <f aca="false">IF(A140="","",IF(COUNTIF('Example Journal'!$A$7:$A$1006,"&gt;"&amp;A140)=0,"",SMALL('Example Journal'!$A$7:$A$1006,COUNTIF('Example Journal'!$A$7:$A$1006,"&lt;="&amp;A140)+1)))</f>
        <v/>
      </c>
      <c r="B141" s="14" t="str">
        <f aca="false">IF(A141="","",COUNTIF('Example Journal'!$A$7:$A$1006,A141))</f>
        <v/>
      </c>
      <c r="C141" s="14" t="str">
        <f aca="false">IF(A141="","",COUNTIFS('Example Journal'!$A$7:$A$1006,A141,'Example Journal'!$S$7:$S$1006,"&gt;0"))</f>
        <v/>
      </c>
      <c r="D141" s="14" t="str">
        <f aca="false">IF(A141="","",COUNTIFS('Example Journal'!$A$7:$A$1006,A141,'Example Journal'!$S$7:$S$1006,"&lt;0"))</f>
        <v/>
      </c>
      <c r="E141" s="19" t="str">
        <f aca="false">IF(OR(A141="",N(B141)=0),"",C141/B141)</f>
        <v/>
      </c>
      <c r="F141" s="15" t="str">
        <f aca="false">IF(A141="","",SUMIFS('Example Journal'!$S$7:$S$1006,'Example Journal'!$A$7:$A$1006,A141,'Example Journal'!$S$7:$S$1006,"&gt;0"))</f>
        <v/>
      </c>
      <c r="G141" s="15" t="str">
        <f aca="false">IF(A141="","",-SUMIFS('Example Journal'!$S$7:$S$1006,'Example Journal'!$A$7:$A$1006,A141,'Example Journal'!$S$7:$S$1006,"&lt;0"))</f>
        <v/>
      </c>
      <c r="H141" s="15" t="str">
        <f aca="false">IF(A141="","",SUMIFS('Example Journal'!$S$7:$S$1006,'Example Journal'!$A$7:$A$1006,A141))</f>
        <v/>
      </c>
      <c r="I141" s="20" t="str">
        <f aca="false">IF(A141="","",IF(G141=0,IF(F141&gt;0,"no losses",""),F141/G141))</f>
        <v/>
      </c>
      <c r="J141" s="16" t="str">
        <f aca="false">IF(A141="","",IF(COUNTIFS('Example Journal'!$A$7:$A$1006,A141,'Example Journal'!$R$7:$R$1006,"&gt;0")=0,"",SUMIFS('Example Journal'!$T$7:$T$1006,'Example Journal'!$A$7:$A$1006,A141)/COUNTIFS('Example Journal'!$A$7:$A$1006,A141,'Example Journal'!$R$7:$R$1006,"&gt;0")))</f>
        <v/>
      </c>
      <c r="K141" s="15" t="str">
        <f aca="false">IF(A141="","",SUMIFS('Example Journal'!$L$7:$L$1006,'Example Journal'!$A$7:$A$1006,A141))</f>
        <v/>
      </c>
      <c r="L141" s="14" t="str">
        <f aca="false">IF(A141="","",IF(N('Example Journal'!$C$4)&lt;=0,"no limit set",IF(COUNTIFS('Example Journal'!$A$7:$A$1006,A141,'Example Journal'!$U$7:$U$1006,"&lt;="&amp;-'Example Journal'!$C$4)&gt;0,"Yes","No")))</f>
        <v/>
      </c>
      <c r="M141" s="14" t="str">
        <f aca="false">IF(A141="","",COUNTIFS('Example Journal'!$A$7:$A$1006,A141,'Example Journal'!$V$7:$V$1006,"After loss limit"))</f>
        <v/>
      </c>
      <c r="N141" s="14" t="str">
        <f aca="false">IF(A141="","",IF(N('Example Journal'!$C$5)&lt;=0,"no cap set",IF(B141&gt;'Example Journal'!$C$5,"Yes","No")))</f>
        <v/>
      </c>
      <c r="O141" s="15" t="str">
        <f aca="false">IF(A141="","",N('Example Journal'!$C$3)+SUM($H$7:H141))</f>
        <v/>
      </c>
      <c r="P141" s="15" t="str">
        <f aca="false">IF(A141="","",O141-MAX(N('Example Journal'!$C$3),MAX($O$7:O141)))</f>
        <v/>
      </c>
      <c r="Q141" s="21" t="e">
        <f aca="false">IF(A141="",NA(),O141)</f>
        <v>#N/A</v>
      </c>
    </row>
    <row r="142" customFormat="false" ht="15" hidden="false" customHeight="false" outlineLevel="0" collapsed="false">
      <c r="A142" s="18" t="str">
        <f aca="false">IF(A141="","",IF(COUNTIF('Example Journal'!$A$7:$A$1006,"&gt;"&amp;A141)=0,"",SMALL('Example Journal'!$A$7:$A$1006,COUNTIF('Example Journal'!$A$7:$A$1006,"&lt;="&amp;A141)+1)))</f>
        <v/>
      </c>
      <c r="B142" s="14" t="str">
        <f aca="false">IF(A142="","",COUNTIF('Example Journal'!$A$7:$A$1006,A142))</f>
        <v/>
      </c>
      <c r="C142" s="14" t="str">
        <f aca="false">IF(A142="","",COUNTIFS('Example Journal'!$A$7:$A$1006,A142,'Example Journal'!$S$7:$S$1006,"&gt;0"))</f>
        <v/>
      </c>
      <c r="D142" s="14" t="str">
        <f aca="false">IF(A142="","",COUNTIFS('Example Journal'!$A$7:$A$1006,A142,'Example Journal'!$S$7:$S$1006,"&lt;0"))</f>
        <v/>
      </c>
      <c r="E142" s="19" t="str">
        <f aca="false">IF(OR(A142="",N(B142)=0),"",C142/B142)</f>
        <v/>
      </c>
      <c r="F142" s="15" t="str">
        <f aca="false">IF(A142="","",SUMIFS('Example Journal'!$S$7:$S$1006,'Example Journal'!$A$7:$A$1006,A142,'Example Journal'!$S$7:$S$1006,"&gt;0"))</f>
        <v/>
      </c>
      <c r="G142" s="15" t="str">
        <f aca="false">IF(A142="","",-SUMIFS('Example Journal'!$S$7:$S$1006,'Example Journal'!$A$7:$A$1006,A142,'Example Journal'!$S$7:$S$1006,"&lt;0"))</f>
        <v/>
      </c>
      <c r="H142" s="15" t="str">
        <f aca="false">IF(A142="","",SUMIFS('Example Journal'!$S$7:$S$1006,'Example Journal'!$A$7:$A$1006,A142))</f>
        <v/>
      </c>
      <c r="I142" s="20" t="str">
        <f aca="false">IF(A142="","",IF(G142=0,IF(F142&gt;0,"no losses",""),F142/G142))</f>
        <v/>
      </c>
      <c r="J142" s="16" t="str">
        <f aca="false">IF(A142="","",IF(COUNTIFS('Example Journal'!$A$7:$A$1006,A142,'Example Journal'!$R$7:$R$1006,"&gt;0")=0,"",SUMIFS('Example Journal'!$T$7:$T$1006,'Example Journal'!$A$7:$A$1006,A142)/COUNTIFS('Example Journal'!$A$7:$A$1006,A142,'Example Journal'!$R$7:$R$1006,"&gt;0")))</f>
        <v/>
      </c>
      <c r="K142" s="15" t="str">
        <f aca="false">IF(A142="","",SUMIFS('Example Journal'!$L$7:$L$1006,'Example Journal'!$A$7:$A$1006,A142))</f>
        <v/>
      </c>
      <c r="L142" s="14" t="str">
        <f aca="false">IF(A142="","",IF(N('Example Journal'!$C$4)&lt;=0,"no limit set",IF(COUNTIFS('Example Journal'!$A$7:$A$1006,A142,'Example Journal'!$U$7:$U$1006,"&lt;="&amp;-'Example Journal'!$C$4)&gt;0,"Yes","No")))</f>
        <v/>
      </c>
      <c r="M142" s="14" t="str">
        <f aca="false">IF(A142="","",COUNTIFS('Example Journal'!$A$7:$A$1006,A142,'Example Journal'!$V$7:$V$1006,"After loss limit"))</f>
        <v/>
      </c>
      <c r="N142" s="14" t="str">
        <f aca="false">IF(A142="","",IF(N('Example Journal'!$C$5)&lt;=0,"no cap set",IF(B142&gt;'Example Journal'!$C$5,"Yes","No")))</f>
        <v/>
      </c>
      <c r="O142" s="15" t="str">
        <f aca="false">IF(A142="","",N('Example Journal'!$C$3)+SUM($H$7:H142))</f>
        <v/>
      </c>
      <c r="P142" s="15" t="str">
        <f aca="false">IF(A142="","",O142-MAX(N('Example Journal'!$C$3),MAX($O$7:O142)))</f>
        <v/>
      </c>
      <c r="Q142" s="21" t="e">
        <f aca="false">IF(A142="",NA(),O142)</f>
        <v>#N/A</v>
      </c>
    </row>
    <row r="143" customFormat="false" ht="15" hidden="false" customHeight="false" outlineLevel="0" collapsed="false">
      <c r="A143" s="18" t="str">
        <f aca="false">IF(A142="","",IF(COUNTIF('Example Journal'!$A$7:$A$1006,"&gt;"&amp;A142)=0,"",SMALL('Example Journal'!$A$7:$A$1006,COUNTIF('Example Journal'!$A$7:$A$1006,"&lt;="&amp;A142)+1)))</f>
        <v/>
      </c>
      <c r="B143" s="14" t="str">
        <f aca="false">IF(A143="","",COUNTIF('Example Journal'!$A$7:$A$1006,A143))</f>
        <v/>
      </c>
      <c r="C143" s="14" t="str">
        <f aca="false">IF(A143="","",COUNTIFS('Example Journal'!$A$7:$A$1006,A143,'Example Journal'!$S$7:$S$1006,"&gt;0"))</f>
        <v/>
      </c>
      <c r="D143" s="14" t="str">
        <f aca="false">IF(A143="","",COUNTIFS('Example Journal'!$A$7:$A$1006,A143,'Example Journal'!$S$7:$S$1006,"&lt;0"))</f>
        <v/>
      </c>
      <c r="E143" s="19" t="str">
        <f aca="false">IF(OR(A143="",N(B143)=0),"",C143/B143)</f>
        <v/>
      </c>
      <c r="F143" s="15" t="str">
        <f aca="false">IF(A143="","",SUMIFS('Example Journal'!$S$7:$S$1006,'Example Journal'!$A$7:$A$1006,A143,'Example Journal'!$S$7:$S$1006,"&gt;0"))</f>
        <v/>
      </c>
      <c r="G143" s="15" t="str">
        <f aca="false">IF(A143="","",-SUMIFS('Example Journal'!$S$7:$S$1006,'Example Journal'!$A$7:$A$1006,A143,'Example Journal'!$S$7:$S$1006,"&lt;0"))</f>
        <v/>
      </c>
      <c r="H143" s="15" t="str">
        <f aca="false">IF(A143="","",SUMIFS('Example Journal'!$S$7:$S$1006,'Example Journal'!$A$7:$A$1006,A143))</f>
        <v/>
      </c>
      <c r="I143" s="20" t="str">
        <f aca="false">IF(A143="","",IF(G143=0,IF(F143&gt;0,"no losses",""),F143/G143))</f>
        <v/>
      </c>
      <c r="J143" s="16" t="str">
        <f aca="false">IF(A143="","",IF(COUNTIFS('Example Journal'!$A$7:$A$1006,A143,'Example Journal'!$R$7:$R$1006,"&gt;0")=0,"",SUMIFS('Example Journal'!$T$7:$T$1006,'Example Journal'!$A$7:$A$1006,A143)/COUNTIFS('Example Journal'!$A$7:$A$1006,A143,'Example Journal'!$R$7:$R$1006,"&gt;0")))</f>
        <v/>
      </c>
      <c r="K143" s="15" t="str">
        <f aca="false">IF(A143="","",SUMIFS('Example Journal'!$L$7:$L$1006,'Example Journal'!$A$7:$A$1006,A143))</f>
        <v/>
      </c>
      <c r="L143" s="14" t="str">
        <f aca="false">IF(A143="","",IF(N('Example Journal'!$C$4)&lt;=0,"no limit set",IF(COUNTIFS('Example Journal'!$A$7:$A$1006,A143,'Example Journal'!$U$7:$U$1006,"&lt;="&amp;-'Example Journal'!$C$4)&gt;0,"Yes","No")))</f>
        <v/>
      </c>
      <c r="M143" s="14" t="str">
        <f aca="false">IF(A143="","",COUNTIFS('Example Journal'!$A$7:$A$1006,A143,'Example Journal'!$V$7:$V$1006,"After loss limit"))</f>
        <v/>
      </c>
      <c r="N143" s="14" t="str">
        <f aca="false">IF(A143="","",IF(N('Example Journal'!$C$5)&lt;=0,"no cap set",IF(B143&gt;'Example Journal'!$C$5,"Yes","No")))</f>
        <v/>
      </c>
      <c r="O143" s="15" t="str">
        <f aca="false">IF(A143="","",N('Example Journal'!$C$3)+SUM($H$7:H143))</f>
        <v/>
      </c>
      <c r="P143" s="15" t="str">
        <f aca="false">IF(A143="","",O143-MAX(N('Example Journal'!$C$3),MAX($O$7:O143)))</f>
        <v/>
      </c>
      <c r="Q143" s="21" t="e">
        <f aca="false">IF(A143="",NA(),O143)</f>
        <v>#N/A</v>
      </c>
    </row>
    <row r="144" customFormat="false" ht="15" hidden="false" customHeight="false" outlineLevel="0" collapsed="false">
      <c r="A144" s="18" t="str">
        <f aca="false">IF(A143="","",IF(COUNTIF('Example Journal'!$A$7:$A$1006,"&gt;"&amp;A143)=0,"",SMALL('Example Journal'!$A$7:$A$1006,COUNTIF('Example Journal'!$A$7:$A$1006,"&lt;="&amp;A143)+1)))</f>
        <v/>
      </c>
      <c r="B144" s="14" t="str">
        <f aca="false">IF(A144="","",COUNTIF('Example Journal'!$A$7:$A$1006,A144))</f>
        <v/>
      </c>
      <c r="C144" s="14" t="str">
        <f aca="false">IF(A144="","",COUNTIFS('Example Journal'!$A$7:$A$1006,A144,'Example Journal'!$S$7:$S$1006,"&gt;0"))</f>
        <v/>
      </c>
      <c r="D144" s="14" t="str">
        <f aca="false">IF(A144="","",COUNTIFS('Example Journal'!$A$7:$A$1006,A144,'Example Journal'!$S$7:$S$1006,"&lt;0"))</f>
        <v/>
      </c>
      <c r="E144" s="19" t="str">
        <f aca="false">IF(OR(A144="",N(B144)=0),"",C144/B144)</f>
        <v/>
      </c>
      <c r="F144" s="15" t="str">
        <f aca="false">IF(A144="","",SUMIFS('Example Journal'!$S$7:$S$1006,'Example Journal'!$A$7:$A$1006,A144,'Example Journal'!$S$7:$S$1006,"&gt;0"))</f>
        <v/>
      </c>
      <c r="G144" s="15" t="str">
        <f aca="false">IF(A144="","",-SUMIFS('Example Journal'!$S$7:$S$1006,'Example Journal'!$A$7:$A$1006,A144,'Example Journal'!$S$7:$S$1006,"&lt;0"))</f>
        <v/>
      </c>
      <c r="H144" s="15" t="str">
        <f aca="false">IF(A144="","",SUMIFS('Example Journal'!$S$7:$S$1006,'Example Journal'!$A$7:$A$1006,A144))</f>
        <v/>
      </c>
      <c r="I144" s="20" t="str">
        <f aca="false">IF(A144="","",IF(G144=0,IF(F144&gt;0,"no losses",""),F144/G144))</f>
        <v/>
      </c>
      <c r="J144" s="16" t="str">
        <f aca="false">IF(A144="","",IF(COUNTIFS('Example Journal'!$A$7:$A$1006,A144,'Example Journal'!$R$7:$R$1006,"&gt;0")=0,"",SUMIFS('Example Journal'!$T$7:$T$1006,'Example Journal'!$A$7:$A$1006,A144)/COUNTIFS('Example Journal'!$A$7:$A$1006,A144,'Example Journal'!$R$7:$R$1006,"&gt;0")))</f>
        <v/>
      </c>
      <c r="K144" s="15" t="str">
        <f aca="false">IF(A144="","",SUMIFS('Example Journal'!$L$7:$L$1006,'Example Journal'!$A$7:$A$1006,A144))</f>
        <v/>
      </c>
      <c r="L144" s="14" t="str">
        <f aca="false">IF(A144="","",IF(N('Example Journal'!$C$4)&lt;=0,"no limit set",IF(COUNTIFS('Example Journal'!$A$7:$A$1006,A144,'Example Journal'!$U$7:$U$1006,"&lt;="&amp;-'Example Journal'!$C$4)&gt;0,"Yes","No")))</f>
        <v/>
      </c>
      <c r="M144" s="14" t="str">
        <f aca="false">IF(A144="","",COUNTIFS('Example Journal'!$A$7:$A$1006,A144,'Example Journal'!$V$7:$V$1006,"After loss limit"))</f>
        <v/>
      </c>
      <c r="N144" s="14" t="str">
        <f aca="false">IF(A144="","",IF(N('Example Journal'!$C$5)&lt;=0,"no cap set",IF(B144&gt;'Example Journal'!$C$5,"Yes","No")))</f>
        <v/>
      </c>
      <c r="O144" s="15" t="str">
        <f aca="false">IF(A144="","",N('Example Journal'!$C$3)+SUM($H$7:H144))</f>
        <v/>
      </c>
      <c r="P144" s="15" t="str">
        <f aca="false">IF(A144="","",O144-MAX(N('Example Journal'!$C$3),MAX($O$7:O144)))</f>
        <v/>
      </c>
      <c r="Q144" s="21" t="e">
        <f aca="false">IF(A144="",NA(),O144)</f>
        <v>#N/A</v>
      </c>
    </row>
    <row r="145" customFormat="false" ht="15" hidden="false" customHeight="false" outlineLevel="0" collapsed="false">
      <c r="A145" s="18" t="str">
        <f aca="false">IF(A144="","",IF(COUNTIF('Example Journal'!$A$7:$A$1006,"&gt;"&amp;A144)=0,"",SMALL('Example Journal'!$A$7:$A$1006,COUNTIF('Example Journal'!$A$7:$A$1006,"&lt;="&amp;A144)+1)))</f>
        <v/>
      </c>
      <c r="B145" s="14" t="str">
        <f aca="false">IF(A145="","",COUNTIF('Example Journal'!$A$7:$A$1006,A145))</f>
        <v/>
      </c>
      <c r="C145" s="14" t="str">
        <f aca="false">IF(A145="","",COUNTIFS('Example Journal'!$A$7:$A$1006,A145,'Example Journal'!$S$7:$S$1006,"&gt;0"))</f>
        <v/>
      </c>
      <c r="D145" s="14" t="str">
        <f aca="false">IF(A145="","",COUNTIFS('Example Journal'!$A$7:$A$1006,A145,'Example Journal'!$S$7:$S$1006,"&lt;0"))</f>
        <v/>
      </c>
      <c r="E145" s="19" t="str">
        <f aca="false">IF(OR(A145="",N(B145)=0),"",C145/B145)</f>
        <v/>
      </c>
      <c r="F145" s="15" t="str">
        <f aca="false">IF(A145="","",SUMIFS('Example Journal'!$S$7:$S$1006,'Example Journal'!$A$7:$A$1006,A145,'Example Journal'!$S$7:$S$1006,"&gt;0"))</f>
        <v/>
      </c>
      <c r="G145" s="15" t="str">
        <f aca="false">IF(A145="","",-SUMIFS('Example Journal'!$S$7:$S$1006,'Example Journal'!$A$7:$A$1006,A145,'Example Journal'!$S$7:$S$1006,"&lt;0"))</f>
        <v/>
      </c>
      <c r="H145" s="15" t="str">
        <f aca="false">IF(A145="","",SUMIFS('Example Journal'!$S$7:$S$1006,'Example Journal'!$A$7:$A$1006,A145))</f>
        <v/>
      </c>
      <c r="I145" s="20" t="str">
        <f aca="false">IF(A145="","",IF(G145=0,IF(F145&gt;0,"no losses",""),F145/G145))</f>
        <v/>
      </c>
      <c r="J145" s="16" t="str">
        <f aca="false">IF(A145="","",IF(COUNTIFS('Example Journal'!$A$7:$A$1006,A145,'Example Journal'!$R$7:$R$1006,"&gt;0")=0,"",SUMIFS('Example Journal'!$T$7:$T$1006,'Example Journal'!$A$7:$A$1006,A145)/COUNTIFS('Example Journal'!$A$7:$A$1006,A145,'Example Journal'!$R$7:$R$1006,"&gt;0")))</f>
        <v/>
      </c>
      <c r="K145" s="15" t="str">
        <f aca="false">IF(A145="","",SUMIFS('Example Journal'!$L$7:$L$1006,'Example Journal'!$A$7:$A$1006,A145))</f>
        <v/>
      </c>
      <c r="L145" s="14" t="str">
        <f aca="false">IF(A145="","",IF(N('Example Journal'!$C$4)&lt;=0,"no limit set",IF(COUNTIFS('Example Journal'!$A$7:$A$1006,A145,'Example Journal'!$U$7:$U$1006,"&lt;="&amp;-'Example Journal'!$C$4)&gt;0,"Yes","No")))</f>
        <v/>
      </c>
      <c r="M145" s="14" t="str">
        <f aca="false">IF(A145="","",COUNTIFS('Example Journal'!$A$7:$A$1006,A145,'Example Journal'!$V$7:$V$1006,"After loss limit"))</f>
        <v/>
      </c>
      <c r="N145" s="14" t="str">
        <f aca="false">IF(A145="","",IF(N('Example Journal'!$C$5)&lt;=0,"no cap set",IF(B145&gt;'Example Journal'!$C$5,"Yes","No")))</f>
        <v/>
      </c>
      <c r="O145" s="15" t="str">
        <f aca="false">IF(A145="","",N('Example Journal'!$C$3)+SUM($H$7:H145))</f>
        <v/>
      </c>
      <c r="P145" s="15" t="str">
        <f aca="false">IF(A145="","",O145-MAX(N('Example Journal'!$C$3),MAX($O$7:O145)))</f>
        <v/>
      </c>
      <c r="Q145" s="21" t="e">
        <f aca="false">IF(A145="",NA(),O145)</f>
        <v>#N/A</v>
      </c>
    </row>
    <row r="146" customFormat="false" ht="15" hidden="false" customHeight="false" outlineLevel="0" collapsed="false">
      <c r="A146" s="18" t="str">
        <f aca="false">IF(A145="","",IF(COUNTIF('Example Journal'!$A$7:$A$1006,"&gt;"&amp;A145)=0,"",SMALL('Example Journal'!$A$7:$A$1006,COUNTIF('Example Journal'!$A$7:$A$1006,"&lt;="&amp;A145)+1)))</f>
        <v/>
      </c>
      <c r="B146" s="14" t="str">
        <f aca="false">IF(A146="","",COUNTIF('Example Journal'!$A$7:$A$1006,A146))</f>
        <v/>
      </c>
      <c r="C146" s="14" t="str">
        <f aca="false">IF(A146="","",COUNTIFS('Example Journal'!$A$7:$A$1006,A146,'Example Journal'!$S$7:$S$1006,"&gt;0"))</f>
        <v/>
      </c>
      <c r="D146" s="14" t="str">
        <f aca="false">IF(A146="","",COUNTIFS('Example Journal'!$A$7:$A$1006,A146,'Example Journal'!$S$7:$S$1006,"&lt;0"))</f>
        <v/>
      </c>
      <c r="E146" s="19" t="str">
        <f aca="false">IF(OR(A146="",N(B146)=0),"",C146/B146)</f>
        <v/>
      </c>
      <c r="F146" s="15" t="str">
        <f aca="false">IF(A146="","",SUMIFS('Example Journal'!$S$7:$S$1006,'Example Journal'!$A$7:$A$1006,A146,'Example Journal'!$S$7:$S$1006,"&gt;0"))</f>
        <v/>
      </c>
      <c r="G146" s="15" t="str">
        <f aca="false">IF(A146="","",-SUMIFS('Example Journal'!$S$7:$S$1006,'Example Journal'!$A$7:$A$1006,A146,'Example Journal'!$S$7:$S$1006,"&lt;0"))</f>
        <v/>
      </c>
      <c r="H146" s="15" t="str">
        <f aca="false">IF(A146="","",SUMIFS('Example Journal'!$S$7:$S$1006,'Example Journal'!$A$7:$A$1006,A146))</f>
        <v/>
      </c>
      <c r="I146" s="20" t="str">
        <f aca="false">IF(A146="","",IF(G146=0,IF(F146&gt;0,"no losses",""),F146/G146))</f>
        <v/>
      </c>
      <c r="J146" s="16" t="str">
        <f aca="false">IF(A146="","",IF(COUNTIFS('Example Journal'!$A$7:$A$1006,A146,'Example Journal'!$R$7:$R$1006,"&gt;0")=0,"",SUMIFS('Example Journal'!$T$7:$T$1006,'Example Journal'!$A$7:$A$1006,A146)/COUNTIFS('Example Journal'!$A$7:$A$1006,A146,'Example Journal'!$R$7:$R$1006,"&gt;0")))</f>
        <v/>
      </c>
      <c r="K146" s="15" t="str">
        <f aca="false">IF(A146="","",SUMIFS('Example Journal'!$L$7:$L$1006,'Example Journal'!$A$7:$A$1006,A146))</f>
        <v/>
      </c>
      <c r="L146" s="14" t="str">
        <f aca="false">IF(A146="","",IF(N('Example Journal'!$C$4)&lt;=0,"no limit set",IF(COUNTIFS('Example Journal'!$A$7:$A$1006,A146,'Example Journal'!$U$7:$U$1006,"&lt;="&amp;-'Example Journal'!$C$4)&gt;0,"Yes","No")))</f>
        <v/>
      </c>
      <c r="M146" s="14" t="str">
        <f aca="false">IF(A146="","",COUNTIFS('Example Journal'!$A$7:$A$1006,A146,'Example Journal'!$V$7:$V$1006,"After loss limit"))</f>
        <v/>
      </c>
      <c r="N146" s="14" t="str">
        <f aca="false">IF(A146="","",IF(N('Example Journal'!$C$5)&lt;=0,"no cap set",IF(B146&gt;'Example Journal'!$C$5,"Yes","No")))</f>
        <v/>
      </c>
      <c r="O146" s="15" t="str">
        <f aca="false">IF(A146="","",N('Example Journal'!$C$3)+SUM($H$7:H146))</f>
        <v/>
      </c>
      <c r="P146" s="15" t="str">
        <f aca="false">IF(A146="","",O146-MAX(N('Example Journal'!$C$3),MAX($O$7:O146)))</f>
        <v/>
      </c>
      <c r="Q146" s="21" t="e">
        <f aca="false">IF(A146="",NA(),O146)</f>
        <v>#N/A</v>
      </c>
    </row>
    <row r="147" customFormat="false" ht="15" hidden="false" customHeight="false" outlineLevel="0" collapsed="false">
      <c r="A147" s="18" t="str">
        <f aca="false">IF(A146="","",IF(COUNTIF('Example Journal'!$A$7:$A$1006,"&gt;"&amp;A146)=0,"",SMALL('Example Journal'!$A$7:$A$1006,COUNTIF('Example Journal'!$A$7:$A$1006,"&lt;="&amp;A146)+1)))</f>
        <v/>
      </c>
      <c r="B147" s="14" t="str">
        <f aca="false">IF(A147="","",COUNTIF('Example Journal'!$A$7:$A$1006,A147))</f>
        <v/>
      </c>
      <c r="C147" s="14" t="str">
        <f aca="false">IF(A147="","",COUNTIFS('Example Journal'!$A$7:$A$1006,A147,'Example Journal'!$S$7:$S$1006,"&gt;0"))</f>
        <v/>
      </c>
      <c r="D147" s="14" t="str">
        <f aca="false">IF(A147="","",COUNTIFS('Example Journal'!$A$7:$A$1006,A147,'Example Journal'!$S$7:$S$1006,"&lt;0"))</f>
        <v/>
      </c>
      <c r="E147" s="19" t="str">
        <f aca="false">IF(OR(A147="",N(B147)=0),"",C147/B147)</f>
        <v/>
      </c>
      <c r="F147" s="15" t="str">
        <f aca="false">IF(A147="","",SUMIFS('Example Journal'!$S$7:$S$1006,'Example Journal'!$A$7:$A$1006,A147,'Example Journal'!$S$7:$S$1006,"&gt;0"))</f>
        <v/>
      </c>
      <c r="G147" s="15" t="str">
        <f aca="false">IF(A147="","",-SUMIFS('Example Journal'!$S$7:$S$1006,'Example Journal'!$A$7:$A$1006,A147,'Example Journal'!$S$7:$S$1006,"&lt;0"))</f>
        <v/>
      </c>
      <c r="H147" s="15" t="str">
        <f aca="false">IF(A147="","",SUMIFS('Example Journal'!$S$7:$S$1006,'Example Journal'!$A$7:$A$1006,A147))</f>
        <v/>
      </c>
      <c r="I147" s="20" t="str">
        <f aca="false">IF(A147="","",IF(G147=0,IF(F147&gt;0,"no losses",""),F147/G147))</f>
        <v/>
      </c>
      <c r="J147" s="16" t="str">
        <f aca="false">IF(A147="","",IF(COUNTIFS('Example Journal'!$A$7:$A$1006,A147,'Example Journal'!$R$7:$R$1006,"&gt;0")=0,"",SUMIFS('Example Journal'!$T$7:$T$1006,'Example Journal'!$A$7:$A$1006,A147)/COUNTIFS('Example Journal'!$A$7:$A$1006,A147,'Example Journal'!$R$7:$R$1006,"&gt;0")))</f>
        <v/>
      </c>
      <c r="K147" s="15" t="str">
        <f aca="false">IF(A147="","",SUMIFS('Example Journal'!$L$7:$L$1006,'Example Journal'!$A$7:$A$1006,A147))</f>
        <v/>
      </c>
      <c r="L147" s="14" t="str">
        <f aca="false">IF(A147="","",IF(N('Example Journal'!$C$4)&lt;=0,"no limit set",IF(COUNTIFS('Example Journal'!$A$7:$A$1006,A147,'Example Journal'!$U$7:$U$1006,"&lt;="&amp;-'Example Journal'!$C$4)&gt;0,"Yes","No")))</f>
        <v/>
      </c>
      <c r="M147" s="14" t="str">
        <f aca="false">IF(A147="","",COUNTIFS('Example Journal'!$A$7:$A$1006,A147,'Example Journal'!$V$7:$V$1006,"After loss limit"))</f>
        <v/>
      </c>
      <c r="N147" s="14" t="str">
        <f aca="false">IF(A147="","",IF(N('Example Journal'!$C$5)&lt;=0,"no cap set",IF(B147&gt;'Example Journal'!$C$5,"Yes","No")))</f>
        <v/>
      </c>
      <c r="O147" s="15" t="str">
        <f aca="false">IF(A147="","",N('Example Journal'!$C$3)+SUM($H$7:H147))</f>
        <v/>
      </c>
      <c r="P147" s="15" t="str">
        <f aca="false">IF(A147="","",O147-MAX(N('Example Journal'!$C$3),MAX($O$7:O147)))</f>
        <v/>
      </c>
      <c r="Q147" s="21" t="e">
        <f aca="false">IF(A147="",NA(),O147)</f>
        <v>#N/A</v>
      </c>
    </row>
    <row r="148" customFormat="false" ht="15" hidden="false" customHeight="false" outlineLevel="0" collapsed="false">
      <c r="A148" s="18" t="str">
        <f aca="false">IF(A147="","",IF(COUNTIF('Example Journal'!$A$7:$A$1006,"&gt;"&amp;A147)=0,"",SMALL('Example Journal'!$A$7:$A$1006,COUNTIF('Example Journal'!$A$7:$A$1006,"&lt;="&amp;A147)+1)))</f>
        <v/>
      </c>
      <c r="B148" s="14" t="str">
        <f aca="false">IF(A148="","",COUNTIF('Example Journal'!$A$7:$A$1006,A148))</f>
        <v/>
      </c>
      <c r="C148" s="14" t="str">
        <f aca="false">IF(A148="","",COUNTIFS('Example Journal'!$A$7:$A$1006,A148,'Example Journal'!$S$7:$S$1006,"&gt;0"))</f>
        <v/>
      </c>
      <c r="D148" s="14" t="str">
        <f aca="false">IF(A148="","",COUNTIFS('Example Journal'!$A$7:$A$1006,A148,'Example Journal'!$S$7:$S$1006,"&lt;0"))</f>
        <v/>
      </c>
      <c r="E148" s="19" t="str">
        <f aca="false">IF(OR(A148="",N(B148)=0),"",C148/B148)</f>
        <v/>
      </c>
      <c r="F148" s="15" t="str">
        <f aca="false">IF(A148="","",SUMIFS('Example Journal'!$S$7:$S$1006,'Example Journal'!$A$7:$A$1006,A148,'Example Journal'!$S$7:$S$1006,"&gt;0"))</f>
        <v/>
      </c>
      <c r="G148" s="15" t="str">
        <f aca="false">IF(A148="","",-SUMIFS('Example Journal'!$S$7:$S$1006,'Example Journal'!$A$7:$A$1006,A148,'Example Journal'!$S$7:$S$1006,"&lt;0"))</f>
        <v/>
      </c>
      <c r="H148" s="15" t="str">
        <f aca="false">IF(A148="","",SUMIFS('Example Journal'!$S$7:$S$1006,'Example Journal'!$A$7:$A$1006,A148))</f>
        <v/>
      </c>
      <c r="I148" s="20" t="str">
        <f aca="false">IF(A148="","",IF(G148=0,IF(F148&gt;0,"no losses",""),F148/G148))</f>
        <v/>
      </c>
      <c r="J148" s="16" t="str">
        <f aca="false">IF(A148="","",IF(COUNTIFS('Example Journal'!$A$7:$A$1006,A148,'Example Journal'!$R$7:$R$1006,"&gt;0")=0,"",SUMIFS('Example Journal'!$T$7:$T$1006,'Example Journal'!$A$7:$A$1006,A148)/COUNTIFS('Example Journal'!$A$7:$A$1006,A148,'Example Journal'!$R$7:$R$1006,"&gt;0")))</f>
        <v/>
      </c>
      <c r="K148" s="15" t="str">
        <f aca="false">IF(A148="","",SUMIFS('Example Journal'!$L$7:$L$1006,'Example Journal'!$A$7:$A$1006,A148))</f>
        <v/>
      </c>
      <c r="L148" s="14" t="str">
        <f aca="false">IF(A148="","",IF(N('Example Journal'!$C$4)&lt;=0,"no limit set",IF(COUNTIFS('Example Journal'!$A$7:$A$1006,A148,'Example Journal'!$U$7:$U$1006,"&lt;="&amp;-'Example Journal'!$C$4)&gt;0,"Yes","No")))</f>
        <v/>
      </c>
      <c r="M148" s="14" t="str">
        <f aca="false">IF(A148="","",COUNTIFS('Example Journal'!$A$7:$A$1006,A148,'Example Journal'!$V$7:$V$1006,"After loss limit"))</f>
        <v/>
      </c>
      <c r="N148" s="14" t="str">
        <f aca="false">IF(A148="","",IF(N('Example Journal'!$C$5)&lt;=0,"no cap set",IF(B148&gt;'Example Journal'!$C$5,"Yes","No")))</f>
        <v/>
      </c>
      <c r="O148" s="15" t="str">
        <f aca="false">IF(A148="","",N('Example Journal'!$C$3)+SUM($H$7:H148))</f>
        <v/>
      </c>
      <c r="P148" s="15" t="str">
        <f aca="false">IF(A148="","",O148-MAX(N('Example Journal'!$C$3),MAX($O$7:O148)))</f>
        <v/>
      </c>
      <c r="Q148" s="21" t="e">
        <f aca="false">IF(A148="",NA(),O148)</f>
        <v>#N/A</v>
      </c>
    </row>
    <row r="149" customFormat="false" ht="15" hidden="false" customHeight="false" outlineLevel="0" collapsed="false">
      <c r="A149" s="18" t="str">
        <f aca="false">IF(A148="","",IF(COUNTIF('Example Journal'!$A$7:$A$1006,"&gt;"&amp;A148)=0,"",SMALL('Example Journal'!$A$7:$A$1006,COUNTIF('Example Journal'!$A$7:$A$1006,"&lt;="&amp;A148)+1)))</f>
        <v/>
      </c>
      <c r="B149" s="14" t="str">
        <f aca="false">IF(A149="","",COUNTIF('Example Journal'!$A$7:$A$1006,A149))</f>
        <v/>
      </c>
      <c r="C149" s="14" t="str">
        <f aca="false">IF(A149="","",COUNTIFS('Example Journal'!$A$7:$A$1006,A149,'Example Journal'!$S$7:$S$1006,"&gt;0"))</f>
        <v/>
      </c>
      <c r="D149" s="14" t="str">
        <f aca="false">IF(A149="","",COUNTIFS('Example Journal'!$A$7:$A$1006,A149,'Example Journal'!$S$7:$S$1006,"&lt;0"))</f>
        <v/>
      </c>
      <c r="E149" s="19" t="str">
        <f aca="false">IF(OR(A149="",N(B149)=0),"",C149/B149)</f>
        <v/>
      </c>
      <c r="F149" s="15" t="str">
        <f aca="false">IF(A149="","",SUMIFS('Example Journal'!$S$7:$S$1006,'Example Journal'!$A$7:$A$1006,A149,'Example Journal'!$S$7:$S$1006,"&gt;0"))</f>
        <v/>
      </c>
      <c r="G149" s="15" t="str">
        <f aca="false">IF(A149="","",-SUMIFS('Example Journal'!$S$7:$S$1006,'Example Journal'!$A$7:$A$1006,A149,'Example Journal'!$S$7:$S$1006,"&lt;0"))</f>
        <v/>
      </c>
      <c r="H149" s="15" t="str">
        <f aca="false">IF(A149="","",SUMIFS('Example Journal'!$S$7:$S$1006,'Example Journal'!$A$7:$A$1006,A149))</f>
        <v/>
      </c>
      <c r="I149" s="20" t="str">
        <f aca="false">IF(A149="","",IF(G149=0,IF(F149&gt;0,"no losses",""),F149/G149))</f>
        <v/>
      </c>
      <c r="J149" s="16" t="str">
        <f aca="false">IF(A149="","",IF(COUNTIFS('Example Journal'!$A$7:$A$1006,A149,'Example Journal'!$R$7:$R$1006,"&gt;0")=0,"",SUMIFS('Example Journal'!$T$7:$T$1006,'Example Journal'!$A$7:$A$1006,A149)/COUNTIFS('Example Journal'!$A$7:$A$1006,A149,'Example Journal'!$R$7:$R$1006,"&gt;0")))</f>
        <v/>
      </c>
      <c r="K149" s="15" t="str">
        <f aca="false">IF(A149="","",SUMIFS('Example Journal'!$L$7:$L$1006,'Example Journal'!$A$7:$A$1006,A149))</f>
        <v/>
      </c>
      <c r="L149" s="14" t="str">
        <f aca="false">IF(A149="","",IF(N('Example Journal'!$C$4)&lt;=0,"no limit set",IF(COUNTIFS('Example Journal'!$A$7:$A$1006,A149,'Example Journal'!$U$7:$U$1006,"&lt;="&amp;-'Example Journal'!$C$4)&gt;0,"Yes","No")))</f>
        <v/>
      </c>
      <c r="M149" s="14" t="str">
        <f aca="false">IF(A149="","",COUNTIFS('Example Journal'!$A$7:$A$1006,A149,'Example Journal'!$V$7:$V$1006,"After loss limit"))</f>
        <v/>
      </c>
      <c r="N149" s="14" t="str">
        <f aca="false">IF(A149="","",IF(N('Example Journal'!$C$5)&lt;=0,"no cap set",IF(B149&gt;'Example Journal'!$C$5,"Yes","No")))</f>
        <v/>
      </c>
      <c r="O149" s="15" t="str">
        <f aca="false">IF(A149="","",N('Example Journal'!$C$3)+SUM($H$7:H149))</f>
        <v/>
      </c>
      <c r="P149" s="15" t="str">
        <f aca="false">IF(A149="","",O149-MAX(N('Example Journal'!$C$3),MAX($O$7:O149)))</f>
        <v/>
      </c>
      <c r="Q149" s="21" t="e">
        <f aca="false">IF(A149="",NA(),O149)</f>
        <v>#N/A</v>
      </c>
    </row>
    <row r="150" customFormat="false" ht="15" hidden="false" customHeight="false" outlineLevel="0" collapsed="false">
      <c r="A150" s="18" t="str">
        <f aca="false">IF(A149="","",IF(COUNTIF('Example Journal'!$A$7:$A$1006,"&gt;"&amp;A149)=0,"",SMALL('Example Journal'!$A$7:$A$1006,COUNTIF('Example Journal'!$A$7:$A$1006,"&lt;="&amp;A149)+1)))</f>
        <v/>
      </c>
      <c r="B150" s="14" t="str">
        <f aca="false">IF(A150="","",COUNTIF('Example Journal'!$A$7:$A$1006,A150))</f>
        <v/>
      </c>
      <c r="C150" s="14" t="str">
        <f aca="false">IF(A150="","",COUNTIFS('Example Journal'!$A$7:$A$1006,A150,'Example Journal'!$S$7:$S$1006,"&gt;0"))</f>
        <v/>
      </c>
      <c r="D150" s="14" t="str">
        <f aca="false">IF(A150="","",COUNTIFS('Example Journal'!$A$7:$A$1006,A150,'Example Journal'!$S$7:$S$1006,"&lt;0"))</f>
        <v/>
      </c>
      <c r="E150" s="19" t="str">
        <f aca="false">IF(OR(A150="",N(B150)=0),"",C150/B150)</f>
        <v/>
      </c>
      <c r="F150" s="15" t="str">
        <f aca="false">IF(A150="","",SUMIFS('Example Journal'!$S$7:$S$1006,'Example Journal'!$A$7:$A$1006,A150,'Example Journal'!$S$7:$S$1006,"&gt;0"))</f>
        <v/>
      </c>
      <c r="G150" s="15" t="str">
        <f aca="false">IF(A150="","",-SUMIFS('Example Journal'!$S$7:$S$1006,'Example Journal'!$A$7:$A$1006,A150,'Example Journal'!$S$7:$S$1006,"&lt;0"))</f>
        <v/>
      </c>
      <c r="H150" s="15" t="str">
        <f aca="false">IF(A150="","",SUMIFS('Example Journal'!$S$7:$S$1006,'Example Journal'!$A$7:$A$1006,A150))</f>
        <v/>
      </c>
      <c r="I150" s="20" t="str">
        <f aca="false">IF(A150="","",IF(G150=0,IF(F150&gt;0,"no losses",""),F150/G150))</f>
        <v/>
      </c>
      <c r="J150" s="16" t="str">
        <f aca="false">IF(A150="","",IF(COUNTIFS('Example Journal'!$A$7:$A$1006,A150,'Example Journal'!$R$7:$R$1006,"&gt;0")=0,"",SUMIFS('Example Journal'!$T$7:$T$1006,'Example Journal'!$A$7:$A$1006,A150)/COUNTIFS('Example Journal'!$A$7:$A$1006,A150,'Example Journal'!$R$7:$R$1006,"&gt;0")))</f>
        <v/>
      </c>
      <c r="K150" s="15" t="str">
        <f aca="false">IF(A150="","",SUMIFS('Example Journal'!$L$7:$L$1006,'Example Journal'!$A$7:$A$1006,A150))</f>
        <v/>
      </c>
      <c r="L150" s="14" t="str">
        <f aca="false">IF(A150="","",IF(N('Example Journal'!$C$4)&lt;=0,"no limit set",IF(COUNTIFS('Example Journal'!$A$7:$A$1006,A150,'Example Journal'!$U$7:$U$1006,"&lt;="&amp;-'Example Journal'!$C$4)&gt;0,"Yes","No")))</f>
        <v/>
      </c>
      <c r="M150" s="14" t="str">
        <f aca="false">IF(A150="","",COUNTIFS('Example Journal'!$A$7:$A$1006,A150,'Example Journal'!$V$7:$V$1006,"After loss limit"))</f>
        <v/>
      </c>
      <c r="N150" s="14" t="str">
        <f aca="false">IF(A150="","",IF(N('Example Journal'!$C$5)&lt;=0,"no cap set",IF(B150&gt;'Example Journal'!$C$5,"Yes","No")))</f>
        <v/>
      </c>
      <c r="O150" s="15" t="str">
        <f aca="false">IF(A150="","",N('Example Journal'!$C$3)+SUM($H$7:H150))</f>
        <v/>
      </c>
      <c r="P150" s="15" t="str">
        <f aca="false">IF(A150="","",O150-MAX(N('Example Journal'!$C$3),MAX($O$7:O150)))</f>
        <v/>
      </c>
      <c r="Q150" s="21" t="e">
        <f aca="false">IF(A150="",NA(),O150)</f>
        <v>#N/A</v>
      </c>
    </row>
    <row r="151" customFormat="false" ht="15" hidden="false" customHeight="false" outlineLevel="0" collapsed="false">
      <c r="A151" s="18" t="str">
        <f aca="false">IF(A150="","",IF(COUNTIF('Example Journal'!$A$7:$A$1006,"&gt;"&amp;A150)=0,"",SMALL('Example Journal'!$A$7:$A$1006,COUNTIF('Example Journal'!$A$7:$A$1006,"&lt;="&amp;A150)+1)))</f>
        <v/>
      </c>
      <c r="B151" s="14" t="str">
        <f aca="false">IF(A151="","",COUNTIF('Example Journal'!$A$7:$A$1006,A151))</f>
        <v/>
      </c>
      <c r="C151" s="14" t="str">
        <f aca="false">IF(A151="","",COUNTIFS('Example Journal'!$A$7:$A$1006,A151,'Example Journal'!$S$7:$S$1006,"&gt;0"))</f>
        <v/>
      </c>
      <c r="D151" s="14" t="str">
        <f aca="false">IF(A151="","",COUNTIFS('Example Journal'!$A$7:$A$1006,A151,'Example Journal'!$S$7:$S$1006,"&lt;0"))</f>
        <v/>
      </c>
      <c r="E151" s="19" t="str">
        <f aca="false">IF(OR(A151="",N(B151)=0),"",C151/B151)</f>
        <v/>
      </c>
      <c r="F151" s="15" t="str">
        <f aca="false">IF(A151="","",SUMIFS('Example Journal'!$S$7:$S$1006,'Example Journal'!$A$7:$A$1006,A151,'Example Journal'!$S$7:$S$1006,"&gt;0"))</f>
        <v/>
      </c>
      <c r="G151" s="15" t="str">
        <f aca="false">IF(A151="","",-SUMIFS('Example Journal'!$S$7:$S$1006,'Example Journal'!$A$7:$A$1006,A151,'Example Journal'!$S$7:$S$1006,"&lt;0"))</f>
        <v/>
      </c>
      <c r="H151" s="15" t="str">
        <f aca="false">IF(A151="","",SUMIFS('Example Journal'!$S$7:$S$1006,'Example Journal'!$A$7:$A$1006,A151))</f>
        <v/>
      </c>
      <c r="I151" s="20" t="str">
        <f aca="false">IF(A151="","",IF(G151=0,IF(F151&gt;0,"no losses",""),F151/G151))</f>
        <v/>
      </c>
      <c r="J151" s="16" t="str">
        <f aca="false">IF(A151="","",IF(COUNTIFS('Example Journal'!$A$7:$A$1006,A151,'Example Journal'!$R$7:$R$1006,"&gt;0")=0,"",SUMIFS('Example Journal'!$T$7:$T$1006,'Example Journal'!$A$7:$A$1006,A151)/COUNTIFS('Example Journal'!$A$7:$A$1006,A151,'Example Journal'!$R$7:$R$1006,"&gt;0")))</f>
        <v/>
      </c>
      <c r="K151" s="15" t="str">
        <f aca="false">IF(A151="","",SUMIFS('Example Journal'!$L$7:$L$1006,'Example Journal'!$A$7:$A$1006,A151))</f>
        <v/>
      </c>
      <c r="L151" s="14" t="str">
        <f aca="false">IF(A151="","",IF(N('Example Journal'!$C$4)&lt;=0,"no limit set",IF(COUNTIFS('Example Journal'!$A$7:$A$1006,A151,'Example Journal'!$U$7:$U$1006,"&lt;="&amp;-'Example Journal'!$C$4)&gt;0,"Yes","No")))</f>
        <v/>
      </c>
      <c r="M151" s="14" t="str">
        <f aca="false">IF(A151="","",COUNTIFS('Example Journal'!$A$7:$A$1006,A151,'Example Journal'!$V$7:$V$1006,"After loss limit"))</f>
        <v/>
      </c>
      <c r="N151" s="14" t="str">
        <f aca="false">IF(A151="","",IF(N('Example Journal'!$C$5)&lt;=0,"no cap set",IF(B151&gt;'Example Journal'!$C$5,"Yes","No")))</f>
        <v/>
      </c>
      <c r="O151" s="15" t="str">
        <f aca="false">IF(A151="","",N('Example Journal'!$C$3)+SUM($H$7:H151))</f>
        <v/>
      </c>
      <c r="P151" s="15" t="str">
        <f aca="false">IF(A151="","",O151-MAX(N('Example Journal'!$C$3),MAX($O$7:O151)))</f>
        <v/>
      </c>
      <c r="Q151" s="21" t="e">
        <f aca="false">IF(A151="",NA(),O151)</f>
        <v>#N/A</v>
      </c>
    </row>
    <row r="152" customFormat="false" ht="15" hidden="false" customHeight="false" outlineLevel="0" collapsed="false">
      <c r="A152" s="18" t="str">
        <f aca="false">IF(A151="","",IF(COUNTIF('Example Journal'!$A$7:$A$1006,"&gt;"&amp;A151)=0,"",SMALL('Example Journal'!$A$7:$A$1006,COUNTIF('Example Journal'!$A$7:$A$1006,"&lt;="&amp;A151)+1)))</f>
        <v/>
      </c>
      <c r="B152" s="14" t="str">
        <f aca="false">IF(A152="","",COUNTIF('Example Journal'!$A$7:$A$1006,A152))</f>
        <v/>
      </c>
      <c r="C152" s="14" t="str">
        <f aca="false">IF(A152="","",COUNTIFS('Example Journal'!$A$7:$A$1006,A152,'Example Journal'!$S$7:$S$1006,"&gt;0"))</f>
        <v/>
      </c>
      <c r="D152" s="14" t="str">
        <f aca="false">IF(A152="","",COUNTIFS('Example Journal'!$A$7:$A$1006,A152,'Example Journal'!$S$7:$S$1006,"&lt;0"))</f>
        <v/>
      </c>
      <c r="E152" s="19" t="str">
        <f aca="false">IF(OR(A152="",N(B152)=0),"",C152/B152)</f>
        <v/>
      </c>
      <c r="F152" s="15" t="str">
        <f aca="false">IF(A152="","",SUMIFS('Example Journal'!$S$7:$S$1006,'Example Journal'!$A$7:$A$1006,A152,'Example Journal'!$S$7:$S$1006,"&gt;0"))</f>
        <v/>
      </c>
      <c r="G152" s="15" t="str">
        <f aca="false">IF(A152="","",-SUMIFS('Example Journal'!$S$7:$S$1006,'Example Journal'!$A$7:$A$1006,A152,'Example Journal'!$S$7:$S$1006,"&lt;0"))</f>
        <v/>
      </c>
      <c r="H152" s="15" t="str">
        <f aca="false">IF(A152="","",SUMIFS('Example Journal'!$S$7:$S$1006,'Example Journal'!$A$7:$A$1006,A152))</f>
        <v/>
      </c>
      <c r="I152" s="20" t="str">
        <f aca="false">IF(A152="","",IF(G152=0,IF(F152&gt;0,"no losses",""),F152/G152))</f>
        <v/>
      </c>
      <c r="J152" s="16" t="str">
        <f aca="false">IF(A152="","",IF(COUNTIFS('Example Journal'!$A$7:$A$1006,A152,'Example Journal'!$R$7:$R$1006,"&gt;0")=0,"",SUMIFS('Example Journal'!$T$7:$T$1006,'Example Journal'!$A$7:$A$1006,A152)/COUNTIFS('Example Journal'!$A$7:$A$1006,A152,'Example Journal'!$R$7:$R$1006,"&gt;0")))</f>
        <v/>
      </c>
      <c r="K152" s="15" t="str">
        <f aca="false">IF(A152="","",SUMIFS('Example Journal'!$L$7:$L$1006,'Example Journal'!$A$7:$A$1006,A152))</f>
        <v/>
      </c>
      <c r="L152" s="14" t="str">
        <f aca="false">IF(A152="","",IF(N('Example Journal'!$C$4)&lt;=0,"no limit set",IF(COUNTIFS('Example Journal'!$A$7:$A$1006,A152,'Example Journal'!$U$7:$U$1006,"&lt;="&amp;-'Example Journal'!$C$4)&gt;0,"Yes","No")))</f>
        <v/>
      </c>
      <c r="M152" s="14" t="str">
        <f aca="false">IF(A152="","",COUNTIFS('Example Journal'!$A$7:$A$1006,A152,'Example Journal'!$V$7:$V$1006,"After loss limit"))</f>
        <v/>
      </c>
      <c r="N152" s="14" t="str">
        <f aca="false">IF(A152="","",IF(N('Example Journal'!$C$5)&lt;=0,"no cap set",IF(B152&gt;'Example Journal'!$C$5,"Yes","No")))</f>
        <v/>
      </c>
      <c r="O152" s="15" t="str">
        <f aca="false">IF(A152="","",N('Example Journal'!$C$3)+SUM($H$7:H152))</f>
        <v/>
      </c>
      <c r="P152" s="15" t="str">
        <f aca="false">IF(A152="","",O152-MAX(N('Example Journal'!$C$3),MAX($O$7:O152)))</f>
        <v/>
      </c>
      <c r="Q152" s="21" t="e">
        <f aca="false">IF(A152="",NA(),O152)</f>
        <v>#N/A</v>
      </c>
    </row>
    <row r="153" customFormat="false" ht="15" hidden="false" customHeight="false" outlineLevel="0" collapsed="false">
      <c r="A153" s="18" t="str">
        <f aca="false">IF(A152="","",IF(COUNTIF('Example Journal'!$A$7:$A$1006,"&gt;"&amp;A152)=0,"",SMALL('Example Journal'!$A$7:$A$1006,COUNTIF('Example Journal'!$A$7:$A$1006,"&lt;="&amp;A152)+1)))</f>
        <v/>
      </c>
      <c r="B153" s="14" t="str">
        <f aca="false">IF(A153="","",COUNTIF('Example Journal'!$A$7:$A$1006,A153))</f>
        <v/>
      </c>
      <c r="C153" s="14" t="str">
        <f aca="false">IF(A153="","",COUNTIFS('Example Journal'!$A$7:$A$1006,A153,'Example Journal'!$S$7:$S$1006,"&gt;0"))</f>
        <v/>
      </c>
      <c r="D153" s="14" t="str">
        <f aca="false">IF(A153="","",COUNTIFS('Example Journal'!$A$7:$A$1006,A153,'Example Journal'!$S$7:$S$1006,"&lt;0"))</f>
        <v/>
      </c>
      <c r="E153" s="19" t="str">
        <f aca="false">IF(OR(A153="",N(B153)=0),"",C153/B153)</f>
        <v/>
      </c>
      <c r="F153" s="15" t="str">
        <f aca="false">IF(A153="","",SUMIFS('Example Journal'!$S$7:$S$1006,'Example Journal'!$A$7:$A$1006,A153,'Example Journal'!$S$7:$S$1006,"&gt;0"))</f>
        <v/>
      </c>
      <c r="G153" s="15" t="str">
        <f aca="false">IF(A153="","",-SUMIFS('Example Journal'!$S$7:$S$1006,'Example Journal'!$A$7:$A$1006,A153,'Example Journal'!$S$7:$S$1006,"&lt;0"))</f>
        <v/>
      </c>
      <c r="H153" s="15" t="str">
        <f aca="false">IF(A153="","",SUMIFS('Example Journal'!$S$7:$S$1006,'Example Journal'!$A$7:$A$1006,A153))</f>
        <v/>
      </c>
      <c r="I153" s="20" t="str">
        <f aca="false">IF(A153="","",IF(G153=0,IF(F153&gt;0,"no losses",""),F153/G153))</f>
        <v/>
      </c>
      <c r="J153" s="16" t="str">
        <f aca="false">IF(A153="","",IF(COUNTIFS('Example Journal'!$A$7:$A$1006,A153,'Example Journal'!$R$7:$R$1006,"&gt;0")=0,"",SUMIFS('Example Journal'!$T$7:$T$1006,'Example Journal'!$A$7:$A$1006,A153)/COUNTIFS('Example Journal'!$A$7:$A$1006,A153,'Example Journal'!$R$7:$R$1006,"&gt;0")))</f>
        <v/>
      </c>
      <c r="K153" s="15" t="str">
        <f aca="false">IF(A153="","",SUMIFS('Example Journal'!$L$7:$L$1006,'Example Journal'!$A$7:$A$1006,A153))</f>
        <v/>
      </c>
      <c r="L153" s="14" t="str">
        <f aca="false">IF(A153="","",IF(N('Example Journal'!$C$4)&lt;=0,"no limit set",IF(COUNTIFS('Example Journal'!$A$7:$A$1006,A153,'Example Journal'!$U$7:$U$1006,"&lt;="&amp;-'Example Journal'!$C$4)&gt;0,"Yes","No")))</f>
        <v/>
      </c>
      <c r="M153" s="14" t="str">
        <f aca="false">IF(A153="","",COUNTIFS('Example Journal'!$A$7:$A$1006,A153,'Example Journal'!$V$7:$V$1006,"After loss limit"))</f>
        <v/>
      </c>
      <c r="N153" s="14" t="str">
        <f aca="false">IF(A153="","",IF(N('Example Journal'!$C$5)&lt;=0,"no cap set",IF(B153&gt;'Example Journal'!$C$5,"Yes","No")))</f>
        <v/>
      </c>
      <c r="O153" s="15" t="str">
        <f aca="false">IF(A153="","",N('Example Journal'!$C$3)+SUM($H$7:H153))</f>
        <v/>
      </c>
      <c r="P153" s="15" t="str">
        <f aca="false">IF(A153="","",O153-MAX(N('Example Journal'!$C$3),MAX($O$7:O153)))</f>
        <v/>
      </c>
      <c r="Q153" s="21" t="e">
        <f aca="false">IF(A153="",NA(),O153)</f>
        <v>#N/A</v>
      </c>
    </row>
    <row r="154" customFormat="false" ht="15" hidden="false" customHeight="false" outlineLevel="0" collapsed="false">
      <c r="A154" s="18" t="str">
        <f aca="false">IF(A153="","",IF(COUNTIF('Example Journal'!$A$7:$A$1006,"&gt;"&amp;A153)=0,"",SMALL('Example Journal'!$A$7:$A$1006,COUNTIF('Example Journal'!$A$7:$A$1006,"&lt;="&amp;A153)+1)))</f>
        <v/>
      </c>
      <c r="B154" s="14" t="str">
        <f aca="false">IF(A154="","",COUNTIF('Example Journal'!$A$7:$A$1006,A154))</f>
        <v/>
      </c>
      <c r="C154" s="14" t="str">
        <f aca="false">IF(A154="","",COUNTIFS('Example Journal'!$A$7:$A$1006,A154,'Example Journal'!$S$7:$S$1006,"&gt;0"))</f>
        <v/>
      </c>
      <c r="D154" s="14" t="str">
        <f aca="false">IF(A154="","",COUNTIFS('Example Journal'!$A$7:$A$1006,A154,'Example Journal'!$S$7:$S$1006,"&lt;0"))</f>
        <v/>
      </c>
      <c r="E154" s="19" t="str">
        <f aca="false">IF(OR(A154="",N(B154)=0),"",C154/B154)</f>
        <v/>
      </c>
      <c r="F154" s="15" t="str">
        <f aca="false">IF(A154="","",SUMIFS('Example Journal'!$S$7:$S$1006,'Example Journal'!$A$7:$A$1006,A154,'Example Journal'!$S$7:$S$1006,"&gt;0"))</f>
        <v/>
      </c>
      <c r="G154" s="15" t="str">
        <f aca="false">IF(A154="","",-SUMIFS('Example Journal'!$S$7:$S$1006,'Example Journal'!$A$7:$A$1006,A154,'Example Journal'!$S$7:$S$1006,"&lt;0"))</f>
        <v/>
      </c>
      <c r="H154" s="15" t="str">
        <f aca="false">IF(A154="","",SUMIFS('Example Journal'!$S$7:$S$1006,'Example Journal'!$A$7:$A$1006,A154))</f>
        <v/>
      </c>
      <c r="I154" s="20" t="str">
        <f aca="false">IF(A154="","",IF(G154=0,IF(F154&gt;0,"no losses",""),F154/G154))</f>
        <v/>
      </c>
      <c r="J154" s="16" t="str">
        <f aca="false">IF(A154="","",IF(COUNTIFS('Example Journal'!$A$7:$A$1006,A154,'Example Journal'!$R$7:$R$1006,"&gt;0")=0,"",SUMIFS('Example Journal'!$T$7:$T$1006,'Example Journal'!$A$7:$A$1006,A154)/COUNTIFS('Example Journal'!$A$7:$A$1006,A154,'Example Journal'!$R$7:$R$1006,"&gt;0")))</f>
        <v/>
      </c>
      <c r="K154" s="15" t="str">
        <f aca="false">IF(A154="","",SUMIFS('Example Journal'!$L$7:$L$1006,'Example Journal'!$A$7:$A$1006,A154))</f>
        <v/>
      </c>
      <c r="L154" s="14" t="str">
        <f aca="false">IF(A154="","",IF(N('Example Journal'!$C$4)&lt;=0,"no limit set",IF(COUNTIFS('Example Journal'!$A$7:$A$1006,A154,'Example Journal'!$U$7:$U$1006,"&lt;="&amp;-'Example Journal'!$C$4)&gt;0,"Yes","No")))</f>
        <v/>
      </c>
      <c r="M154" s="14" t="str">
        <f aca="false">IF(A154="","",COUNTIFS('Example Journal'!$A$7:$A$1006,A154,'Example Journal'!$V$7:$V$1006,"After loss limit"))</f>
        <v/>
      </c>
      <c r="N154" s="14" t="str">
        <f aca="false">IF(A154="","",IF(N('Example Journal'!$C$5)&lt;=0,"no cap set",IF(B154&gt;'Example Journal'!$C$5,"Yes","No")))</f>
        <v/>
      </c>
      <c r="O154" s="15" t="str">
        <f aca="false">IF(A154="","",N('Example Journal'!$C$3)+SUM($H$7:H154))</f>
        <v/>
      </c>
      <c r="P154" s="15" t="str">
        <f aca="false">IF(A154="","",O154-MAX(N('Example Journal'!$C$3),MAX($O$7:O154)))</f>
        <v/>
      </c>
      <c r="Q154" s="21" t="e">
        <f aca="false">IF(A154="",NA(),O154)</f>
        <v>#N/A</v>
      </c>
    </row>
    <row r="155" customFormat="false" ht="15" hidden="false" customHeight="false" outlineLevel="0" collapsed="false">
      <c r="A155" s="18" t="str">
        <f aca="false">IF(A154="","",IF(COUNTIF('Example Journal'!$A$7:$A$1006,"&gt;"&amp;A154)=0,"",SMALL('Example Journal'!$A$7:$A$1006,COUNTIF('Example Journal'!$A$7:$A$1006,"&lt;="&amp;A154)+1)))</f>
        <v/>
      </c>
      <c r="B155" s="14" t="str">
        <f aca="false">IF(A155="","",COUNTIF('Example Journal'!$A$7:$A$1006,A155))</f>
        <v/>
      </c>
      <c r="C155" s="14" t="str">
        <f aca="false">IF(A155="","",COUNTIFS('Example Journal'!$A$7:$A$1006,A155,'Example Journal'!$S$7:$S$1006,"&gt;0"))</f>
        <v/>
      </c>
      <c r="D155" s="14" t="str">
        <f aca="false">IF(A155="","",COUNTIFS('Example Journal'!$A$7:$A$1006,A155,'Example Journal'!$S$7:$S$1006,"&lt;0"))</f>
        <v/>
      </c>
      <c r="E155" s="19" t="str">
        <f aca="false">IF(OR(A155="",N(B155)=0),"",C155/B155)</f>
        <v/>
      </c>
      <c r="F155" s="15" t="str">
        <f aca="false">IF(A155="","",SUMIFS('Example Journal'!$S$7:$S$1006,'Example Journal'!$A$7:$A$1006,A155,'Example Journal'!$S$7:$S$1006,"&gt;0"))</f>
        <v/>
      </c>
      <c r="G155" s="15" t="str">
        <f aca="false">IF(A155="","",-SUMIFS('Example Journal'!$S$7:$S$1006,'Example Journal'!$A$7:$A$1006,A155,'Example Journal'!$S$7:$S$1006,"&lt;0"))</f>
        <v/>
      </c>
      <c r="H155" s="15" t="str">
        <f aca="false">IF(A155="","",SUMIFS('Example Journal'!$S$7:$S$1006,'Example Journal'!$A$7:$A$1006,A155))</f>
        <v/>
      </c>
      <c r="I155" s="20" t="str">
        <f aca="false">IF(A155="","",IF(G155=0,IF(F155&gt;0,"no losses",""),F155/G155))</f>
        <v/>
      </c>
      <c r="J155" s="16" t="str">
        <f aca="false">IF(A155="","",IF(COUNTIFS('Example Journal'!$A$7:$A$1006,A155,'Example Journal'!$R$7:$R$1006,"&gt;0")=0,"",SUMIFS('Example Journal'!$T$7:$T$1006,'Example Journal'!$A$7:$A$1006,A155)/COUNTIFS('Example Journal'!$A$7:$A$1006,A155,'Example Journal'!$R$7:$R$1006,"&gt;0")))</f>
        <v/>
      </c>
      <c r="K155" s="15" t="str">
        <f aca="false">IF(A155="","",SUMIFS('Example Journal'!$L$7:$L$1006,'Example Journal'!$A$7:$A$1006,A155))</f>
        <v/>
      </c>
      <c r="L155" s="14" t="str">
        <f aca="false">IF(A155="","",IF(N('Example Journal'!$C$4)&lt;=0,"no limit set",IF(COUNTIFS('Example Journal'!$A$7:$A$1006,A155,'Example Journal'!$U$7:$U$1006,"&lt;="&amp;-'Example Journal'!$C$4)&gt;0,"Yes","No")))</f>
        <v/>
      </c>
      <c r="M155" s="14" t="str">
        <f aca="false">IF(A155="","",COUNTIFS('Example Journal'!$A$7:$A$1006,A155,'Example Journal'!$V$7:$V$1006,"After loss limit"))</f>
        <v/>
      </c>
      <c r="N155" s="14" t="str">
        <f aca="false">IF(A155="","",IF(N('Example Journal'!$C$5)&lt;=0,"no cap set",IF(B155&gt;'Example Journal'!$C$5,"Yes","No")))</f>
        <v/>
      </c>
      <c r="O155" s="15" t="str">
        <f aca="false">IF(A155="","",N('Example Journal'!$C$3)+SUM($H$7:H155))</f>
        <v/>
      </c>
      <c r="P155" s="15" t="str">
        <f aca="false">IF(A155="","",O155-MAX(N('Example Journal'!$C$3),MAX($O$7:O155)))</f>
        <v/>
      </c>
      <c r="Q155" s="21" t="e">
        <f aca="false">IF(A155="",NA(),O155)</f>
        <v>#N/A</v>
      </c>
    </row>
    <row r="156" customFormat="false" ht="15" hidden="false" customHeight="false" outlineLevel="0" collapsed="false">
      <c r="A156" s="18" t="str">
        <f aca="false">IF(A155="","",IF(COUNTIF('Example Journal'!$A$7:$A$1006,"&gt;"&amp;A155)=0,"",SMALL('Example Journal'!$A$7:$A$1006,COUNTIF('Example Journal'!$A$7:$A$1006,"&lt;="&amp;A155)+1)))</f>
        <v/>
      </c>
      <c r="B156" s="14" t="str">
        <f aca="false">IF(A156="","",COUNTIF('Example Journal'!$A$7:$A$1006,A156))</f>
        <v/>
      </c>
      <c r="C156" s="14" t="str">
        <f aca="false">IF(A156="","",COUNTIFS('Example Journal'!$A$7:$A$1006,A156,'Example Journal'!$S$7:$S$1006,"&gt;0"))</f>
        <v/>
      </c>
      <c r="D156" s="14" t="str">
        <f aca="false">IF(A156="","",COUNTIFS('Example Journal'!$A$7:$A$1006,A156,'Example Journal'!$S$7:$S$1006,"&lt;0"))</f>
        <v/>
      </c>
      <c r="E156" s="19" t="str">
        <f aca="false">IF(OR(A156="",N(B156)=0),"",C156/B156)</f>
        <v/>
      </c>
      <c r="F156" s="15" t="str">
        <f aca="false">IF(A156="","",SUMIFS('Example Journal'!$S$7:$S$1006,'Example Journal'!$A$7:$A$1006,A156,'Example Journal'!$S$7:$S$1006,"&gt;0"))</f>
        <v/>
      </c>
      <c r="G156" s="15" t="str">
        <f aca="false">IF(A156="","",-SUMIFS('Example Journal'!$S$7:$S$1006,'Example Journal'!$A$7:$A$1006,A156,'Example Journal'!$S$7:$S$1006,"&lt;0"))</f>
        <v/>
      </c>
      <c r="H156" s="15" t="str">
        <f aca="false">IF(A156="","",SUMIFS('Example Journal'!$S$7:$S$1006,'Example Journal'!$A$7:$A$1006,A156))</f>
        <v/>
      </c>
      <c r="I156" s="20" t="str">
        <f aca="false">IF(A156="","",IF(G156=0,IF(F156&gt;0,"no losses",""),F156/G156))</f>
        <v/>
      </c>
      <c r="J156" s="16" t="str">
        <f aca="false">IF(A156="","",IF(COUNTIFS('Example Journal'!$A$7:$A$1006,A156,'Example Journal'!$R$7:$R$1006,"&gt;0")=0,"",SUMIFS('Example Journal'!$T$7:$T$1006,'Example Journal'!$A$7:$A$1006,A156)/COUNTIFS('Example Journal'!$A$7:$A$1006,A156,'Example Journal'!$R$7:$R$1006,"&gt;0")))</f>
        <v/>
      </c>
      <c r="K156" s="15" t="str">
        <f aca="false">IF(A156="","",SUMIFS('Example Journal'!$L$7:$L$1006,'Example Journal'!$A$7:$A$1006,A156))</f>
        <v/>
      </c>
      <c r="L156" s="14" t="str">
        <f aca="false">IF(A156="","",IF(N('Example Journal'!$C$4)&lt;=0,"no limit set",IF(COUNTIFS('Example Journal'!$A$7:$A$1006,A156,'Example Journal'!$U$7:$U$1006,"&lt;="&amp;-'Example Journal'!$C$4)&gt;0,"Yes","No")))</f>
        <v/>
      </c>
      <c r="M156" s="14" t="str">
        <f aca="false">IF(A156="","",COUNTIFS('Example Journal'!$A$7:$A$1006,A156,'Example Journal'!$V$7:$V$1006,"After loss limit"))</f>
        <v/>
      </c>
      <c r="N156" s="14" t="str">
        <f aca="false">IF(A156="","",IF(N('Example Journal'!$C$5)&lt;=0,"no cap set",IF(B156&gt;'Example Journal'!$C$5,"Yes","No")))</f>
        <v/>
      </c>
      <c r="O156" s="15" t="str">
        <f aca="false">IF(A156="","",N('Example Journal'!$C$3)+SUM($H$7:H156))</f>
        <v/>
      </c>
      <c r="P156" s="15" t="str">
        <f aca="false">IF(A156="","",O156-MAX(N('Example Journal'!$C$3),MAX($O$7:O156)))</f>
        <v/>
      </c>
      <c r="Q156" s="21" t="e">
        <f aca="false">IF(A156="",NA(),O156)</f>
        <v>#N/A</v>
      </c>
    </row>
    <row r="157" customFormat="false" ht="15" hidden="false" customHeight="false" outlineLevel="0" collapsed="false">
      <c r="A157" s="18" t="str">
        <f aca="false">IF(A156="","",IF(COUNTIF('Example Journal'!$A$7:$A$1006,"&gt;"&amp;A156)=0,"",SMALL('Example Journal'!$A$7:$A$1006,COUNTIF('Example Journal'!$A$7:$A$1006,"&lt;="&amp;A156)+1)))</f>
        <v/>
      </c>
      <c r="B157" s="14" t="str">
        <f aca="false">IF(A157="","",COUNTIF('Example Journal'!$A$7:$A$1006,A157))</f>
        <v/>
      </c>
      <c r="C157" s="14" t="str">
        <f aca="false">IF(A157="","",COUNTIFS('Example Journal'!$A$7:$A$1006,A157,'Example Journal'!$S$7:$S$1006,"&gt;0"))</f>
        <v/>
      </c>
      <c r="D157" s="14" t="str">
        <f aca="false">IF(A157="","",COUNTIFS('Example Journal'!$A$7:$A$1006,A157,'Example Journal'!$S$7:$S$1006,"&lt;0"))</f>
        <v/>
      </c>
      <c r="E157" s="19" t="str">
        <f aca="false">IF(OR(A157="",N(B157)=0),"",C157/B157)</f>
        <v/>
      </c>
      <c r="F157" s="15" t="str">
        <f aca="false">IF(A157="","",SUMIFS('Example Journal'!$S$7:$S$1006,'Example Journal'!$A$7:$A$1006,A157,'Example Journal'!$S$7:$S$1006,"&gt;0"))</f>
        <v/>
      </c>
      <c r="G157" s="15" t="str">
        <f aca="false">IF(A157="","",-SUMIFS('Example Journal'!$S$7:$S$1006,'Example Journal'!$A$7:$A$1006,A157,'Example Journal'!$S$7:$S$1006,"&lt;0"))</f>
        <v/>
      </c>
      <c r="H157" s="15" t="str">
        <f aca="false">IF(A157="","",SUMIFS('Example Journal'!$S$7:$S$1006,'Example Journal'!$A$7:$A$1006,A157))</f>
        <v/>
      </c>
      <c r="I157" s="20" t="str">
        <f aca="false">IF(A157="","",IF(G157=0,IF(F157&gt;0,"no losses",""),F157/G157))</f>
        <v/>
      </c>
      <c r="J157" s="16" t="str">
        <f aca="false">IF(A157="","",IF(COUNTIFS('Example Journal'!$A$7:$A$1006,A157,'Example Journal'!$R$7:$R$1006,"&gt;0")=0,"",SUMIFS('Example Journal'!$T$7:$T$1006,'Example Journal'!$A$7:$A$1006,A157)/COUNTIFS('Example Journal'!$A$7:$A$1006,A157,'Example Journal'!$R$7:$R$1006,"&gt;0")))</f>
        <v/>
      </c>
      <c r="K157" s="15" t="str">
        <f aca="false">IF(A157="","",SUMIFS('Example Journal'!$L$7:$L$1006,'Example Journal'!$A$7:$A$1006,A157))</f>
        <v/>
      </c>
      <c r="L157" s="14" t="str">
        <f aca="false">IF(A157="","",IF(N('Example Journal'!$C$4)&lt;=0,"no limit set",IF(COUNTIFS('Example Journal'!$A$7:$A$1006,A157,'Example Journal'!$U$7:$U$1006,"&lt;="&amp;-'Example Journal'!$C$4)&gt;0,"Yes","No")))</f>
        <v/>
      </c>
      <c r="M157" s="14" t="str">
        <f aca="false">IF(A157="","",COUNTIFS('Example Journal'!$A$7:$A$1006,A157,'Example Journal'!$V$7:$V$1006,"After loss limit"))</f>
        <v/>
      </c>
      <c r="N157" s="14" t="str">
        <f aca="false">IF(A157="","",IF(N('Example Journal'!$C$5)&lt;=0,"no cap set",IF(B157&gt;'Example Journal'!$C$5,"Yes","No")))</f>
        <v/>
      </c>
      <c r="O157" s="15" t="str">
        <f aca="false">IF(A157="","",N('Example Journal'!$C$3)+SUM($H$7:H157))</f>
        <v/>
      </c>
      <c r="P157" s="15" t="str">
        <f aca="false">IF(A157="","",O157-MAX(N('Example Journal'!$C$3),MAX($O$7:O157)))</f>
        <v/>
      </c>
      <c r="Q157" s="21" t="e">
        <f aca="false">IF(A157="",NA(),O157)</f>
        <v>#N/A</v>
      </c>
    </row>
    <row r="158" customFormat="false" ht="15" hidden="false" customHeight="false" outlineLevel="0" collapsed="false">
      <c r="A158" s="18" t="str">
        <f aca="false">IF(A157="","",IF(COUNTIF('Example Journal'!$A$7:$A$1006,"&gt;"&amp;A157)=0,"",SMALL('Example Journal'!$A$7:$A$1006,COUNTIF('Example Journal'!$A$7:$A$1006,"&lt;="&amp;A157)+1)))</f>
        <v/>
      </c>
      <c r="B158" s="14" t="str">
        <f aca="false">IF(A158="","",COUNTIF('Example Journal'!$A$7:$A$1006,A158))</f>
        <v/>
      </c>
      <c r="C158" s="14" t="str">
        <f aca="false">IF(A158="","",COUNTIFS('Example Journal'!$A$7:$A$1006,A158,'Example Journal'!$S$7:$S$1006,"&gt;0"))</f>
        <v/>
      </c>
      <c r="D158" s="14" t="str">
        <f aca="false">IF(A158="","",COUNTIFS('Example Journal'!$A$7:$A$1006,A158,'Example Journal'!$S$7:$S$1006,"&lt;0"))</f>
        <v/>
      </c>
      <c r="E158" s="19" t="str">
        <f aca="false">IF(OR(A158="",N(B158)=0),"",C158/B158)</f>
        <v/>
      </c>
      <c r="F158" s="15" t="str">
        <f aca="false">IF(A158="","",SUMIFS('Example Journal'!$S$7:$S$1006,'Example Journal'!$A$7:$A$1006,A158,'Example Journal'!$S$7:$S$1006,"&gt;0"))</f>
        <v/>
      </c>
      <c r="G158" s="15" t="str">
        <f aca="false">IF(A158="","",-SUMIFS('Example Journal'!$S$7:$S$1006,'Example Journal'!$A$7:$A$1006,A158,'Example Journal'!$S$7:$S$1006,"&lt;0"))</f>
        <v/>
      </c>
      <c r="H158" s="15" t="str">
        <f aca="false">IF(A158="","",SUMIFS('Example Journal'!$S$7:$S$1006,'Example Journal'!$A$7:$A$1006,A158))</f>
        <v/>
      </c>
      <c r="I158" s="20" t="str">
        <f aca="false">IF(A158="","",IF(G158=0,IF(F158&gt;0,"no losses",""),F158/G158))</f>
        <v/>
      </c>
      <c r="J158" s="16" t="str">
        <f aca="false">IF(A158="","",IF(COUNTIFS('Example Journal'!$A$7:$A$1006,A158,'Example Journal'!$R$7:$R$1006,"&gt;0")=0,"",SUMIFS('Example Journal'!$T$7:$T$1006,'Example Journal'!$A$7:$A$1006,A158)/COUNTIFS('Example Journal'!$A$7:$A$1006,A158,'Example Journal'!$R$7:$R$1006,"&gt;0")))</f>
        <v/>
      </c>
      <c r="K158" s="15" t="str">
        <f aca="false">IF(A158="","",SUMIFS('Example Journal'!$L$7:$L$1006,'Example Journal'!$A$7:$A$1006,A158))</f>
        <v/>
      </c>
      <c r="L158" s="14" t="str">
        <f aca="false">IF(A158="","",IF(N('Example Journal'!$C$4)&lt;=0,"no limit set",IF(COUNTIFS('Example Journal'!$A$7:$A$1006,A158,'Example Journal'!$U$7:$U$1006,"&lt;="&amp;-'Example Journal'!$C$4)&gt;0,"Yes","No")))</f>
        <v/>
      </c>
      <c r="M158" s="14" t="str">
        <f aca="false">IF(A158="","",COUNTIFS('Example Journal'!$A$7:$A$1006,A158,'Example Journal'!$V$7:$V$1006,"After loss limit"))</f>
        <v/>
      </c>
      <c r="N158" s="14" t="str">
        <f aca="false">IF(A158="","",IF(N('Example Journal'!$C$5)&lt;=0,"no cap set",IF(B158&gt;'Example Journal'!$C$5,"Yes","No")))</f>
        <v/>
      </c>
      <c r="O158" s="15" t="str">
        <f aca="false">IF(A158="","",N('Example Journal'!$C$3)+SUM($H$7:H158))</f>
        <v/>
      </c>
      <c r="P158" s="15" t="str">
        <f aca="false">IF(A158="","",O158-MAX(N('Example Journal'!$C$3),MAX($O$7:O158)))</f>
        <v/>
      </c>
      <c r="Q158" s="21" t="e">
        <f aca="false">IF(A158="",NA(),O158)</f>
        <v>#N/A</v>
      </c>
    </row>
    <row r="159" customFormat="false" ht="15" hidden="false" customHeight="false" outlineLevel="0" collapsed="false">
      <c r="A159" s="18" t="str">
        <f aca="false">IF(A158="","",IF(COUNTIF('Example Journal'!$A$7:$A$1006,"&gt;"&amp;A158)=0,"",SMALL('Example Journal'!$A$7:$A$1006,COUNTIF('Example Journal'!$A$7:$A$1006,"&lt;="&amp;A158)+1)))</f>
        <v/>
      </c>
      <c r="B159" s="14" t="str">
        <f aca="false">IF(A159="","",COUNTIF('Example Journal'!$A$7:$A$1006,A159))</f>
        <v/>
      </c>
      <c r="C159" s="14" t="str">
        <f aca="false">IF(A159="","",COUNTIFS('Example Journal'!$A$7:$A$1006,A159,'Example Journal'!$S$7:$S$1006,"&gt;0"))</f>
        <v/>
      </c>
      <c r="D159" s="14" t="str">
        <f aca="false">IF(A159="","",COUNTIFS('Example Journal'!$A$7:$A$1006,A159,'Example Journal'!$S$7:$S$1006,"&lt;0"))</f>
        <v/>
      </c>
      <c r="E159" s="19" t="str">
        <f aca="false">IF(OR(A159="",N(B159)=0),"",C159/B159)</f>
        <v/>
      </c>
      <c r="F159" s="15" t="str">
        <f aca="false">IF(A159="","",SUMIFS('Example Journal'!$S$7:$S$1006,'Example Journal'!$A$7:$A$1006,A159,'Example Journal'!$S$7:$S$1006,"&gt;0"))</f>
        <v/>
      </c>
      <c r="G159" s="15" t="str">
        <f aca="false">IF(A159="","",-SUMIFS('Example Journal'!$S$7:$S$1006,'Example Journal'!$A$7:$A$1006,A159,'Example Journal'!$S$7:$S$1006,"&lt;0"))</f>
        <v/>
      </c>
      <c r="H159" s="15" t="str">
        <f aca="false">IF(A159="","",SUMIFS('Example Journal'!$S$7:$S$1006,'Example Journal'!$A$7:$A$1006,A159))</f>
        <v/>
      </c>
      <c r="I159" s="20" t="str">
        <f aca="false">IF(A159="","",IF(G159=0,IF(F159&gt;0,"no losses",""),F159/G159))</f>
        <v/>
      </c>
      <c r="J159" s="16" t="str">
        <f aca="false">IF(A159="","",IF(COUNTIFS('Example Journal'!$A$7:$A$1006,A159,'Example Journal'!$R$7:$R$1006,"&gt;0")=0,"",SUMIFS('Example Journal'!$T$7:$T$1006,'Example Journal'!$A$7:$A$1006,A159)/COUNTIFS('Example Journal'!$A$7:$A$1006,A159,'Example Journal'!$R$7:$R$1006,"&gt;0")))</f>
        <v/>
      </c>
      <c r="K159" s="15" t="str">
        <f aca="false">IF(A159="","",SUMIFS('Example Journal'!$L$7:$L$1006,'Example Journal'!$A$7:$A$1006,A159))</f>
        <v/>
      </c>
      <c r="L159" s="14" t="str">
        <f aca="false">IF(A159="","",IF(N('Example Journal'!$C$4)&lt;=0,"no limit set",IF(COUNTIFS('Example Journal'!$A$7:$A$1006,A159,'Example Journal'!$U$7:$U$1006,"&lt;="&amp;-'Example Journal'!$C$4)&gt;0,"Yes","No")))</f>
        <v/>
      </c>
      <c r="M159" s="14" t="str">
        <f aca="false">IF(A159="","",COUNTIFS('Example Journal'!$A$7:$A$1006,A159,'Example Journal'!$V$7:$V$1006,"After loss limit"))</f>
        <v/>
      </c>
      <c r="N159" s="14" t="str">
        <f aca="false">IF(A159="","",IF(N('Example Journal'!$C$5)&lt;=0,"no cap set",IF(B159&gt;'Example Journal'!$C$5,"Yes","No")))</f>
        <v/>
      </c>
      <c r="O159" s="15" t="str">
        <f aca="false">IF(A159="","",N('Example Journal'!$C$3)+SUM($H$7:H159))</f>
        <v/>
      </c>
      <c r="P159" s="15" t="str">
        <f aca="false">IF(A159="","",O159-MAX(N('Example Journal'!$C$3),MAX($O$7:O159)))</f>
        <v/>
      </c>
      <c r="Q159" s="21" t="e">
        <f aca="false">IF(A159="",NA(),O159)</f>
        <v>#N/A</v>
      </c>
    </row>
    <row r="160" customFormat="false" ht="15" hidden="false" customHeight="false" outlineLevel="0" collapsed="false">
      <c r="A160" s="18" t="str">
        <f aca="false">IF(A159="","",IF(COUNTIF('Example Journal'!$A$7:$A$1006,"&gt;"&amp;A159)=0,"",SMALL('Example Journal'!$A$7:$A$1006,COUNTIF('Example Journal'!$A$7:$A$1006,"&lt;="&amp;A159)+1)))</f>
        <v/>
      </c>
      <c r="B160" s="14" t="str">
        <f aca="false">IF(A160="","",COUNTIF('Example Journal'!$A$7:$A$1006,A160))</f>
        <v/>
      </c>
      <c r="C160" s="14" t="str">
        <f aca="false">IF(A160="","",COUNTIFS('Example Journal'!$A$7:$A$1006,A160,'Example Journal'!$S$7:$S$1006,"&gt;0"))</f>
        <v/>
      </c>
      <c r="D160" s="14" t="str">
        <f aca="false">IF(A160="","",COUNTIFS('Example Journal'!$A$7:$A$1006,A160,'Example Journal'!$S$7:$S$1006,"&lt;0"))</f>
        <v/>
      </c>
      <c r="E160" s="19" t="str">
        <f aca="false">IF(OR(A160="",N(B160)=0),"",C160/B160)</f>
        <v/>
      </c>
      <c r="F160" s="15" t="str">
        <f aca="false">IF(A160="","",SUMIFS('Example Journal'!$S$7:$S$1006,'Example Journal'!$A$7:$A$1006,A160,'Example Journal'!$S$7:$S$1006,"&gt;0"))</f>
        <v/>
      </c>
      <c r="G160" s="15" t="str">
        <f aca="false">IF(A160="","",-SUMIFS('Example Journal'!$S$7:$S$1006,'Example Journal'!$A$7:$A$1006,A160,'Example Journal'!$S$7:$S$1006,"&lt;0"))</f>
        <v/>
      </c>
      <c r="H160" s="15" t="str">
        <f aca="false">IF(A160="","",SUMIFS('Example Journal'!$S$7:$S$1006,'Example Journal'!$A$7:$A$1006,A160))</f>
        <v/>
      </c>
      <c r="I160" s="20" t="str">
        <f aca="false">IF(A160="","",IF(G160=0,IF(F160&gt;0,"no losses",""),F160/G160))</f>
        <v/>
      </c>
      <c r="J160" s="16" t="str">
        <f aca="false">IF(A160="","",IF(COUNTIFS('Example Journal'!$A$7:$A$1006,A160,'Example Journal'!$R$7:$R$1006,"&gt;0")=0,"",SUMIFS('Example Journal'!$T$7:$T$1006,'Example Journal'!$A$7:$A$1006,A160)/COUNTIFS('Example Journal'!$A$7:$A$1006,A160,'Example Journal'!$R$7:$R$1006,"&gt;0")))</f>
        <v/>
      </c>
      <c r="K160" s="15" t="str">
        <f aca="false">IF(A160="","",SUMIFS('Example Journal'!$L$7:$L$1006,'Example Journal'!$A$7:$A$1006,A160))</f>
        <v/>
      </c>
      <c r="L160" s="14" t="str">
        <f aca="false">IF(A160="","",IF(N('Example Journal'!$C$4)&lt;=0,"no limit set",IF(COUNTIFS('Example Journal'!$A$7:$A$1006,A160,'Example Journal'!$U$7:$U$1006,"&lt;="&amp;-'Example Journal'!$C$4)&gt;0,"Yes","No")))</f>
        <v/>
      </c>
      <c r="M160" s="14" t="str">
        <f aca="false">IF(A160="","",COUNTIFS('Example Journal'!$A$7:$A$1006,A160,'Example Journal'!$V$7:$V$1006,"After loss limit"))</f>
        <v/>
      </c>
      <c r="N160" s="14" t="str">
        <f aca="false">IF(A160="","",IF(N('Example Journal'!$C$5)&lt;=0,"no cap set",IF(B160&gt;'Example Journal'!$C$5,"Yes","No")))</f>
        <v/>
      </c>
      <c r="O160" s="15" t="str">
        <f aca="false">IF(A160="","",N('Example Journal'!$C$3)+SUM($H$7:H160))</f>
        <v/>
      </c>
      <c r="P160" s="15" t="str">
        <f aca="false">IF(A160="","",O160-MAX(N('Example Journal'!$C$3),MAX($O$7:O160)))</f>
        <v/>
      </c>
      <c r="Q160" s="21" t="e">
        <f aca="false">IF(A160="",NA(),O160)</f>
        <v>#N/A</v>
      </c>
    </row>
    <row r="161" customFormat="false" ht="15" hidden="false" customHeight="false" outlineLevel="0" collapsed="false">
      <c r="A161" s="18" t="str">
        <f aca="false">IF(A160="","",IF(COUNTIF('Example Journal'!$A$7:$A$1006,"&gt;"&amp;A160)=0,"",SMALL('Example Journal'!$A$7:$A$1006,COUNTIF('Example Journal'!$A$7:$A$1006,"&lt;="&amp;A160)+1)))</f>
        <v/>
      </c>
      <c r="B161" s="14" t="str">
        <f aca="false">IF(A161="","",COUNTIF('Example Journal'!$A$7:$A$1006,A161))</f>
        <v/>
      </c>
      <c r="C161" s="14" t="str">
        <f aca="false">IF(A161="","",COUNTIFS('Example Journal'!$A$7:$A$1006,A161,'Example Journal'!$S$7:$S$1006,"&gt;0"))</f>
        <v/>
      </c>
      <c r="D161" s="14" t="str">
        <f aca="false">IF(A161="","",COUNTIFS('Example Journal'!$A$7:$A$1006,A161,'Example Journal'!$S$7:$S$1006,"&lt;0"))</f>
        <v/>
      </c>
      <c r="E161" s="19" t="str">
        <f aca="false">IF(OR(A161="",N(B161)=0),"",C161/B161)</f>
        <v/>
      </c>
      <c r="F161" s="15" t="str">
        <f aca="false">IF(A161="","",SUMIFS('Example Journal'!$S$7:$S$1006,'Example Journal'!$A$7:$A$1006,A161,'Example Journal'!$S$7:$S$1006,"&gt;0"))</f>
        <v/>
      </c>
      <c r="G161" s="15" t="str">
        <f aca="false">IF(A161="","",-SUMIFS('Example Journal'!$S$7:$S$1006,'Example Journal'!$A$7:$A$1006,A161,'Example Journal'!$S$7:$S$1006,"&lt;0"))</f>
        <v/>
      </c>
      <c r="H161" s="15" t="str">
        <f aca="false">IF(A161="","",SUMIFS('Example Journal'!$S$7:$S$1006,'Example Journal'!$A$7:$A$1006,A161))</f>
        <v/>
      </c>
      <c r="I161" s="20" t="str">
        <f aca="false">IF(A161="","",IF(G161=0,IF(F161&gt;0,"no losses",""),F161/G161))</f>
        <v/>
      </c>
      <c r="J161" s="16" t="str">
        <f aca="false">IF(A161="","",IF(COUNTIFS('Example Journal'!$A$7:$A$1006,A161,'Example Journal'!$R$7:$R$1006,"&gt;0")=0,"",SUMIFS('Example Journal'!$T$7:$T$1006,'Example Journal'!$A$7:$A$1006,A161)/COUNTIFS('Example Journal'!$A$7:$A$1006,A161,'Example Journal'!$R$7:$R$1006,"&gt;0")))</f>
        <v/>
      </c>
      <c r="K161" s="15" t="str">
        <f aca="false">IF(A161="","",SUMIFS('Example Journal'!$L$7:$L$1006,'Example Journal'!$A$7:$A$1006,A161))</f>
        <v/>
      </c>
      <c r="L161" s="14" t="str">
        <f aca="false">IF(A161="","",IF(N('Example Journal'!$C$4)&lt;=0,"no limit set",IF(COUNTIFS('Example Journal'!$A$7:$A$1006,A161,'Example Journal'!$U$7:$U$1006,"&lt;="&amp;-'Example Journal'!$C$4)&gt;0,"Yes","No")))</f>
        <v/>
      </c>
      <c r="M161" s="14" t="str">
        <f aca="false">IF(A161="","",COUNTIFS('Example Journal'!$A$7:$A$1006,A161,'Example Journal'!$V$7:$V$1006,"After loss limit"))</f>
        <v/>
      </c>
      <c r="N161" s="14" t="str">
        <f aca="false">IF(A161="","",IF(N('Example Journal'!$C$5)&lt;=0,"no cap set",IF(B161&gt;'Example Journal'!$C$5,"Yes","No")))</f>
        <v/>
      </c>
      <c r="O161" s="15" t="str">
        <f aca="false">IF(A161="","",N('Example Journal'!$C$3)+SUM($H$7:H161))</f>
        <v/>
      </c>
      <c r="P161" s="15" t="str">
        <f aca="false">IF(A161="","",O161-MAX(N('Example Journal'!$C$3),MAX($O$7:O161)))</f>
        <v/>
      </c>
      <c r="Q161" s="21" t="e">
        <f aca="false">IF(A161="",NA(),O161)</f>
        <v>#N/A</v>
      </c>
    </row>
    <row r="162" customFormat="false" ht="15" hidden="false" customHeight="false" outlineLevel="0" collapsed="false">
      <c r="A162" s="18" t="str">
        <f aca="false">IF(A161="","",IF(COUNTIF('Example Journal'!$A$7:$A$1006,"&gt;"&amp;A161)=0,"",SMALL('Example Journal'!$A$7:$A$1006,COUNTIF('Example Journal'!$A$7:$A$1006,"&lt;="&amp;A161)+1)))</f>
        <v/>
      </c>
      <c r="B162" s="14" t="str">
        <f aca="false">IF(A162="","",COUNTIF('Example Journal'!$A$7:$A$1006,A162))</f>
        <v/>
      </c>
      <c r="C162" s="14" t="str">
        <f aca="false">IF(A162="","",COUNTIFS('Example Journal'!$A$7:$A$1006,A162,'Example Journal'!$S$7:$S$1006,"&gt;0"))</f>
        <v/>
      </c>
      <c r="D162" s="14" t="str">
        <f aca="false">IF(A162="","",COUNTIFS('Example Journal'!$A$7:$A$1006,A162,'Example Journal'!$S$7:$S$1006,"&lt;0"))</f>
        <v/>
      </c>
      <c r="E162" s="19" t="str">
        <f aca="false">IF(OR(A162="",N(B162)=0),"",C162/B162)</f>
        <v/>
      </c>
      <c r="F162" s="15" t="str">
        <f aca="false">IF(A162="","",SUMIFS('Example Journal'!$S$7:$S$1006,'Example Journal'!$A$7:$A$1006,A162,'Example Journal'!$S$7:$S$1006,"&gt;0"))</f>
        <v/>
      </c>
      <c r="G162" s="15" t="str">
        <f aca="false">IF(A162="","",-SUMIFS('Example Journal'!$S$7:$S$1006,'Example Journal'!$A$7:$A$1006,A162,'Example Journal'!$S$7:$S$1006,"&lt;0"))</f>
        <v/>
      </c>
      <c r="H162" s="15" t="str">
        <f aca="false">IF(A162="","",SUMIFS('Example Journal'!$S$7:$S$1006,'Example Journal'!$A$7:$A$1006,A162))</f>
        <v/>
      </c>
      <c r="I162" s="20" t="str">
        <f aca="false">IF(A162="","",IF(G162=0,IF(F162&gt;0,"no losses",""),F162/G162))</f>
        <v/>
      </c>
      <c r="J162" s="16" t="str">
        <f aca="false">IF(A162="","",IF(COUNTIFS('Example Journal'!$A$7:$A$1006,A162,'Example Journal'!$R$7:$R$1006,"&gt;0")=0,"",SUMIFS('Example Journal'!$T$7:$T$1006,'Example Journal'!$A$7:$A$1006,A162)/COUNTIFS('Example Journal'!$A$7:$A$1006,A162,'Example Journal'!$R$7:$R$1006,"&gt;0")))</f>
        <v/>
      </c>
      <c r="K162" s="15" t="str">
        <f aca="false">IF(A162="","",SUMIFS('Example Journal'!$L$7:$L$1006,'Example Journal'!$A$7:$A$1006,A162))</f>
        <v/>
      </c>
      <c r="L162" s="14" t="str">
        <f aca="false">IF(A162="","",IF(N('Example Journal'!$C$4)&lt;=0,"no limit set",IF(COUNTIFS('Example Journal'!$A$7:$A$1006,A162,'Example Journal'!$U$7:$U$1006,"&lt;="&amp;-'Example Journal'!$C$4)&gt;0,"Yes","No")))</f>
        <v/>
      </c>
      <c r="M162" s="14" t="str">
        <f aca="false">IF(A162="","",COUNTIFS('Example Journal'!$A$7:$A$1006,A162,'Example Journal'!$V$7:$V$1006,"After loss limit"))</f>
        <v/>
      </c>
      <c r="N162" s="14" t="str">
        <f aca="false">IF(A162="","",IF(N('Example Journal'!$C$5)&lt;=0,"no cap set",IF(B162&gt;'Example Journal'!$C$5,"Yes","No")))</f>
        <v/>
      </c>
      <c r="O162" s="15" t="str">
        <f aca="false">IF(A162="","",N('Example Journal'!$C$3)+SUM($H$7:H162))</f>
        <v/>
      </c>
      <c r="P162" s="15" t="str">
        <f aca="false">IF(A162="","",O162-MAX(N('Example Journal'!$C$3),MAX($O$7:O162)))</f>
        <v/>
      </c>
      <c r="Q162" s="21" t="e">
        <f aca="false">IF(A162="",NA(),O162)</f>
        <v>#N/A</v>
      </c>
    </row>
    <row r="163" customFormat="false" ht="15" hidden="false" customHeight="false" outlineLevel="0" collapsed="false">
      <c r="A163" s="18" t="str">
        <f aca="false">IF(A162="","",IF(COUNTIF('Example Journal'!$A$7:$A$1006,"&gt;"&amp;A162)=0,"",SMALL('Example Journal'!$A$7:$A$1006,COUNTIF('Example Journal'!$A$7:$A$1006,"&lt;="&amp;A162)+1)))</f>
        <v/>
      </c>
      <c r="B163" s="14" t="str">
        <f aca="false">IF(A163="","",COUNTIF('Example Journal'!$A$7:$A$1006,A163))</f>
        <v/>
      </c>
      <c r="C163" s="14" t="str">
        <f aca="false">IF(A163="","",COUNTIFS('Example Journal'!$A$7:$A$1006,A163,'Example Journal'!$S$7:$S$1006,"&gt;0"))</f>
        <v/>
      </c>
      <c r="D163" s="14" t="str">
        <f aca="false">IF(A163="","",COUNTIFS('Example Journal'!$A$7:$A$1006,A163,'Example Journal'!$S$7:$S$1006,"&lt;0"))</f>
        <v/>
      </c>
      <c r="E163" s="19" t="str">
        <f aca="false">IF(OR(A163="",N(B163)=0),"",C163/B163)</f>
        <v/>
      </c>
      <c r="F163" s="15" t="str">
        <f aca="false">IF(A163="","",SUMIFS('Example Journal'!$S$7:$S$1006,'Example Journal'!$A$7:$A$1006,A163,'Example Journal'!$S$7:$S$1006,"&gt;0"))</f>
        <v/>
      </c>
      <c r="G163" s="15" t="str">
        <f aca="false">IF(A163="","",-SUMIFS('Example Journal'!$S$7:$S$1006,'Example Journal'!$A$7:$A$1006,A163,'Example Journal'!$S$7:$S$1006,"&lt;0"))</f>
        <v/>
      </c>
      <c r="H163" s="15" t="str">
        <f aca="false">IF(A163="","",SUMIFS('Example Journal'!$S$7:$S$1006,'Example Journal'!$A$7:$A$1006,A163))</f>
        <v/>
      </c>
      <c r="I163" s="20" t="str">
        <f aca="false">IF(A163="","",IF(G163=0,IF(F163&gt;0,"no losses",""),F163/G163))</f>
        <v/>
      </c>
      <c r="J163" s="16" t="str">
        <f aca="false">IF(A163="","",IF(COUNTIFS('Example Journal'!$A$7:$A$1006,A163,'Example Journal'!$R$7:$R$1006,"&gt;0")=0,"",SUMIFS('Example Journal'!$T$7:$T$1006,'Example Journal'!$A$7:$A$1006,A163)/COUNTIFS('Example Journal'!$A$7:$A$1006,A163,'Example Journal'!$R$7:$R$1006,"&gt;0")))</f>
        <v/>
      </c>
      <c r="K163" s="15" t="str">
        <f aca="false">IF(A163="","",SUMIFS('Example Journal'!$L$7:$L$1006,'Example Journal'!$A$7:$A$1006,A163))</f>
        <v/>
      </c>
      <c r="L163" s="14" t="str">
        <f aca="false">IF(A163="","",IF(N('Example Journal'!$C$4)&lt;=0,"no limit set",IF(COUNTIFS('Example Journal'!$A$7:$A$1006,A163,'Example Journal'!$U$7:$U$1006,"&lt;="&amp;-'Example Journal'!$C$4)&gt;0,"Yes","No")))</f>
        <v/>
      </c>
      <c r="M163" s="14" t="str">
        <f aca="false">IF(A163="","",COUNTIFS('Example Journal'!$A$7:$A$1006,A163,'Example Journal'!$V$7:$V$1006,"After loss limit"))</f>
        <v/>
      </c>
      <c r="N163" s="14" t="str">
        <f aca="false">IF(A163="","",IF(N('Example Journal'!$C$5)&lt;=0,"no cap set",IF(B163&gt;'Example Journal'!$C$5,"Yes","No")))</f>
        <v/>
      </c>
      <c r="O163" s="15" t="str">
        <f aca="false">IF(A163="","",N('Example Journal'!$C$3)+SUM($H$7:H163))</f>
        <v/>
      </c>
      <c r="P163" s="15" t="str">
        <f aca="false">IF(A163="","",O163-MAX(N('Example Journal'!$C$3),MAX($O$7:O163)))</f>
        <v/>
      </c>
      <c r="Q163" s="21" t="e">
        <f aca="false">IF(A163="",NA(),O163)</f>
        <v>#N/A</v>
      </c>
    </row>
    <row r="164" customFormat="false" ht="15" hidden="false" customHeight="false" outlineLevel="0" collapsed="false">
      <c r="A164" s="18" t="str">
        <f aca="false">IF(A163="","",IF(COUNTIF('Example Journal'!$A$7:$A$1006,"&gt;"&amp;A163)=0,"",SMALL('Example Journal'!$A$7:$A$1006,COUNTIF('Example Journal'!$A$7:$A$1006,"&lt;="&amp;A163)+1)))</f>
        <v/>
      </c>
      <c r="B164" s="14" t="str">
        <f aca="false">IF(A164="","",COUNTIF('Example Journal'!$A$7:$A$1006,A164))</f>
        <v/>
      </c>
      <c r="C164" s="14" t="str">
        <f aca="false">IF(A164="","",COUNTIFS('Example Journal'!$A$7:$A$1006,A164,'Example Journal'!$S$7:$S$1006,"&gt;0"))</f>
        <v/>
      </c>
      <c r="D164" s="14" t="str">
        <f aca="false">IF(A164="","",COUNTIFS('Example Journal'!$A$7:$A$1006,A164,'Example Journal'!$S$7:$S$1006,"&lt;0"))</f>
        <v/>
      </c>
      <c r="E164" s="19" t="str">
        <f aca="false">IF(OR(A164="",N(B164)=0),"",C164/B164)</f>
        <v/>
      </c>
      <c r="F164" s="15" t="str">
        <f aca="false">IF(A164="","",SUMIFS('Example Journal'!$S$7:$S$1006,'Example Journal'!$A$7:$A$1006,A164,'Example Journal'!$S$7:$S$1006,"&gt;0"))</f>
        <v/>
      </c>
      <c r="G164" s="15" t="str">
        <f aca="false">IF(A164="","",-SUMIFS('Example Journal'!$S$7:$S$1006,'Example Journal'!$A$7:$A$1006,A164,'Example Journal'!$S$7:$S$1006,"&lt;0"))</f>
        <v/>
      </c>
      <c r="H164" s="15" t="str">
        <f aca="false">IF(A164="","",SUMIFS('Example Journal'!$S$7:$S$1006,'Example Journal'!$A$7:$A$1006,A164))</f>
        <v/>
      </c>
      <c r="I164" s="20" t="str">
        <f aca="false">IF(A164="","",IF(G164=0,IF(F164&gt;0,"no losses",""),F164/G164))</f>
        <v/>
      </c>
      <c r="J164" s="16" t="str">
        <f aca="false">IF(A164="","",IF(COUNTIFS('Example Journal'!$A$7:$A$1006,A164,'Example Journal'!$R$7:$R$1006,"&gt;0")=0,"",SUMIFS('Example Journal'!$T$7:$T$1006,'Example Journal'!$A$7:$A$1006,A164)/COUNTIFS('Example Journal'!$A$7:$A$1006,A164,'Example Journal'!$R$7:$R$1006,"&gt;0")))</f>
        <v/>
      </c>
      <c r="K164" s="15" t="str">
        <f aca="false">IF(A164="","",SUMIFS('Example Journal'!$L$7:$L$1006,'Example Journal'!$A$7:$A$1006,A164))</f>
        <v/>
      </c>
      <c r="L164" s="14" t="str">
        <f aca="false">IF(A164="","",IF(N('Example Journal'!$C$4)&lt;=0,"no limit set",IF(COUNTIFS('Example Journal'!$A$7:$A$1006,A164,'Example Journal'!$U$7:$U$1006,"&lt;="&amp;-'Example Journal'!$C$4)&gt;0,"Yes","No")))</f>
        <v/>
      </c>
      <c r="M164" s="14" t="str">
        <f aca="false">IF(A164="","",COUNTIFS('Example Journal'!$A$7:$A$1006,A164,'Example Journal'!$V$7:$V$1006,"After loss limit"))</f>
        <v/>
      </c>
      <c r="N164" s="14" t="str">
        <f aca="false">IF(A164="","",IF(N('Example Journal'!$C$5)&lt;=0,"no cap set",IF(B164&gt;'Example Journal'!$C$5,"Yes","No")))</f>
        <v/>
      </c>
      <c r="O164" s="15" t="str">
        <f aca="false">IF(A164="","",N('Example Journal'!$C$3)+SUM($H$7:H164))</f>
        <v/>
      </c>
      <c r="P164" s="15" t="str">
        <f aca="false">IF(A164="","",O164-MAX(N('Example Journal'!$C$3),MAX($O$7:O164)))</f>
        <v/>
      </c>
      <c r="Q164" s="21" t="e">
        <f aca="false">IF(A164="",NA(),O164)</f>
        <v>#N/A</v>
      </c>
    </row>
    <row r="165" customFormat="false" ht="15" hidden="false" customHeight="false" outlineLevel="0" collapsed="false">
      <c r="A165" s="18" t="str">
        <f aca="false">IF(A164="","",IF(COUNTIF('Example Journal'!$A$7:$A$1006,"&gt;"&amp;A164)=0,"",SMALL('Example Journal'!$A$7:$A$1006,COUNTIF('Example Journal'!$A$7:$A$1006,"&lt;="&amp;A164)+1)))</f>
        <v/>
      </c>
      <c r="B165" s="14" t="str">
        <f aca="false">IF(A165="","",COUNTIF('Example Journal'!$A$7:$A$1006,A165))</f>
        <v/>
      </c>
      <c r="C165" s="14" t="str">
        <f aca="false">IF(A165="","",COUNTIFS('Example Journal'!$A$7:$A$1006,A165,'Example Journal'!$S$7:$S$1006,"&gt;0"))</f>
        <v/>
      </c>
      <c r="D165" s="14" t="str">
        <f aca="false">IF(A165="","",COUNTIFS('Example Journal'!$A$7:$A$1006,A165,'Example Journal'!$S$7:$S$1006,"&lt;0"))</f>
        <v/>
      </c>
      <c r="E165" s="19" t="str">
        <f aca="false">IF(OR(A165="",N(B165)=0),"",C165/B165)</f>
        <v/>
      </c>
      <c r="F165" s="15" t="str">
        <f aca="false">IF(A165="","",SUMIFS('Example Journal'!$S$7:$S$1006,'Example Journal'!$A$7:$A$1006,A165,'Example Journal'!$S$7:$S$1006,"&gt;0"))</f>
        <v/>
      </c>
      <c r="G165" s="15" t="str">
        <f aca="false">IF(A165="","",-SUMIFS('Example Journal'!$S$7:$S$1006,'Example Journal'!$A$7:$A$1006,A165,'Example Journal'!$S$7:$S$1006,"&lt;0"))</f>
        <v/>
      </c>
      <c r="H165" s="15" t="str">
        <f aca="false">IF(A165="","",SUMIFS('Example Journal'!$S$7:$S$1006,'Example Journal'!$A$7:$A$1006,A165))</f>
        <v/>
      </c>
      <c r="I165" s="20" t="str">
        <f aca="false">IF(A165="","",IF(G165=0,IF(F165&gt;0,"no losses",""),F165/G165))</f>
        <v/>
      </c>
      <c r="J165" s="16" t="str">
        <f aca="false">IF(A165="","",IF(COUNTIFS('Example Journal'!$A$7:$A$1006,A165,'Example Journal'!$R$7:$R$1006,"&gt;0")=0,"",SUMIFS('Example Journal'!$T$7:$T$1006,'Example Journal'!$A$7:$A$1006,A165)/COUNTIFS('Example Journal'!$A$7:$A$1006,A165,'Example Journal'!$R$7:$R$1006,"&gt;0")))</f>
        <v/>
      </c>
      <c r="K165" s="15" t="str">
        <f aca="false">IF(A165="","",SUMIFS('Example Journal'!$L$7:$L$1006,'Example Journal'!$A$7:$A$1006,A165))</f>
        <v/>
      </c>
      <c r="L165" s="14" t="str">
        <f aca="false">IF(A165="","",IF(N('Example Journal'!$C$4)&lt;=0,"no limit set",IF(COUNTIFS('Example Journal'!$A$7:$A$1006,A165,'Example Journal'!$U$7:$U$1006,"&lt;="&amp;-'Example Journal'!$C$4)&gt;0,"Yes","No")))</f>
        <v/>
      </c>
      <c r="M165" s="14" t="str">
        <f aca="false">IF(A165="","",COUNTIFS('Example Journal'!$A$7:$A$1006,A165,'Example Journal'!$V$7:$V$1006,"After loss limit"))</f>
        <v/>
      </c>
      <c r="N165" s="14" t="str">
        <f aca="false">IF(A165="","",IF(N('Example Journal'!$C$5)&lt;=0,"no cap set",IF(B165&gt;'Example Journal'!$C$5,"Yes","No")))</f>
        <v/>
      </c>
      <c r="O165" s="15" t="str">
        <f aca="false">IF(A165="","",N('Example Journal'!$C$3)+SUM($H$7:H165))</f>
        <v/>
      </c>
      <c r="P165" s="15" t="str">
        <f aca="false">IF(A165="","",O165-MAX(N('Example Journal'!$C$3),MAX($O$7:O165)))</f>
        <v/>
      </c>
      <c r="Q165" s="21" t="e">
        <f aca="false">IF(A165="",NA(),O165)</f>
        <v>#N/A</v>
      </c>
    </row>
    <row r="166" customFormat="false" ht="15" hidden="false" customHeight="false" outlineLevel="0" collapsed="false">
      <c r="A166" s="18" t="str">
        <f aca="false">IF(A165="","",IF(COUNTIF('Example Journal'!$A$7:$A$1006,"&gt;"&amp;A165)=0,"",SMALL('Example Journal'!$A$7:$A$1006,COUNTIF('Example Journal'!$A$7:$A$1006,"&lt;="&amp;A165)+1)))</f>
        <v/>
      </c>
      <c r="B166" s="14" t="str">
        <f aca="false">IF(A166="","",COUNTIF('Example Journal'!$A$7:$A$1006,A166))</f>
        <v/>
      </c>
      <c r="C166" s="14" t="str">
        <f aca="false">IF(A166="","",COUNTIFS('Example Journal'!$A$7:$A$1006,A166,'Example Journal'!$S$7:$S$1006,"&gt;0"))</f>
        <v/>
      </c>
      <c r="D166" s="14" t="str">
        <f aca="false">IF(A166="","",COUNTIFS('Example Journal'!$A$7:$A$1006,A166,'Example Journal'!$S$7:$S$1006,"&lt;0"))</f>
        <v/>
      </c>
      <c r="E166" s="19" t="str">
        <f aca="false">IF(OR(A166="",N(B166)=0),"",C166/B166)</f>
        <v/>
      </c>
      <c r="F166" s="15" t="str">
        <f aca="false">IF(A166="","",SUMIFS('Example Journal'!$S$7:$S$1006,'Example Journal'!$A$7:$A$1006,A166,'Example Journal'!$S$7:$S$1006,"&gt;0"))</f>
        <v/>
      </c>
      <c r="G166" s="15" t="str">
        <f aca="false">IF(A166="","",-SUMIFS('Example Journal'!$S$7:$S$1006,'Example Journal'!$A$7:$A$1006,A166,'Example Journal'!$S$7:$S$1006,"&lt;0"))</f>
        <v/>
      </c>
      <c r="H166" s="15" t="str">
        <f aca="false">IF(A166="","",SUMIFS('Example Journal'!$S$7:$S$1006,'Example Journal'!$A$7:$A$1006,A166))</f>
        <v/>
      </c>
      <c r="I166" s="20" t="str">
        <f aca="false">IF(A166="","",IF(G166=0,IF(F166&gt;0,"no losses",""),F166/G166))</f>
        <v/>
      </c>
      <c r="J166" s="16" t="str">
        <f aca="false">IF(A166="","",IF(COUNTIFS('Example Journal'!$A$7:$A$1006,A166,'Example Journal'!$R$7:$R$1006,"&gt;0")=0,"",SUMIFS('Example Journal'!$T$7:$T$1006,'Example Journal'!$A$7:$A$1006,A166)/COUNTIFS('Example Journal'!$A$7:$A$1006,A166,'Example Journal'!$R$7:$R$1006,"&gt;0")))</f>
        <v/>
      </c>
      <c r="K166" s="15" t="str">
        <f aca="false">IF(A166="","",SUMIFS('Example Journal'!$L$7:$L$1006,'Example Journal'!$A$7:$A$1006,A166))</f>
        <v/>
      </c>
      <c r="L166" s="14" t="str">
        <f aca="false">IF(A166="","",IF(N('Example Journal'!$C$4)&lt;=0,"no limit set",IF(COUNTIFS('Example Journal'!$A$7:$A$1006,A166,'Example Journal'!$U$7:$U$1006,"&lt;="&amp;-'Example Journal'!$C$4)&gt;0,"Yes","No")))</f>
        <v/>
      </c>
      <c r="M166" s="14" t="str">
        <f aca="false">IF(A166="","",COUNTIFS('Example Journal'!$A$7:$A$1006,A166,'Example Journal'!$V$7:$V$1006,"After loss limit"))</f>
        <v/>
      </c>
      <c r="N166" s="14" t="str">
        <f aca="false">IF(A166="","",IF(N('Example Journal'!$C$5)&lt;=0,"no cap set",IF(B166&gt;'Example Journal'!$C$5,"Yes","No")))</f>
        <v/>
      </c>
      <c r="O166" s="15" t="str">
        <f aca="false">IF(A166="","",N('Example Journal'!$C$3)+SUM($H$7:H166))</f>
        <v/>
      </c>
      <c r="P166" s="15" t="str">
        <f aca="false">IF(A166="","",O166-MAX(N('Example Journal'!$C$3),MAX($O$7:O166)))</f>
        <v/>
      </c>
      <c r="Q166" s="21" t="e">
        <f aca="false">IF(A166="",NA(),O166)</f>
        <v>#N/A</v>
      </c>
    </row>
    <row r="167" customFormat="false" ht="15" hidden="false" customHeight="false" outlineLevel="0" collapsed="false">
      <c r="A167" s="18" t="str">
        <f aca="false">IF(A166="","",IF(COUNTIF('Example Journal'!$A$7:$A$1006,"&gt;"&amp;A166)=0,"",SMALL('Example Journal'!$A$7:$A$1006,COUNTIF('Example Journal'!$A$7:$A$1006,"&lt;="&amp;A166)+1)))</f>
        <v/>
      </c>
      <c r="B167" s="14" t="str">
        <f aca="false">IF(A167="","",COUNTIF('Example Journal'!$A$7:$A$1006,A167))</f>
        <v/>
      </c>
      <c r="C167" s="14" t="str">
        <f aca="false">IF(A167="","",COUNTIFS('Example Journal'!$A$7:$A$1006,A167,'Example Journal'!$S$7:$S$1006,"&gt;0"))</f>
        <v/>
      </c>
      <c r="D167" s="14" t="str">
        <f aca="false">IF(A167="","",COUNTIFS('Example Journal'!$A$7:$A$1006,A167,'Example Journal'!$S$7:$S$1006,"&lt;0"))</f>
        <v/>
      </c>
      <c r="E167" s="19" t="str">
        <f aca="false">IF(OR(A167="",N(B167)=0),"",C167/B167)</f>
        <v/>
      </c>
      <c r="F167" s="15" t="str">
        <f aca="false">IF(A167="","",SUMIFS('Example Journal'!$S$7:$S$1006,'Example Journal'!$A$7:$A$1006,A167,'Example Journal'!$S$7:$S$1006,"&gt;0"))</f>
        <v/>
      </c>
      <c r="G167" s="15" t="str">
        <f aca="false">IF(A167="","",-SUMIFS('Example Journal'!$S$7:$S$1006,'Example Journal'!$A$7:$A$1006,A167,'Example Journal'!$S$7:$S$1006,"&lt;0"))</f>
        <v/>
      </c>
      <c r="H167" s="15" t="str">
        <f aca="false">IF(A167="","",SUMIFS('Example Journal'!$S$7:$S$1006,'Example Journal'!$A$7:$A$1006,A167))</f>
        <v/>
      </c>
      <c r="I167" s="20" t="str">
        <f aca="false">IF(A167="","",IF(G167=0,IF(F167&gt;0,"no losses",""),F167/G167))</f>
        <v/>
      </c>
      <c r="J167" s="16" t="str">
        <f aca="false">IF(A167="","",IF(COUNTIFS('Example Journal'!$A$7:$A$1006,A167,'Example Journal'!$R$7:$R$1006,"&gt;0")=0,"",SUMIFS('Example Journal'!$T$7:$T$1006,'Example Journal'!$A$7:$A$1006,A167)/COUNTIFS('Example Journal'!$A$7:$A$1006,A167,'Example Journal'!$R$7:$R$1006,"&gt;0")))</f>
        <v/>
      </c>
      <c r="K167" s="15" t="str">
        <f aca="false">IF(A167="","",SUMIFS('Example Journal'!$L$7:$L$1006,'Example Journal'!$A$7:$A$1006,A167))</f>
        <v/>
      </c>
      <c r="L167" s="14" t="str">
        <f aca="false">IF(A167="","",IF(N('Example Journal'!$C$4)&lt;=0,"no limit set",IF(COUNTIFS('Example Journal'!$A$7:$A$1006,A167,'Example Journal'!$U$7:$U$1006,"&lt;="&amp;-'Example Journal'!$C$4)&gt;0,"Yes","No")))</f>
        <v/>
      </c>
      <c r="M167" s="14" t="str">
        <f aca="false">IF(A167="","",COUNTIFS('Example Journal'!$A$7:$A$1006,A167,'Example Journal'!$V$7:$V$1006,"After loss limit"))</f>
        <v/>
      </c>
      <c r="N167" s="14" t="str">
        <f aca="false">IF(A167="","",IF(N('Example Journal'!$C$5)&lt;=0,"no cap set",IF(B167&gt;'Example Journal'!$C$5,"Yes","No")))</f>
        <v/>
      </c>
      <c r="O167" s="15" t="str">
        <f aca="false">IF(A167="","",N('Example Journal'!$C$3)+SUM($H$7:H167))</f>
        <v/>
      </c>
      <c r="P167" s="15" t="str">
        <f aca="false">IF(A167="","",O167-MAX(N('Example Journal'!$C$3),MAX($O$7:O167)))</f>
        <v/>
      </c>
      <c r="Q167" s="21" t="e">
        <f aca="false">IF(A167="",NA(),O167)</f>
        <v>#N/A</v>
      </c>
    </row>
    <row r="168" customFormat="false" ht="15" hidden="false" customHeight="false" outlineLevel="0" collapsed="false">
      <c r="A168" s="18" t="str">
        <f aca="false">IF(A167="","",IF(COUNTIF('Example Journal'!$A$7:$A$1006,"&gt;"&amp;A167)=0,"",SMALL('Example Journal'!$A$7:$A$1006,COUNTIF('Example Journal'!$A$7:$A$1006,"&lt;="&amp;A167)+1)))</f>
        <v/>
      </c>
      <c r="B168" s="14" t="str">
        <f aca="false">IF(A168="","",COUNTIF('Example Journal'!$A$7:$A$1006,A168))</f>
        <v/>
      </c>
      <c r="C168" s="14" t="str">
        <f aca="false">IF(A168="","",COUNTIFS('Example Journal'!$A$7:$A$1006,A168,'Example Journal'!$S$7:$S$1006,"&gt;0"))</f>
        <v/>
      </c>
      <c r="D168" s="14" t="str">
        <f aca="false">IF(A168="","",COUNTIFS('Example Journal'!$A$7:$A$1006,A168,'Example Journal'!$S$7:$S$1006,"&lt;0"))</f>
        <v/>
      </c>
      <c r="E168" s="19" t="str">
        <f aca="false">IF(OR(A168="",N(B168)=0),"",C168/B168)</f>
        <v/>
      </c>
      <c r="F168" s="15" t="str">
        <f aca="false">IF(A168="","",SUMIFS('Example Journal'!$S$7:$S$1006,'Example Journal'!$A$7:$A$1006,A168,'Example Journal'!$S$7:$S$1006,"&gt;0"))</f>
        <v/>
      </c>
      <c r="G168" s="15" t="str">
        <f aca="false">IF(A168="","",-SUMIFS('Example Journal'!$S$7:$S$1006,'Example Journal'!$A$7:$A$1006,A168,'Example Journal'!$S$7:$S$1006,"&lt;0"))</f>
        <v/>
      </c>
      <c r="H168" s="15" t="str">
        <f aca="false">IF(A168="","",SUMIFS('Example Journal'!$S$7:$S$1006,'Example Journal'!$A$7:$A$1006,A168))</f>
        <v/>
      </c>
      <c r="I168" s="20" t="str">
        <f aca="false">IF(A168="","",IF(G168=0,IF(F168&gt;0,"no losses",""),F168/G168))</f>
        <v/>
      </c>
      <c r="J168" s="16" t="str">
        <f aca="false">IF(A168="","",IF(COUNTIFS('Example Journal'!$A$7:$A$1006,A168,'Example Journal'!$R$7:$R$1006,"&gt;0")=0,"",SUMIFS('Example Journal'!$T$7:$T$1006,'Example Journal'!$A$7:$A$1006,A168)/COUNTIFS('Example Journal'!$A$7:$A$1006,A168,'Example Journal'!$R$7:$R$1006,"&gt;0")))</f>
        <v/>
      </c>
      <c r="K168" s="15" t="str">
        <f aca="false">IF(A168="","",SUMIFS('Example Journal'!$L$7:$L$1006,'Example Journal'!$A$7:$A$1006,A168))</f>
        <v/>
      </c>
      <c r="L168" s="14" t="str">
        <f aca="false">IF(A168="","",IF(N('Example Journal'!$C$4)&lt;=0,"no limit set",IF(COUNTIFS('Example Journal'!$A$7:$A$1006,A168,'Example Journal'!$U$7:$U$1006,"&lt;="&amp;-'Example Journal'!$C$4)&gt;0,"Yes","No")))</f>
        <v/>
      </c>
      <c r="M168" s="14" t="str">
        <f aca="false">IF(A168="","",COUNTIFS('Example Journal'!$A$7:$A$1006,A168,'Example Journal'!$V$7:$V$1006,"After loss limit"))</f>
        <v/>
      </c>
      <c r="N168" s="14" t="str">
        <f aca="false">IF(A168="","",IF(N('Example Journal'!$C$5)&lt;=0,"no cap set",IF(B168&gt;'Example Journal'!$C$5,"Yes","No")))</f>
        <v/>
      </c>
      <c r="O168" s="15" t="str">
        <f aca="false">IF(A168="","",N('Example Journal'!$C$3)+SUM($H$7:H168))</f>
        <v/>
      </c>
      <c r="P168" s="15" t="str">
        <f aca="false">IF(A168="","",O168-MAX(N('Example Journal'!$C$3),MAX($O$7:O168)))</f>
        <v/>
      </c>
      <c r="Q168" s="21" t="e">
        <f aca="false">IF(A168="",NA(),O168)</f>
        <v>#N/A</v>
      </c>
    </row>
    <row r="169" customFormat="false" ht="15" hidden="false" customHeight="false" outlineLevel="0" collapsed="false">
      <c r="A169" s="18" t="str">
        <f aca="false">IF(A168="","",IF(COUNTIF('Example Journal'!$A$7:$A$1006,"&gt;"&amp;A168)=0,"",SMALL('Example Journal'!$A$7:$A$1006,COUNTIF('Example Journal'!$A$7:$A$1006,"&lt;="&amp;A168)+1)))</f>
        <v/>
      </c>
      <c r="B169" s="14" t="str">
        <f aca="false">IF(A169="","",COUNTIF('Example Journal'!$A$7:$A$1006,A169))</f>
        <v/>
      </c>
      <c r="C169" s="14" t="str">
        <f aca="false">IF(A169="","",COUNTIFS('Example Journal'!$A$7:$A$1006,A169,'Example Journal'!$S$7:$S$1006,"&gt;0"))</f>
        <v/>
      </c>
      <c r="D169" s="14" t="str">
        <f aca="false">IF(A169="","",COUNTIFS('Example Journal'!$A$7:$A$1006,A169,'Example Journal'!$S$7:$S$1006,"&lt;0"))</f>
        <v/>
      </c>
      <c r="E169" s="19" t="str">
        <f aca="false">IF(OR(A169="",N(B169)=0),"",C169/B169)</f>
        <v/>
      </c>
      <c r="F169" s="15" t="str">
        <f aca="false">IF(A169="","",SUMIFS('Example Journal'!$S$7:$S$1006,'Example Journal'!$A$7:$A$1006,A169,'Example Journal'!$S$7:$S$1006,"&gt;0"))</f>
        <v/>
      </c>
      <c r="G169" s="15" t="str">
        <f aca="false">IF(A169="","",-SUMIFS('Example Journal'!$S$7:$S$1006,'Example Journal'!$A$7:$A$1006,A169,'Example Journal'!$S$7:$S$1006,"&lt;0"))</f>
        <v/>
      </c>
      <c r="H169" s="15" t="str">
        <f aca="false">IF(A169="","",SUMIFS('Example Journal'!$S$7:$S$1006,'Example Journal'!$A$7:$A$1006,A169))</f>
        <v/>
      </c>
      <c r="I169" s="20" t="str">
        <f aca="false">IF(A169="","",IF(G169=0,IF(F169&gt;0,"no losses",""),F169/G169))</f>
        <v/>
      </c>
      <c r="J169" s="16" t="str">
        <f aca="false">IF(A169="","",IF(COUNTIFS('Example Journal'!$A$7:$A$1006,A169,'Example Journal'!$R$7:$R$1006,"&gt;0")=0,"",SUMIFS('Example Journal'!$T$7:$T$1006,'Example Journal'!$A$7:$A$1006,A169)/COUNTIFS('Example Journal'!$A$7:$A$1006,A169,'Example Journal'!$R$7:$R$1006,"&gt;0")))</f>
        <v/>
      </c>
      <c r="K169" s="15" t="str">
        <f aca="false">IF(A169="","",SUMIFS('Example Journal'!$L$7:$L$1006,'Example Journal'!$A$7:$A$1006,A169))</f>
        <v/>
      </c>
      <c r="L169" s="14" t="str">
        <f aca="false">IF(A169="","",IF(N('Example Journal'!$C$4)&lt;=0,"no limit set",IF(COUNTIFS('Example Journal'!$A$7:$A$1006,A169,'Example Journal'!$U$7:$U$1006,"&lt;="&amp;-'Example Journal'!$C$4)&gt;0,"Yes","No")))</f>
        <v/>
      </c>
      <c r="M169" s="14" t="str">
        <f aca="false">IF(A169="","",COUNTIFS('Example Journal'!$A$7:$A$1006,A169,'Example Journal'!$V$7:$V$1006,"After loss limit"))</f>
        <v/>
      </c>
      <c r="N169" s="14" t="str">
        <f aca="false">IF(A169="","",IF(N('Example Journal'!$C$5)&lt;=0,"no cap set",IF(B169&gt;'Example Journal'!$C$5,"Yes","No")))</f>
        <v/>
      </c>
      <c r="O169" s="15" t="str">
        <f aca="false">IF(A169="","",N('Example Journal'!$C$3)+SUM($H$7:H169))</f>
        <v/>
      </c>
      <c r="P169" s="15" t="str">
        <f aca="false">IF(A169="","",O169-MAX(N('Example Journal'!$C$3),MAX($O$7:O169)))</f>
        <v/>
      </c>
      <c r="Q169" s="21" t="e">
        <f aca="false">IF(A169="",NA(),O169)</f>
        <v>#N/A</v>
      </c>
    </row>
    <row r="170" customFormat="false" ht="15" hidden="false" customHeight="false" outlineLevel="0" collapsed="false">
      <c r="A170" s="18" t="str">
        <f aca="false">IF(A169="","",IF(COUNTIF('Example Journal'!$A$7:$A$1006,"&gt;"&amp;A169)=0,"",SMALL('Example Journal'!$A$7:$A$1006,COUNTIF('Example Journal'!$A$7:$A$1006,"&lt;="&amp;A169)+1)))</f>
        <v/>
      </c>
      <c r="B170" s="14" t="str">
        <f aca="false">IF(A170="","",COUNTIF('Example Journal'!$A$7:$A$1006,A170))</f>
        <v/>
      </c>
      <c r="C170" s="14" t="str">
        <f aca="false">IF(A170="","",COUNTIFS('Example Journal'!$A$7:$A$1006,A170,'Example Journal'!$S$7:$S$1006,"&gt;0"))</f>
        <v/>
      </c>
      <c r="D170" s="14" t="str">
        <f aca="false">IF(A170="","",COUNTIFS('Example Journal'!$A$7:$A$1006,A170,'Example Journal'!$S$7:$S$1006,"&lt;0"))</f>
        <v/>
      </c>
      <c r="E170" s="19" t="str">
        <f aca="false">IF(OR(A170="",N(B170)=0),"",C170/B170)</f>
        <v/>
      </c>
      <c r="F170" s="15" t="str">
        <f aca="false">IF(A170="","",SUMIFS('Example Journal'!$S$7:$S$1006,'Example Journal'!$A$7:$A$1006,A170,'Example Journal'!$S$7:$S$1006,"&gt;0"))</f>
        <v/>
      </c>
      <c r="G170" s="15" t="str">
        <f aca="false">IF(A170="","",-SUMIFS('Example Journal'!$S$7:$S$1006,'Example Journal'!$A$7:$A$1006,A170,'Example Journal'!$S$7:$S$1006,"&lt;0"))</f>
        <v/>
      </c>
      <c r="H170" s="15" t="str">
        <f aca="false">IF(A170="","",SUMIFS('Example Journal'!$S$7:$S$1006,'Example Journal'!$A$7:$A$1006,A170))</f>
        <v/>
      </c>
      <c r="I170" s="20" t="str">
        <f aca="false">IF(A170="","",IF(G170=0,IF(F170&gt;0,"no losses",""),F170/G170))</f>
        <v/>
      </c>
      <c r="J170" s="16" t="str">
        <f aca="false">IF(A170="","",IF(COUNTIFS('Example Journal'!$A$7:$A$1006,A170,'Example Journal'!$R$7:$R$1006,"&gt;0")=0,"",SUMIFS('Example Journal'!$T$7:$T$1006,'Example Journal'!$A$7:$A$1006,A170)/COUNTIFS('Example Journal'!$A$7:$A$1006,A170,'Example Journal'!$R$7:$R$1006,"&gt;0")))</f>
        <v/>
      </c>
      <c r="K170" s="15" t="str">
        <f aca="false">IF(A170="","",SUMIFS('Example Journal'!$L$7:$L$1006,'Example Journal'!$A$7:$A$1006,A170))</f>
        <v/>
      </c>
      <c r="L170" s="14" t="str">
        <f aca="false">IF(A170="","",IF(N('Example Journal'!$C$4)&lt;=0,"no limit set",IF(COUNTIFS('Example Journal'!$A$7:$A$1006,A170,'Example Journal'!$U$7:$U$1006,"&lt;="&amp;-'Example Journal'!$C$4)&gt;0,"Yes","No")))</f>
        <v/>
      </c>
      <c r="M170" s="14" t="str">
        <f aca="false">IF(A170="","",COUNTIFS('Example Journal'!$A$7:$A$1006,A170,'Example Journal'!$V$7:$V$1006,"After loss limit"))</f>
        <v/>
      </c>
      <c r="N170" s="14" t="str">
        <f aca="false">IF(A170="","",IF(N('Example Journal'!$C$5)&lt;=0,"no cap set",IF(B170&gt;'Example Journal'!$C$5,"Yes","No")))</f>
        <v/>
      </c>
      <c r="O170" s="15" t="str">
        <f aca="false">IF(A170="","",N('Example Journal'!$C$3)+SUM($H$7:H170))</f>
        <v/>
      </c>
      <c r="P170" s="15" t="str">
        <f aca="false">IF(A170="","",O170-MAX(N('Example Journal'!$C$3),MAX($O$7:O170)))</f>
        <v/>
      </c>
      <c r="Q170" s="21" t="e">
        <f aca="false">IF(A170="",NA(),O170)</f>
        <v>#N/A</v>
      </c>
    </row>
    <row r="171" customFormat="false" ht="15" hidden="false" customHeight="false" outlineLevel="0" collapsed="false">
      <c r="A171" s="18" t="str">
        <f aca="false">IF(A170="","",IF(COUNTIF('Example Journal'!$A$7:$A$1006,"&gt;"&amp;A170)=0,"",SMALL('Example Journal'!$A$7:$A$1006,COUNTIF('Example Journal'!$A$7:$A$1006,"&lt;="&amp;A170)+1)))</f>
        <v/>
      </c>
      <c r="B171" s="14" t="str">
        <f aca="false">IF(A171="","",COUNTIF('Example Journal'!$A$7:$A$1006,A171))</f>
        <v/>
      </c>
      <c r="C171" s="14" t="str">
        <f aca="false">IF(A171="","",COUNTIFS('Example Journal'!$A$7:$A$1006,A171,'Example Journal'!$S$7:$S$1006,"&gt;0"))</f>
        <v/>
      </c>
      <c r="D171" s="14" t="str">
        <f aca="false">IF(A171="","",COUNTIFS('Example Journal'!$A$7:$A$1006,A171,'Example Journal'!$S$7:$S$1006,"&lt;0"))</f>
        <v/>
      </c>
      <c r="E171" s="19" t="str">
        <f aca="false">IF(OR(A171="",N(B171)=0),"",C171/B171)</f>
        <v/>
      </c>
      <c r="F171" s="15" t="str">
        <f aca="false">IF(A171="","",SUMIFS('Example Journal'!$S$7:$S$1006,'Example Journal'!$A$7:$A$1006,A171,'Example Journal'!$S$7:$S$1006,"&gt;0"))</f>
        <v/>
      </c>
      <c r="G171" s="15" t="str">
        <f aca="false">IF(A171="","",-SUMIFS('Example Journal'!$S$7:$S$1006,'Example Journal'!$A$7:$A$1006,A171,'Example Journal'!$S$7:$S$1006,"&lt;0"))</f>
        <v/>
      </c>
      <c r="H171" s="15" t="str">
        <f aca="false">IF(A171="","",SUMIFS('Example Journal'!$S$7:$S$1006,'Example Journal'!$A$7:$A$1006,A171))</f>
        <v/>
      </c>
      <c r="I171" s="20" t="str">
        <f aca="false">IF(A171="","",IF(G171=0,IF(F171&gt;0,"no losses",""),F171/G171))</f>
        <v/>
      </c>
      <c r="J171" s="16" t="str">
        <f aca="false">IF(A171="","",IF(COUNTIFS('Example Journal'!$A$7:$A$1006,A171,'Example Journal'!$R$7:$R$1006,"&gt;0")=0,"",SUMIFS('Example Journal'!$T$7:$T$1006,'Example Journal'!$A$7:$A$1006,A171)/COUNTIFS('Example Journal'!$A$7:$A$1006,A171,'Example Journal'!$R$7:$R$1006,"&gt;0")))</f>
        <v/>
      </c>
      <c r="K171" s="15" t="str">
        <f aca="false">IF(A171="","",SUMIFS('Example Journal'!$L$7:$L$1006,'Example Journal'!$A$7:$A$1006,A171))</f>
        <v/>
      </c>
      <c r="L171" s="14" t="str">
        <f aca="false">IF(A171="","",IF(N('Example Journal'!$C$4)&lt;=0,"no limit set",IF(COUNTIFS('Example Journal'!$A$7:$A$1006,A171,'Example Journal'!$U$7:$U$1006,"&lt;="&amp;-'Example Journal'!$C$4)&gt;0,"Yes","No")))</f>
        <v/>
      </c>
      <c r="M171" s="14" t="str">
        <f aca="false">IF(A171="","",COUNTIFS('Example Journal'!$A$7:$A$1006,A171,'Example Journal'!$V$7:$V$1006,"After loss limit"))</f>
        <v/>
      </c>
      <c r="N171" s="14" t="str">
        <f aca="false">IF(A171="","",IF(N('Example Journal'!$C$5)&lt;=0,"no cap set",IF(B171&gt;'Example Journal'!$C$5,"Yes","No")))</f>
        <v/>
      </c>
      <c r="O171" s="15" t="str">
        <f aca="false">IF(A171="","",N('Example Journal'!$C$3)+SUM($H$7:H171))</f>
        <v/>
      </c>
      <c r="P171" s="15" t="str">
        <f aca="false">IF(A171="","",O171-MAX(N('Example Journal'!$C$3),MAX($O$7:O171)))</f>
        <v/>
      </c>
      <c r="Q171" s="21" t="e">
        <f aca="false">IF(A171="",NA(),O171)</f>
        <v>#N/A</v>
      </c>
    </row>
    <row r="172" customFormat="false" ht="15" hidden="false" customHeight="false" outlineLevel="0" collapsed="false">
      <c r="A172" s="18" t="str">
        <f aca="false">IF(A171="","",IF(COUNTIF('Example Journal'!$A$7:$A$1006,"&gt;"&amp;A171)=0,"",SMALL('Example Journal'!$A$7:$A$1006,COUNTIF('Example Journal'!$A$7:$A$1006,"&lt;="&amp;A171)+1)))</f>
        <v/>
      </c>
      <c r="B172" s="14" t="str">
        <f aca="false">IF(A172="","",COUNTIF('Example Journal'!$A$7:$A$1006,A172))</f>
        <v/>
      </c>
      <c r="C172" s="14" t="str">
        <f aca="false">IF(A172="","",COUNTIFS('Example Journal'!$A$7:$A$1006,A172,'Example Journal'!$S$7:$S$1006,"&gt;0"))</f>
        <v/>
      </c>
      <c r="D172" s="14" t="str">
        <f aca="false">IF(A172="","",COUNTIFS('Example Journal'!$A$7:$A$1006,A172,'Example Journal'!$S$7:$S$1006,"&lt;0"))</f>
        <v/>
      </c>
      <c r="E172" s="19" t="str">
        <f aca="false">IF(OR(A172="",N(B172)=0),"",C172/B172)</f>
        <v/>
      </c>
      <c r="F172" s="15" t="str">
        <f aca="false">IF(A172="","",SUMIFS('Example Journal'!$S$7:$S$1006,'Example Journal'!$A$7:$A$1006,A172,'Example Journal'!$S$7:$S$1006,"&gt;0"))</f>
        <v/>
      </c>
      <c r="G172" s="15" t="str">
        <f aca="false">IF(A172="","",-SUMIFS('Example Journal'!$S$7:$S$1006,'Example Journal'!$A$7:$A$1006,A172,'Example Journal'!$S$7:$S$1006,"&lt;0"))</f>
        <v/>
      </c>
      <c r="H172" s="15" t="str">
        <f aca="false">IF(A172="","",SUMIFS('Example Journal'!$S$7:$S$1006,'Example Journal'!$A$7:$A$1006,A172))</f>
        <v/>
      </c>
      <c r="I172" s="20" t="str">
        <f aca="false">IF(A172="","",IF(G172=0,IF(F172&gt;0,"no losses",""),F172/G172))</f>
        <v/>
      </c>
      <c r="J172" s="16" t="str">
        <f aca="false">IF(A172="","",IF(COUNTIFS('Example Journal'!$A$7:$A$1006,A172,'Example Journal'!$R$7:$R$1006,"&gt;0")=0,"",SUMIFS('Example Journal'!$T$7:$T$1006,'Example Journal'!$A$7:$A$1006,A172)/COUNTIFS('Example Journal'!$A$7:$A$1006,A172,'Example Journal'!$R$7:$R$1006,"&gt;0")))</f>
        <v/>
      </c>
      <c r="K172" s="15" t="str">
        <f aca="false">IF(A172="","",SUMIFS('Example Journal'!$L$7:$L$1006,'Example Journal'!$A$7:$A$1006,A172))</f>
        <v/>
      </c>
      <c r="L172" s="14" t="str">
        <f aca="false">IF(A172="","",IF(N('Example Journal'!$C$4)&lt;=0,"no limit set",IF(COUNTIFS('Example Journal'!$A$7:$A$1006,A172,'Example Journal'!$U$7:$U$1006,"&lt;="&amp;-'Example Journal'!$C$4)&gt;0,"Yes","No")))</f>
        <v/>
      </c>
      <c r="M172" s="14" t="str">
        <f aca="false">IF(A172="","",COUNTIFS('Example Journal'!$A$7:$A$1006,A172,'Example Journal'!$V$7:$V$1006,"After loss limit"))</f>
        <v/>
      </c>
      <c r="N172" s="14" t="str">
        <f aca="false">IF(A172="","",IF(N('Example Journal'!$C$5)&lt;=0,"no cap set",IF(B172&gt;'Example Journal'!$C$5,"Yes","No")))</f>
        <v/>
      </c>
      <c r="O172" s="15" t="str">
        <f aca="false">IF(A172="","",N('Example Journal'!$C$3)+SUM($H$7:H172))</f>
        <v/>
      </c>
      <c r="P172" s="15" t="str">
        <f aca="false">IF(A172="","",O172-MAX(N('Example Journal'!$C$3),MAX($O$7:O172)))</f>
        <v/>
      </c>
      <c r="Q172" s="21" t="e">
        <f aca="false">IF(A172="",NA(),O172)</f>
        <v>#N/A</v>
      </c>
    </row>
    <row r="173" customFormat="false" ht="15" hidden="false" customHeight="false" outlineLevel="0" collapsed="false">
      <c r="A173" s="18" t="str">
        <f aca="false">IF(A172="","",IF(COUNTIF('Example Journal'!$A$7:$A$1006,"&gt;"&amp;A172)=0,"",SMALL('Example Journal'!$A$7:$A$1006,COUNTIF('Example Journal'!$A$7:$A$1006,"&lt;="&amp;A172)+1)))</f>
        <v/>
      </c>
      <c r="B173" s="14" t="str">
        <f aca="false">IF(A173="","",COUNTIF('Example Journal'!$A$7:$A$1006,A173))</f>
        <v/>
      </c>
      <c r="C173" s="14" t="str">
        <f aca="false">IF(A173="","",COUNTIFS('Example Journal'!$A$7:$A$1006,A173,'Example Journal'!$S$7:$S$1006,"&gt;0"))</f>
        <v/>
      </c>
      <c r="D173" s="14" t="str">
        <f aca="false">IF(A173="","",COUNTIFS('Example Journal'!$A$7:$A$1006,A173,'Example Journal'!$S$7:$S$1006,"&lt;0"))</f>
        <v/>
      </c>
      <c r="E173" s="19" t="str">
        <f aca="false">IF(OR(A173="",N(B173)=0),"",C173/B173)</f>
        <v/>
      </c>
      <c r="F173" s="15" t="str">
        <f aca="false">IF(A173="","",SUMIFS('Example Journal'!$S$7:$S$1006,'Example Journal'!$A$7:$A$1006,A173,'Example Journal'!$S$7:$S$1006,"&gt;0"))</f>
        <v/>
      </c>
      <c r="G173" s="15" t="str">
        <f aca="false">IF(A173="","",-SUMIFS('Example Journal'!$S$7:$S$1006,'Example Journal'!$A$7:$A$1006,A173,'Example Journal'!$S$7:$S$1006,"&lt;0"))</f>
        <v/>
      </c>
      <c r="H173" s="15" t="str">
        <f aca="false">IF(A173="","",SUMIFS('Example Journal'!$S$7:$S$1006,'Example Journal'!$A$7:$A$1006,A173))</f>
        <v/>
      </c>
      <c r="I173" s="20" t="str">
        <f aca="false">IF(A173="","",IF(G173=0,IF(F173&gt;0,"no losses",""),F173/G173))</f>
        <v/>
      </c>
      <c r="J173" s="16" t="str">
        <f aca="false">IF(A173="","",IF(COUNTIFS('Example Journal'!$A$7:$A$1006,A173,'Example Journal'!$R$7:$R$1006,"&gt;0")=0,"",SUMIFS('Example Journal'!$T$7:$T$1006,'Example Journal'!$A$7:$A$1006,A173)/COUNTIFS('Example Journal'!$A$7:$A$1006,A173,'Example Journal'!$R$7:$R$1006,"&gt;0")))</f>
        <v/>
      </c>
      <c r="K173" s="15" t="str">
        <f aca="false">IF(A173="","",SUMIFS('Example Journal'!$L$7:$L$1006,'Example Journal'!$A$7:$A$1006,A173))</f>
        <v/>
      </c>
      <c r="L173" s="14" t="str">
        <f aca="false">IF(A173="","",IF(N('Example Journal'!$C$4)&lt;=0,"no limit set",IF(COUNTIFS('Example Journal'!$A$7:$A$1006,A173,'Example Journal'!$U$7:$U$1006,"&lt;="&amp;-'Example Journal'!$C$4)&gt;0,"Yes","No")))</f>
        <v/>
      </c>
      <c r="M173" s="14" t="str">
        <f aca="false">IF(A173="","",COUNTIFS('Example Journal'!$A$7:$A$1006,A173,'Example Journal'!$V$7:$V$1006,"After loss limit"))</f>
        <v/>
      </c>
      <c r="N173" s="14" t="str">
        <f aca="false">IF(A173="","",IF(N('Example Journal'!$C$5)&lt;=0,"no cap set",IF(B173&gt;'Example Journal'!$C$5,"Yes","No")))</f>
        <v/>
      </c>
      <c r="O173" s="15" t="str">
        <f aca="false">IF(A173="","",N('Example Journal'!$C$3)+SUM($H$7:H173))</f>
        <v/>
      </c>
      <c r="P173" s="15" t="str">
        <f aca="false">IF(A173="","",O173-MAX(N('Example Journal'!$C$3),MAX($O$7:O173)))</f>
        <v/>
      </c>
      <c r="Q173" s="21" t="e">
        <f aca="false">IF(A173="",NA(),O173)</f>
        <v>#N/A</v>
      </c>
    </row>
    <row r="174" customFormat="false" ht="15" hidden="false" customHeight="false" outlineLevel="0" collapsed="false">
      <c r="A174" s="18" t="str">
        <f aca="false">IF(A173="","",IF(COUNTIF('Example Journal'!$A$7:$A$1006,"&gt;"&amp;A173)=0,"",SMALL('Example Journal'!$A$7:$A$1006,COUNTIF('Example Journal'!$A$7:$A$1006,"&lt;="&amp;A173)+1)))</f>
        <v/>
      </c>
      <c r="B174" s="14" t="str">
        <f aca="false">IF(A174="","",COUNTIF('Example Journal'!$A$7:$A$1006,A174))</f>
        <v/>
      </c>
      <c r="C174" s="14" t="str">
        <f aca="false">IF(A174="","",COUNTIFS('Example Journal'!$A$7:$A$1006,A174,'Example Journal'!$S$7:$S$1006,"&gt;0"))</f>
        <v/>
      </c>
      <c r="D174" s="14" t="str">
        <f aca="false">IF(A174="","",COUNTIFS('Example Journal'!$A$7:$A$1006,A174,'Example Journal'!$S$7:$S$1006,"&lt;0"))</f>
        <v/>
      </c>
      <c r="E174" s="19" t="str">
        <f aca="false">IF(OR(A174="",N(B174)=0),"",C174/B174)</f>
        <v/>
      </c>
      <c r="F174" s="15" t="str">
        <f aca="false">IF(A174="","",SUMIFS('Example Journal'!$S$7:$S$1006,'Example Journal'!$A$7:$A$1006,A174,'Example Journal'!$S$7:$S$1006,"&gt;0"))</f>
        <v/>
      </c>
      <c r="G174" s="15" t="str">
        <f aca="false">IF(A174="","",-SUMIFS('Example Journal'!$S$7:$S$1006,'Example Journal'!$A$7:$A$1006,A174,'Example Journal'!$S$7:$S$1006,"&lt;0"))</f>
        <v/>
      </c>
      <c r="H174" s="15" t="str">
        <f aca="false">IF(A174="","",SUMIFS('Example Journal'!$S$7:$S$1006,'Example Journal'!$A$7:$A$1006,A174))</f>
        <v/>
      </c>
      <c r="I174" s="20" t="str">
        <f aca="false">IF(A174="","",IF(G174=0,IF(F174&gt;0,"no losses",""),F174/G174))</f>
        <v/>
      </c>
      <c r="J174" s="16" t="str">
        <f aca="false">IF(A174="","",IF(COUNTIFS('Example Journal'!$A$7:$A$1006,A174,'Example Journal'!$R$7:$R$1006,"&gt;0")=0,"",SUMIFS('Example Journal'!$T$7:$T$1006,'Example Journal'!$A$7:$A$1006,A174)/COUNTIFS('Example Journal'!$A$7:$A$1006,A174,'Example Journal'!$R$7:$R$1006,"&gt;0")))</f>
        <v/>
      </c>
      <c r="K174" s="15" t="str">
        <f aca="false">IF(A174="","",SUMIFS('Example Journal'!$L$7:$L$1006,'Example Journal'!$A$7:$A$1006,A174))</f>
        <v/>
      </c>
      <c r="L174" s="14" t="str">
        <f aca="false">IF(A174="","",IF(N('Example Journal'!$C$4)&lt;=0,"no limit set",IF(COUNTIFS('Example Journal'!$A$7:$A$1006,A174,'Example Journal'!$U$7:$U$1006,"&lt;="&amp;-'Example Journal'!$C$4)&gt;0,"Yes","No")))</f>
        <v/>
      </c>
      <c r="M174" s="14" t="str">
        <f aca="false">IF(A174="","",COUNTIFS('Example Journal'!$A$7:$A$1006,A174,'Example Journal'!$V$7:$V$1006,"After loss limit"))</f>
        <v/>
      </c>
      <c r="N174" s="14" t="str">
        <f aca="false">IF(A174="","",IF(N('Example Journal'!$C$5)&lt;=0,"no cap set",IF(B174&gt;'Example Journal'!$C$5,"Yes","No")))</f>
        <v/>
      </c>
      <c r="O174" s="15" t="str">
        <f aca="false">IF(A174="","",N('Example Journal'!$C$3)+SUM($H$7:H174))</f>
        <v/>
      </c>
      <c r="P174" s="15" t="str">
        <f aca="false">IF(A174="","",O174-MAX(N('Example Journal'!$C$3),MAX($O$7:O174)))</f>
        <v/>
      </c>
      <c r="Q174" s="21" t="e">
        <f aca="false">IF(A174="",NA(),O174)</f>
        <v>#N/A</v>
      </c>
    </row>
    <row r="175" customFormat="false" ht="15" hidden="false" customHeight="false" outlineLevel="0" collapsed="false">
      <c r="A175" s="18" t="str">
        <f aca="false">IF(A174="","",IF(COUNTIF('Example Journal'!$A$7:$A$1006,"&gt;"&amp;A174)=0,"",SMALL('Example Journal'!$A$7:$A$1006,COUNTIF('Example Journal'!$A$7:$A$1006,"&lt;="&amp;A174)+1)))</f>
        <v/>
      </c>
      <c r="B175" s="14" t="str">
        <f aca="false">IF(A175="","",COUNTIF('Example Journal'!$A$7:$A$1006,A175))</f>
        <v/>
      </c>
      <c r="C175" s="14" t="str">
        <f aca="false">IF(A175="","",COUNTIFS('Example Journal'!$A$7:$A$1006,A175,'Example Journal'!$S$7:$S$1006,"&gt;0"))</f>
        <v/>
      </c>
      <c r="D175" s="14" t="str">
        <f aca="false">IF(A175="","",COUNTIFS('Example Journal'!$A$7:$A$1006,A175,'Example Journal'!$S$7:$S$1006,"&lt;0"))</f>
        <v/>
      </c>
      <c r="E175" s="19" t="str">
        <f aca="false">IF(OR(A175="",N(B175)=0),"",C175/B175)</f>
        <v/>
      </c>
      <c r="F175" s="15" t="str">
        <f aca="false">IF(A175="","",SUMIFS('Example Journal'!$S$7:$S$1006,'Example Journal'!$A$7:$A$1006,A175,'Example Journal'!$S$7:$S$1006,"&gt;0"))</f>
        <v/>
      </c>
      <c r="G175" s="15" t="str">
        <f aca="false">IF(A175="","",-SUMIFS('Example Journal'!$S$7:$S$1006,'Example Journal'!$A$7:$A$1006,A175,'Example Journal'!$S$7:$S$1006,"&lt;0"))</f>
        <v/>
      </c>
      <c r="H175" s="15" t="str">
        <f aca="false">IF(A175="","",SUMIFS('Example Journal'!$S$7:$S$1006,'Example Journal'!$A$7:$A$1006,A175))</f>
        <v/>
      </c>
      <c r="I175" s="20" t="str">
        <f aca="false">IF(A175="","",IF(G175=0,IF(F175&gt;0,"no losses",""),F175/G175))</f>
        <v/>
      </c>
      <c r="J175" s="16" t="str">
        <f aca="false">IF(A175="","",IF(COUNTIFS('Example Journal'!$A$7:$A$1006,A175,'Example Journal'!$R$7:$R$1006,"&gt;0")=0,"",SUMIFS('Example Journal'!$T$7:$T$1006,'Example Journal'!$A$7:$A$1006,A175)/COUNTIFS('Example Journal'!$A$7:$A$1006,A175,'Example Journal'!$R$7:$R$1006,"&gt;0")))</f>
        <v/>
      </c>
      <c r="K175" s="15" t="str">
        <f aca="false">IF(A175="","",SUMIFS('Example Journal'!$L$7:$L$1006,'Example Journal'!$A$7:$A$1006,A175))</f>
        <v/>
      </c>
      <c r="L175" s="14" t="str">
        <f aca="false">IF(A175="","",IF(N('Example Journal'!$C$4)&lt;=0,"no limit set",IF(COUNTIFS('Example Journal'!$A$7:$A$1006,A175,'Example Journal'!$U$7:$U$1006,"&lt;="&amp;-'Example Journal'!$C$4)&gt;0,"Yes","No")))</f>
        <v/>
      </c>
      <c r="M175" s="14" t="str">
        <f aca="false">IF(A175="","",COUNTIFS('Example Journal'!$A$7:$A$1006,A175,'Example Journal'!$V$7:$V$1006,"After loss limit"))</f>
        <v/>
      </c>
      <c r="N175" s="14" t="str">
        <f aca="false">IF(A175="","",IF(N('Example Journal'!$C$5)&lt;=0,"no cap set",IF(B175&gt;'Example Journal'!$C$5,"Yes","No")))</f>
        <v/>
      </c>
      <c r="O175" s="15" t="str">
        <f aca="false">IF(A175="","",N('Example Journal'!$C$3)+SUM($H$7:H175))</f>
        <v/>
      </c>
      <c r="P175" s="15" t="str">
        <f aca="false">IF(A175="","",O175-MAX(N('Example Journal'!$C$3),MAX($O$7:O175)))</f>
        <v/>
      </c>
      <c r="Q175" s="21" t="e">
        <f aca="false">IF(A175="",NA(),O175)</f>
        <v>#N/A</v>
      </c>
    </row>
    <row r="176" customFormat="false" ht="15" hidden="false" customHeight="false" outlineLevel="0" collapsed="false">
      <c r="A176" s="18" t="str">
        <f aca="false">IF(A175="","",IF(COUNTIF('Example Journal'!$A$7:$A$1006,"&gt;"&amp;A175)=0,"",SMALL('Example Journal'!$A$7:$A$1006,COUNTIF('Example Journal'!$A$7:$A$1006,"&lt;="&amp;A175)+1)))</f>
        <v/>
      </c>
      <c r="B176" s="14" t="str">
        <f aca="false">IF(A176="","",COUNTIF('Example Journal'!$A$7:$A$1006,A176))</f>
        <v/>
      </c>
      <c r="C176" s="14" t="str">
        <f aca="false">IF(A176="","",COUNTIFS('Example Journal'!$A$7:$A$1006,A176,'Example Journal'!$S$7:$S$1006,"&gt;0"))</f>
        <v/>
      </c>
      <c r="D176" s="14" t="str">
        <f aca="false">IF(A176="","",COUNTIFS('Example Journal'!$A$7:$A$1006,A176,'Example Journal'!$S$7:$S$1006,"&lt;0"))</f>
        <v/>
      </c>
      <c r="E176" s="19" t="str">
        <f aca="false">IF(OR(A176="",N(B176)=0),"",C176/B176)</f>
        <v/>
      </c>
      <c r="F176" s="15" t="str">
        <f aca="false">IF(A176="","",SUMIFS('Example Journal'!$S$7:$S$1006,'Example Journal'!$A$7:$A$1006,A176,'Example Journal'!$S$7:$S$1006,"&gt;0"))</f>
        <v/>
      </c>
      <c r="G176" s="15" t="str">
        <f aca="false">IF(A176="","",-SUMIFS('Example Journal'!$S$7:$S$1006,'Example Journal'!$A$7:$A$1006,A176,'Example Journal'!$S$7:$S$1006,"&lt;0"))</f>
        <v/>
      </c>
      <c r="H176" s="15" t="str">
        <f aca="false">IF(A176="","",SUMIFS('Example Journal'!$S$7:$S$1006,'Example Journal'!$A$7:$A$1006,A176))</f>
        <v/>
      </c>
      <c r="I176" s="20" t="str">
        <f aca="false">IF(A176="","",IF(G176=0,IF(F176&gt;0,"no losses",""),F176/G176))</f>
        <v/>
      </c>
      <c r="J176" s="16" t="str">
        <f aca="false">IF(A176="","",IF(COUNTIFS('Example Journal'!$A$7:$A$1006,A176,'Example Journal'!$R$7:$R$1006,"&gt;0")=0,"",SUMIFS('Example Journal'!$T$7:$T$1006,'Example Journal'!$A$7:$A$1006,A176)/COUNTIFS('Example Journal'!$A$7:$A$1006,A176,'Example Journal'!$R$7:$R$1006,"&gt;0")))</f>
        <v/>
      </c>
      <c r="K176" s="15" t="str">
        <f aca="false">IF(A176="","",SUMIFS('Example Journal'!$L$7:$L$1006,'Example Journal'!$A$7:$A$1006,A176))</f>
        <v/>
      </c>
      <c r="L176" s="14" t="str">
        <f aca="false">IF(A176="","",IF(N('Example Journal'!$C$4)&lt;=0,"no limit set",IF(COUNTIFS('Example Journal'!$A$7:$A$1006,A176,'Example Journal'!$U$7:$U$1006,"&lt;="&amp;-'Example Journal'!$C$4)&gt;0,"Yes","No")))</f>
        <v/>
      </c>
      <c r="M176" s="14" t="str">
        <f aca="false">IF(A176="","",COUNTIFS('Example Journal'!$A$7:$A$1006,A176,'Example Journal'!$V$7:$V$1006,"After loss limit"))</f>
        <v/>
      </c>
      <c r="N176" s="14" t="str">
        <f aca="false">IF(A176="","",IF(N('Example Journal'!$C$5)&lt;=0,"no cap set",IF(B176&gt;'Example Journal'!$C$5,"Yes","No")))</f>
        <v/>
      </c>
      <c r="O176" s="15" t="str">
        <f aca="false">IF(A176="","",N('Example Journal'!$C$3)+SUM($H$7:H176))</f>
        <v/>
      </c>
      <c r="P176" s="15" t="str">
        <f aca="false">IF(A176="","",O176-MAX(N('Example Journal'!$C$3),MAX($O$7:O176)))</f>
        <v/>
      </c>
      <c r="Q176" s="21" t="e">
        <f aca="false">IF(A176="",NA(),O176)</f>
        <v>#N/A</v>
      </c>
    </row>
    <row r="177" customFormat="false" ht="15" hidden="false" customHeight="false" outlineLevel="0" collapsed="false">
      <c r="A177" s="18" t="str">
        <f aca="false">IF(A176="","",IF(COUNTIF('Example Journal'!$A$7:$A$1006,"&gt;"&amp;A176)=0,"",SMALL('Example Journal'!$A$7:$A$1006,COUNTIF('Example Journal'!$A$7:$A$1006,"&lt;="&amp;A176)+1)))</f>
        <v/>
      </c>
      <c r="B177" s="14" t="str">
        <f aca="false">IF(A177="","",COUNTIF('Example Journal'!$A$7:$A$1006,A177))</f>
        <v/>
      </c>
      <c r="C177" s="14" t="str">
        <f aca="false">IF(A177="","",COUNTIFS('Example Journal'!$A$7:$A$1006,A177,'Example Journal'!$S$7:$S$1006,"&gt;0"))</f>
        <v/>
      </c>
      <c r="D177" s="14" t="str">
        <f aca="false">IF(A177="","",COUNTIFS('Example Journal'!$A$7:$A$1006,A177,'Example Journal'!$S$7:$S$1006,"&lt;0"))</f>
        <v/>
      </c>
      <c r="E177" s="19" t="str">
        <f aca="false">IF(OR(A177="",N(B177)=0),"",C177/B177)</f>
        <v/>
      </c>
      <c r="F177" s="15" t="str">
        <f aca="false">IF(A177="","",SUMIFS('Example Journal'!$S$7:$S$1006,'Example Journal'!$A$7:$A$1006,A177,'Example Journal'!$S$7:$S$1006,"&gt;0"))</f>
        <v/>
      </c>
      <c r="G177" s="15" t="str">
        <f aca="false">IF(A177="","",-SUMIFS('Example Journal'!$S$7:$S$1006,'Example Journal'!$A$7:$A$1006,A177,'Example Journal'!$S$7:$S$1006,"&lt;0"))</f>
        <v/>
      </c>
      <c r="H177" s="15" t="str">
        <f aca="false">IF(A177="","",SUMIFS('Example Journal'!$S$7:$S$1006,'Example Journal'!$A$7:$A$1006,A177))</f>
        <v/>
      </c>
      <c r="I177" s="20" t="str">
        <f aca="false">IF(A177="","",IF(G177=0,IF(F177&gt;0,"no losses",""),F177/G177))</f>
        <v/>
      </c>
      <c r="J177" s="16" t="str">
        <f aca="false">IF(A177="","",IF(COUNTIFS('Example Journal'!$A$7:$A$1006,A177,'Example Journal'!$R$7:$R$1006,"&gt;0")=0,"",SUMIFS('Example Journal'!$T$7:$T$1006,'Example Journal'!$A$7:$A$1006,A177)/COUNTIFS('Example Journal'!$A$7:$A$1006,A177,'Example Journal'!$R$7:$R$1006,"&gt;0")))</f>
        <v/>
      </c>
      <c r="K177" s="15" t="str">
        <f aca="false">IF(A177="","",SUMIFS('Example Journal'!$L$7:$L$1006,'Example Journal'!$A$7:$A$1006,A177))</f>
        <v/>
      </c>
      <c r="L177" s="14" t="str">
        <f aca="false">IF(A177="","",IF(N('Example Journal'!$C$4)&lt;=0,"no limit set",IF(COUNTIFS('Example Journal'!$A$7:$A$1006,A177,'Example Journal'!$U$7:$U$1006,"&lt;="&amp;-'Example Journal'!$C$4)&gt;0,"Yes","No")))</f>
        <v/>
      </c>
      <c r="M177" s="14" t="str">
        <f aca="false">IF(A177="","",COUNTIFS('Example Journal'!$A$7:$A$1006,A177,'Example Journal'!$V$7:$V$1006,"After loss limit"))</f>
        <v/>
      </c>
      <c r="N177" s="14" t="str">
        <f aca="false">IF(A177="","",IF(N('Example Journal'!$C$5)&lt;=0,"no cap set",IF(B177&gt;'Example Journal'!$C$5,"Yes","No")))</f>
        <v/>
      </c>
      <c r="O177" s="15" t="str">
        <f aca="false">IF(A177="","",N('Example Journal'!$C$3)+SUM($H$7:H177))</f>
        <v/>
      </c>
      <c r="P177" s="15" t="str">
        <f aca="false">IF(A177="","",O177-MAX(N('Example Journal'!$C$3),MAX($O$7:O177)))</f>
        <v/>
      </c>
      <c r="Q177" s="21" t="e">
        <f aca="false">IF(A177="",NA(),O177)</f>
        <v>#N/A</v>
      </c>
    </row>
    <row r="178" customFormat="false" ht="15" hidden="false" customHeight="false" outlineLevel="0" collapsed="false">
      <c r="A178" s="18" t="str">
        <f aca="false">IF(A177="","",IF(COUNTIF('Example Journal'!$A$7:$A$1006,"&gt;"&amp;A177)=0,"",SMALL('Example Journal'!$A$7:$A$1006,COUNTIF('Example Journal'!$A$7:$A$1006,"&lt;="&amp;A177)+1)))</f>
        <v/>
      </c>
      <c r="B178" s="14" t="str">
        <f aca="false">IF(A178="","",COUNTIF('Example Journal'!$A$7:$A$1006,A178))</f>
        <v/>
      </c>
      <c r="C178" s="14" t="str">
        <f aca="false">IF(A178="","",COUNTIFS('Example Journal'!$A$7:$A$1006,A178,'Example Journal'!$S$7:$S$1006,"&gt;0"))</f>
        <v/>
      </c>
      <c r="D178" s="14" t="str">
        <f aca="false">IF(A178="","",COUNTIFS('Example Journal'!$A$7:$A$1006,A178,'Example Journal'!$S$7:$S$1006,"&lt;0"))</f>
        <v/>
      </c>
      <c r="E178" s="19" t="str">
        <f aca="false">IF(OR(A178="",N(B178)=0),"",C178/B178)</f>
        <v/>
      </c>
      <c r="F178" s="15" t="str">
        <f aca="false">IF(A178="","",SUMIFS('Example Journal'!$S$7:$S$1006,'Example Journal'!$A$7:$A$1006,A178,'Example Journal'!$S$7:$S$1006,"&gt;0"))</f>
        <v/>
      </c>
      <c r="G178" s="15" t="str">
        <f aca="false">IF(A178="","",-SUMIFS('Example Journal'!$S$7:$S$1006,'Example Journal'!$A$7:$A$1006,A178,'Example Journal'!$S$7:$S$1006,"&lt;0"))</f>
        <v/>
      </c>
      <c r="H178" s="15" t="str">
        <f aca="false">IF(A178="","",SUMIFS('Example Journal'!$S$7:$S$1006,'Example Journal'!$A$7:$A$1006,A178))</f>
        <v/>
      </c>
      <c r="I178" s="20" t="str">
        <f aca="false">IF(A178="","",IF(G178=0,IF(F178&gt;0,"no losses",""),F178/G178))</f>
        <v/>
      </c>
      <c r="J178" s="16" t="str">
        <f aca="false">IF(A178="","",IF(COUNTIFS('Example Journal'!$A$7:$A$1006,A178,'Example Journal'!$R$7:$R$1006,"&gt;0")=0,"",SUMIFS('Example Journal'!$T$7:$T$1006,'Example Journal'!$A$7:$A$1006,A178)/COUNTIFS('Example Journal'!$A$7:$A$1006,A178,'Example Journal'!$R$7:$R$1006,"&gt;0")))</f>
        <v/>
      </c>
      <c r="K178" s="15" t="str">
        <f aca="false">IF(A178="","",SUMIFS('Example Journal'!$L$7:$L$1006,'Example Journal'!$A$7:$A$1006,A178))</f>
        <v/>
      </c>
      <c r="L178" s="14" t="str">
        <f aca="false">IF(A178="","",IF(N('Example Journal'!$C$4)&lt;=0,"no limit set",IF(COUNTIFS('Example Journal'!$A$7:$A$1006,A178,'Example Journal'!$U$7:$U$1006,"&lt;="&amp;-'Example Journal'!$C$4)&gt;0,"Yes","No")))</f>
        <v/>
      </c>
      <c r="M178" s="14" t="str">
        <f aca="false">IF(A178="","",COUNTIFS('Example Journal'!$A$7:$A$1006,A178,'Example Journal'!$V$7:$V$1006,"After loss limit"))</f>
        <v/>
      </c>
      <c r="N178" s="14" t="str">
        <f aca="false">IF(A178="","",IF(N('Example Journal'!$C$5)&lt;=0,"no cap set",IF(B178&gt;'Example Journal'!$C$5,"Yes","No")))</f>
        <v/>
      </c>
      <c r="O178" s="15" t="str">
        <f aca="false">IF(A178="","",N('Example Journal'!$C$3)+SUM($H$7:H178))</f>
        <v/>
      </c>
      <c r="P178" s="15" t="str">
        <f aca="false">IF(A178="","",O178-MAX(N('Example Journal'!$C$3),MAX($O$7:O178)))</f>
        <v/>
      </c>
      <c r="Q178" s="21" t="e">
        <f aca="false">IF(A178="",NA(),O178)</f>
        <v>#N/A</v>
      </c>
    </row>
    <row r="179" customFormat="false" ht="15" hidden="false" customHeight="false" outlineLevel="0" collapsed="false">
      <c r="A179" s="18" t="str">
        <f aca="false">IF(A178="","",IF(COUNTIF('Example Journal'!$A$7:$A$1006,"&gt;"&amp;A178)=0,"",SMALL('Example Journal'!$A$7:$A$1006,COUNTIF('Example Journal'!$A$7:$A$1006,"&lt;="&amp;A178)+1)))</f>
        <v/>
      </c>
      <c r="B179" s="14" t="str">
        <f aca="false">IF(A179="","",COUNTIF('Example Journal'!$A$7:$A$1006,A179))</f>
        <v/>
      </c>
      <c r="C179" s="14" t="str">
        <f aca="false">IF(A179="","",COUNTIFS('Example Journal'!$A$7:$A$1006,A179,'Example Journal'!$S$7:$S$1006,"&gt;0"))</f>
        <v/>
      </c>
      <c r="D179" s="14" t="str">
        <f aca="false">IF(A179="","",COUNTIFS('Example Journal'!$A$7:$A$1006,A179,'Example Journal'!$S$7:$S$1006,"&lt;0"))</f>
        <v/>
      </c>
      <c r="E179" s="19" t="str">
        <f aca="false">IF(OR(A179="",N(B179)=0),"",C179/B179)</f>
        <v/>
      </c>
      <c r="F179" s="15" t="str">
        <f aca="false">IF(A179="","",SUMIFS('Example Journal'!$S$7:$S$1006,'Example Journal'!$A$7:$A$1006,A179,'Example Journal'!$S$7:$S$1006,"&gt;0"))</f>
        <v/>
      </c>
      <c r="G179" s="15" t="str">
        <f aca="false">IF(A179="","",-SUMIFS('Example Journal'!$S$7:$S$1006,'Example Journal'!$A$7:$A$1006,A179,'Example Journal'!$S$7:$S$1006,"&lt;0"))</f>
        <v/>
      </c>
      <c r="H179" s="15" t="str">
        <f aca="false">IF(A179="","",SUMIFS('Example Journal'!$S$7:$S$1006,'Example Journal'!$A$7:$A$1006,A179))</f>
        <v/>
      </c>
      <c r="I179" s="20" t="str">
        <f aca="false">IF(A179="","",IF(G179=0,IF(F179&gt;0,"no losses",""),F179/G179))</f>
        <v/>
      </c>
      <c r="J179" s="16" t="str">
        <f aca="false">IF(A179="","",IF(COUNTIFS('Example Journal'!$A$7:$A$1006,A179,'Example Journal'!$R$7:$R$1006,"&gt;0")=0,"",SUMIFS('Example Journal'!$T$7:$T$1006,'Example Journal'!$A$7:$A$1006,A179)/COUNTIFS('Example Journal'!$A$7:$A$1006,A179,'Example Journal'!$R$7:$R$1006,"&gt;0")))</f>
        <v/>
      </c>
      <c r="K179" s="15" t="str">
        <f aca="false">IF(A179="","",SUMIFS('Example Journal'!$L$7:$L$1006,'Example Journal'!$A$7:$A$1006,A179))</f>
        <v/>
      </c>
      <c r="L179" s="14" t="str">
        <f aca="false">IF(A179="","",IF(N('Example Journal'!$C$4)&lt;=0,"no limit set",IF(COUNTIFS('Example Journal'!$A$7:$A$1006,A179,'Example Journal'!$U$7:$U$1006,"&lt;="&amp;-'Example Journal'!$C$4)&gt;0,"Yes","No")))</f>
        <v/>
      </c>
      <c r="M179" s="14" t="str">
        <f aca="false">IF(A179="","",COUNTIFS('Example Journal'!$A$7:$A$1006,A179,'Example Journal'!$V$7:$V$1006,"After loss limit"))</f>
        <v/>
      </c>
      <c r="N179" s="14" t="str">
        <f aca="false">IF(A179="","",IF(N('Example Journal'!$C$5)&lt;=0,"no cap set",IF(B179&gt;'Example Journal'!$C$5,"Yes","No")))</f>
        <v/>
      </c>
      <c r="O179" s="15" t="str">
        <f aca="false">IF(A179="","",N('Example Journal'!$C$3)+SUM($H$7:H179))</f>
        <v/>
      </c>
      <c r="P179" s="15" t="str">
        <f aca="false">IF(A179="","",O179-MAX(N('Example Journal'!$C$3),MAX($O$7:O179)))</f>
        <v/>
      </c>
      <c r="Q179" s="21" t="e">
        <f aca="false">IF(A179="",NA(),O179)</f>
        <v>#N/A</v>
      </c>
    </row>
    <row r="180" customFormat="false" ht="15" hidden="false" customHeight="false" outlineLevel="0" collapsed="false">
      <c r="A180" s="18" t="str">
        <f aca="false">IF(A179="","",IF(COUNTIF('Example Journal'!$A$7:$A$1006,"&gt;"&amp;A179)=0,"",SMALL('Example Journal'!$A$7:$A$1006,COUNTIF('Example Journal'!$A$7:$A$1006,"&lt;="&amp;A179)+1)))</f>
        <v/>
      </c>
      <c r="B180" s="14" t="str">
        <f aca="false">IF(A180="","",COUNTIF('Example Journal'!$A$7:$A$1006,A180))</f>
        <v/>
      </c>
      <c r="C180" s="14" t="str">
        <f aca="false">IF(A180="","",COUNTIFS('Example Journal'!$A$7:$A$1006,A180,'Example Journal'!$S$7:$S$1006,"&gt;0"))</f>
        <v/>
      </c>
      <c r="D180" s="14" t="str">
        <f aca="false">IF(A180="","",COUNTIFS('Example Journal'!$A$7:$A$1006,A180,'Example Journal'!$S$7:$S$1006,"&lt;0"))</f>
        <v/>
      </c>
      <c r="E180" s="19" t="str">
        <f aca="false">IF(OR(A180="",N(B180)=0),"",C180/B180)</f>
        <v/>
      </c>
      <c r="F180" s="15" t="str">
        <f aca="false">IF(A180="","",SUMIFS('Example Journal'!$S$7:$S$1006,'Example Journal'!$A$7:$A$1006,A180,'Example Journal'!$S$7:$S$1006,"&gt;0"))</f>
        <v/>
      </c>
      <c r="G180" s="15" t="str">
        <f aca="false">IF(A180="","",-SUMIFS('Example Journal'!$S$7:$S$1006,'Example Journal'!$A$7:$A$1006,A180,'Example Journal'!$S$7:$S$1006,"&lt;0"))</f>
        <v/>
      </c>
      <c r="H180" s="15" t="str">
        <f aca="false">IF(A180="","",SUMIFS('Example Journal'!$S$7:$S$1006,'Example Journal'!$A$7:$A$1006,A180))</f>
        <v/>
      </c>
      <c r="I180" s="20" t="str">
        <f aca="false">IF(A180="","",IF(G180=0,IF(F180&gt;0,"no losses",""),F180/G180))</f>
        <v/>
      </c>
      <c r="J180" s="16" t="str">
        <f aca="false">IF(A180="","",IF(COUNTIFS('Example Journal'!$A$7:$A$1006,A180,'Example Journal'!$R$7:$R$1006,"&gt;0")=0,"",SUMIFS('Example Journal'!$T$7:$T$1006,'Example Journal'!$A$7:$A$1006,A180)/COUNTIFS('Example Journal'!$A$7:$A$1006,A180,'Example Journal'!$R$7:$R$1006,"&gt;0")))</f>
        <v/>
      </c>
      <c r="K180" s="15" t="str">
        <f aca="false">IF(A180="","",SUMIFS('Example Journal'!$L$7:$L$1006,'Example Journal'!$A$7:$A$1006,A180))</f>
        <v/>
      </c>
      <c r="L180" s="14" t="str">
        <f aca="false">IF(A180="","",IF(N('Example Journal'!$C$4)&lt;=0,"no limit set",IF(COUNTIFS('Example Journal'!$A$7:$A$1006,A180,'Example Journal'!$U$7:$U$1006,"&lt;="&amp;-'Example Journal'!$C$4)&gt;0,"Yes","No")))</f>
        <v/>
      </c>
      <c r="M180" s="14" t="str">
        <f aca="false">IF(A180="","",COUNTIFS('Example Journal'!$A$7:$A$1006,A180,'Example Journal'!$V$7:$V$1006,"After loss limit"))</f>
        <v/>
      </c>
      <c r="N180" s="14" t="str">
        <f aca="false">IF(A180="","",IF(N('Example Journal'!$C$5)&lt;=0,"no cap set",IF(B180&gt;'Example Journal'!$C$5,"Yes","No")))</f>
        <v/>
      </c>
      <c r="O180" s="15" t="str">
        <f aca="false">IF(A180="","",N('Example Journal'!$C$3)+SUM($H$7:H180))</f>
        <v/>
      </c>
      <c r="P180" s="15" t="str">
        <f aca="false">IF(A180="","",O180-MAX(N('Example Journal'!$C$3),MAX($O$7:O180)))</f>
        <v/>
      </c>
      <c r="Q180" s="21" t="e">
        <f aca="false">IF(A180="",NA(),O180)</f>
        <v>#N/A</v>
      </c>
    </row>
    <row r="181" customFormat="false" ht="15" hidden="false" customHeight="false" outlineLevel="0" collapsed="false">
      <c r="A181" s="18" t="str">
        <f aca="false">IF(A180="","",IF(COUNTIF('Example Journal'!$A$7:$A$1006,"&gt;"&amp;A180)=0,"",SMALL('Example Journal'!$A$7:$A$1006,COUNTIF('Example Journal'!$A$7:$A$1006,"&lt;="&amp;A180)+1)))</f>
        <v/>
      </c>
      <c r="B181" s="14" t="str">
        <f aca="false">IF(A181="","",COUNTIF('Example Journal'!$A$7:$A$1006,A181))</f>
        <v/>
      </c>
      <c r="C181" s="14" t="str">
        <f aca="false">IF(A181="","",COUNTIFS('Example Journal'!$A$7:$A$1006,A181,'Example Journal'!$S$7:$S$1006,"&gt;0"))</f>
        <v/>
      </c>
      <c r="D181" s="14" t="str">
        <f aca="false">IF(A181="","",COUNTIFS('Example Journal'!$A$7:$A$1006,A181,'Example Journal'!$S$7:$S$1006,"&lt;0"))</f>
        <v/>
      </c>
      <c r="E181" s="19" t="str">
        <f aca="false">IF(OR(A181="",N(B181)=0),"",C181/B181)</f>
        <v/>
      </c>
      <c r="F181" s="15" t="str">
        <f aca="false">IF(A181="","",SUMIFS('Example Journal'!$S$7:$S$1006,'Example Journal'!$A$7:$A$1006,A181,'Example Journal'!$S$7:$S$1006,"&gt;0"))</f>
        <v/>
      </c>
      <c r="G181" s="15" t="str">
        <f aca="false">IF(A181="","",-SUMIFS('Example Journal'!$S$7:$S$1006,'Example Journal'!$A$7:$A$1006,A181,'Example Journal'!$S$7:$S$1006,"&lt;0"))</f>
        <v/>
      </c>
      <c r="H181" s="15" t="str">
        <f aca="false">IF(A181="","",SUMIFS('Example Journal'!$S$7:$S$1006,'Example Journal'!$A$7:$A$1006,A181))</f>
        <v/>
      </c>
      <c r="I181" s="20" t="str">
        <f aca="false">IF(A181="","",IF(G181=0,IF(F181&gt;0,"no losses",""),F181/G181))</f>
        <v/>
      </c>
      <c r="J181" s="16" t="str">
        <f aca="false">IF(A181="","",IF(COUNTIFS('Example Journal'!$A$7:$A$1006,A181,'Example Journal'!$R$7:$R$1006,"&gt;0")=0,"",SUMIFS('Example Journal'!$T$7:$T$1006,'Example Journal'!$A$7:$A$1006,A181)/COUNTIFS('Example Journal'!$A$7:$A$1006,A181,'Example Journal'!$R$7:$R$1006,"&gt;0")))</f>
        <v/>
      </c>
      <c r="K181" s="15" t="str">
        <f aca="false">IF(A181="","",SUMIFS('Example Journal'!$L$7:$L$1006,'Example Journal'!$A$7:$A$1006,A181))</f>
        <v/>
      </c>
      <c r="L181" s="14" t="str">
        <f aca="false">IF(A181="","",IF(N('Example Journal'!$C$4)&lt;=0,"no limit set",IF(COUNTIFS('Example Journal'!$A$7:$A$1006,A181,'Example Journal'!$U$7:$U$1006,"&lt;="&amp;-'Example Journal'!$C$4)&gt;0,"Yes","No")))</f>
        <v/>
      </c>
      <c r="M181" s="14" t="str">
        <f aca="false">IF(A181="","",COUNTIFS('Example Journal'!$A$7:$A$1006,A181,'Example Journal'!$V$7:$V$1006,"After loss limit"))</f>
        <v/>
      </c>
      <c r="N181" s="14" t="str">
        <f aca="false">IF(A181="","",IF(N('Example Journal'!$C$5)&lt;=0,"no cap set",IF(B181&gt;'Example Journal'!$C$5,"Yes","No")))</f>
        <v/>
      </c>
      <c r="O181" s="15" t="str">
        <f aca="false">IF(A181="","",N('Example Journal'!$C$3)+SUM($H$7:H181))</f>
        <v/>
      </c>
      <c r="P181" s="15" t="str">
        <f aca="false">IF(A181="","",O181-MAX(N('Example Journal'!$C$3),MAX($O$7:O181)))</f>
        <v/>
      </c>
      <c r="Q181" s="21" t="e">
        <f aca="false">IF(A181="",NA(),O181)</f>
        <v>#N/A</v>
      </c>
    </row>
    <row r="182" customFormat="false" ht="15" hidden="false" customHeight="false" outlineLevel="0" collapsed="false">
      <c r="A182" s="18" t="str">
        <f aca="false">IF(A181="","",IF(COUNTIF('Example Journal'!$A$7:$A$1006,"&gt;"&amp;A181)=0,"",SMALL('Example Journal'!$A$7:$A$1006,COUNTIF('Example Journal'!$A$7:$A$1006,"&lt;="&amp;A181)+1)))</f>
        <v/>
      </c>
      <c r="B182" s="14" t="str">
        <f aca="false">IF(A182="","",COUNTIF('Example Journal'!$A$7:$A$1006,A182))</f>
        <v/>
      </c>
      <c r="C182" s="14" t="str">
        <f aca="false">IF(A182="","",COUNTIFS('Example Journal'!$A$7:$A$1006,A182,'Example Journal'!$S$7:$S$1006,"&gt;0"))</f>
        <v/>
      </c>
      <c r="D182" s="14" t="str">
        <f aca="false">IF(A182="","",COUNTIFS('Example Journal'!$A$7:$A$1006,A182,'Example Journal'!$S$7:$S$1006,"&lt;0"))</f>
        <v/>
      </c>
      <c r="E182" s="19" t="str">
        <f aca="false">IF(OR(A182="",N(B182)=0),"",C182/B182)</f>
        <v/>
      </c>
      <c r="F182" s="15" t="str">
        <f aca="false">IF(A182="","",SUMIFS('Example Journal'!$S$7:$S$1006,'Example Journal'!$A$7:$A$1006,A182,'Example Journal'!$S$7:$S$1006,"&gt;0"))</f>
        <v/>
      </c>
      <c r="G182" s="15" t="str">
        <f aca="false">IF(A182="","",-SUMIFS('Example Journal'!$S$7:$S$1006,'Example Journal'!$A$7:$A$1006,A182,'Example Journal'!$S$7:$S$1006,"&lt;0"))</f>
        <v/>
      </c>
      <c r="H182" s="15" t="str">
        <f aca="false">IF(A182="","",SUMIFS('Example Journal'!$S$7:$S$1006,'Example Journal'!$A$7:$A$1006,A182))</f>
        <v/>
      </c>
      <c r="I182" s="20" t="str">
        <f aca="false">IF(A182="","",IF(G182=0,IF(F182&gt;0,"no losses",""),F182/G182))</f>
        <v/>
      </c>
      <c r="J182" s="16" t="str">
        <f aca="false">IF(A182="","",IF(COUNTIFS('Example Journal'!$A$7:$A$1006,A182,'Example Journal'!$R$7:$R$1006,"&gt;0")=0,"",SUMIFS('Example Journal'!$T$7:$T$1006,'Example Journal'!$A$7:$A$1006,A182)/COUNTIFS('Example Journal'!$A$7:$A$1006,A182,'Example Journal'!$R$7:$R$1006,"&gt;0")))</f>
        <v/>
      </c>
      <c r="K182" s="15" t="str">
        <f aca="false">IF(A182="","",SUMIFS('Example Journal'!$L$7:$L$1006,'Example Journal'!$A$7:$A$1006,A182))</f>
        <v/>
      </c>
      <c r="L182" s="14" t="str">
        <f aca="false">IF(A182="","",IF(N('Example Journal'!$C$4)&lt;=0,"no limit set",IF(COUNTIFS('Example Journal'!$A$7:$A$1006,A182,'Example Journal'!$U$7:$U$1006,"&lt;="&amp;-'Example Journal'!$C$4)&gt;0,"Yes","No")))</f>
        <v/>
      </c>
      <c r="M182" s="14" t="str">
        <f aca="false">IF(A182="","",COUNTIFS('Example Journal'!$A$7:$A$1006,A182,'Example Journal'!$V$7:$V$1006,"After loss limit"))</f>
        <v/>
      </c>
      <c r="N182" s="14" t="str">
        <f aca="false">IF(A182="","",IF(N('Example Journal'!$C$5)&lt;=0,"no cap set",IF(B182&gt;'Example Journal'!$C$5,"Yes","No")))</f>
        <v/>
      </c>
      <c r="O182" s="15" t="str">
        <f aca="false">IF(A182="","",N('Example Journal'!$C$3)+SUM($H$7:H182))</f>
        <v/>
      </c>
      <c r="P182" s="15" t="str">
        <f aca="false">IF(A182="","",O182-MAX(N('Example Journal'!$C$3),MAX($O$7:O182)))</f>
        <v/>
      </c>
      <c r="Q182" s="21" t="e">
        <f aca="false">IF(A182="",NA(),O182)</f>
        <v>#N/A</v>
      </c>
    </row>
    <row r="183" customFormat="false" ht="15" hidden="false" customHeight="false" outlineLevel="0" collapsed="false">
      <c r="A183" s="18" t="str">
        <f aca="false">IF(A182="","",IF(COUNTIF('Example Journal'!$A$7:$A$1006,"&gt;"&amp;A182)=0,"",SMALL('Example Journal'!$A$7:$A$1006,COUNTIF('Example Journal'!$A$7:$A$1006,"&lt;="&amp;A182)+1)))</f>
        <v/>
      </c>
      <c r="B183" s="14" t="str">
        <f aca="false">IF(A183="","",COUNTIF('Example Journal'!$A$7:$A$1006,A183))</f>
        <v/>
      </c>
      <c r="C183" s="14" t="str">
        <f aca="false">IF(A183="","",COUNTIFS('Example Journal'!$A$7:$A$1006,A183,'Example Journal'!$S$7:$S$1006,"&gt;0"))</f>
        <v/>
      </c>
      <c r="D183" s="14" t="str">
        <f aca="false">IF(A183="","",COUNTIFS('Example Journal'!$A$7:$A$1006,A183,'Example Journal'!$S$7:$S$1006,"&lt;0"))</f>
        <v/>
      </c>
      <c r="E183" s="19" t="str">
        <f aca="false">IF(OR(A183="",N(B183)=0),"",C183/B183)</f>
        <v/>
      </c>
      <c r="F183" s="15" t="str">
        <f aca="false">IF(A183="","",SUMIFS('Example Journal'!$S$7:$S$1006,'Example Journal'!$A$7:$A$1006,A183,'Example Journal'!$S$7:$S$1006,"&gt;0"))</f>
        <v/>
      </c>
      <c r="G183" s="15" t="str">
        <f aca="false">IF(A183="","",-SUMIFS('Example Journal'!$S$7:$S$1006,'Example Journal'!$A$7:$A$1006,A183,'Example Journal'!$S$7:$S$1006,"&lt;0"))</f>
        <v/>
      </c>
      <c r="H183" s="15" t="str">
        <f aca="false">IF(A183="","",SUMIFS('Example Journal'!$S$7:$S$1006,'Example Journal'!$A$7:$A$1006,A183))</f>
        <v/>
      </c>
      <c r="I183" s="20" t="str">
        <f aca="false">IF(A183="","",IF(G183=0,IF(F183&gt;0,"no losses",""),F183/G183))</f>
        <v/>
      </c>
      <c r="J183" s="16" t="str">
        <f aca="false">IF(A183="","",IF(COUNTIFS('Example Journal'!$A$7:$A$1006,A183,'Example Journal'!$R$7:$R$1006,"&gt;0")=0,"",SUMIFS('Example Journal'!$T$7:$T$1006,'Example Journal'!$A$7:$A$1006,A183)/COUNTIFS('Example Journal'!$A$7:$A$1006,A183,'Example Journal'!$R$7:$R$1006,"&gt;0")))</f>
        <v/>
      </c>
      <c r="K183" s="15" t="str">
        <f aca="false">IF(A183="","",SUMIFS('Example Journal'!$L$7:$L$1006,'Example Journal'!$A$7:$A$1006,A183))</f>
        <v/>
      </c>
      <c r="L183" s="14" t="str">
        <f aca="false">IF(A183="","",IF(N('Example Journal'!$C$4)&lt;=0,"no limit set",IF(COUNTIFS('Example Journal'!$A$7:$A$1006,A183,'Example Journal'!$U$7:$U$1006,"&lt;="&amp;-'Example Journal'!$C$4)&gt;0,"Yes","No")))</f>
        <v/>
      </c>
      <c r="M183" s="14" t="str">
        <f aca="false">IF(A183="","",COUNTIFS('Example Journal'!$A$7:$A$1006,A183,'Example Journal'!$V$7:$V$1006,"After loss limit"))</f>
        <v/>
      </c>
      <c r="N183" s="14" t="str">
        <f aca="false">IF(A183="","",IF(N('Example Journal'!$C$5)&lt;=0,"no cap set",IF(B183&gt;'Example Journal'!$C$5,"Yes","No")))</f>
        <v/>
      </c>
      <c r="O183" s="15" t="str">
        <f aca="false">IF(A183="","",N('Example Journal'!$C$3)+SUM($H$7:H183))</f>
        <v/>
      </c>
      <c r="P183" s="15" t="str">
        <f aca="false">IF(A183="","",O183-MAX(N('Example Journal'!$C$3),MAX($O$7:O183)))</f>
        <v/>
      </c>
      <c r="Q183" s="21" t="e">
        <f aca="false">IF(A183="",NA(),O183)</f>
        <v>#N/A</v>
      </c>
    </row>
    <row r="184" customFormat="false" ht="15" hidden="false" customHeight="false" outlineLevel="0" collapsed="false">
      <c r="A184" s="18" t="str">
        <f aca="false">IF(A183="","",IF(COUNTIF('Example Journal'!$A$7:$A$1006,"&gt;"&amp;A183)=0,"",SMALL('Example Journal'!$A$7:$A$1006,COUNTIF('Example Journal'!$A$7:$A$1006,"&lt;="&amp;A183)+1)))</f>
        <v/>
      </c>
      <c r="B184" s="14" t="str">
        <f aca="false">IF(A184="","",COUNTIF('Example Journal'!$A$7:$A$1006,A184))</f>
        <v/>
      </c>
      <c r="C184" s="14" t="str">
        <f aca="false">IF(A184="","",COUNTIFS('Example Journal'!$A$7:$A$1006,A184,'Example Journal'!$S$7:$S$1006,"&gt;0"))</f>
        <v/>
      </c>
      <c r="D184" s="14" t="str">
        <f aca="false">IF(A184="","",COUNTIFS('Example Journal'!$A$7:$A$1006,A184,'Example Journal'!$S$7:$S$1006,"&lt;0"))</f>
        <v/>
      </c>
      <c r="E184" s="19" t="str">
        <f aca="false">IF(OR(A184="",N(B184)=0),"",C184/B184)</f>
        <v/>
      </c>
      <c r="F184" s="15" t="str">
        <f aca="false">IF(A184="","",SUMIFS('Example Journal'!$S$7:$S$1006,'Example Journal'!$A$7:$A$1006,A184,'Example Journal'!$S$7:$S$1006,"&gt;0"))</f>
        <v/>
      </c>
      <c r="G184" s="15" t="str">
        <f aca="false">IF(A184="","",-SUMIFS('Example Journal'!$S$7:$S$1006,'Example Journal'!$A$7:$A$1006,A184,'Example Journal'!$S$7:$S$1006,"&lt;0"))</f>
        <v/>
      </c>
      <c r="H184" s="15" t="str">
        <f aca="false">IF(A184="","",SUMIFS('Example Journal'!$S$7:$S$1006,'Example Journal'!$A$7:$A$1006,A184))</f>
        <v/>
      </c>
      <c r="I184" s="20" t="str">
        <f aca="false">IF(A184="","",IF(G184=0,IF(F184&gt;0,"no losses",""),F184/G184))</f>
        <v/>
      </c>
      <c r="J184" s="16" t="str">
        <f aca="false">IF(A184="","",IF(COUNTIFS('Example Journal'!$A$7:$A$1006,A184,'Example Journal'!$R$7:$R$1006,"&gt;0")=0,"",SUMIFS('Example Journal'!$T$7:$T$1006,'Example Journal'!$A$7:$A$1006,A184)/COUNTIFS('Example Journal'!$A$7:$A$1006,A184,'Example Journal'!$R$7:$R$1006,"&gt;0")))</f>
        <v/>
      </c>
      <c r="K184" s="15" t="str">
        <f aca="false">IF(A184="","",SUMIFS('Example Journal'!$L$7:$L$1006,'Example Journal'!$A$7:$A$1006,A184))</f>
        <v/>
      </c>
      <c r="L184" s="14" t="str">
        <f aca="false">IF(A184="","",IF(N('Example Journal'!$C$4)&lt;=0,"no limit set",IF(COUNTIFS('Example Journal'!$A$7:$A$1006,A184,'Example Journal'!$U$7:$U$1006,"&lt;="&amp;-'Example Journal'!$C$4)&gt;0,"Yes","No")))</f>
        <v/>
      </c>
      <c r="M184" s="14" t="str">
        <f aca="false">IF(A184="","",COUNTIFS('Example Journal'!$A$7:$A$1006,A184,'Example Journal'!$V$7:$V$1006,"After loss limit"))</f>
        <v/>
      </c>
      <c r="N184" s="14" t="str">
        <f aca="false">IF(A184="","",IF(N('Example Journal'!$C$5)&lt;=0,"no cap set",IF(B184&gt;'Example Journal'!$C$5,"Yes","No")))</f>
        <v/>
      </c>
      <c r="O184" s="15" t="str">
        <f aca="false">IF(A184="","",N('Example Journal'!$C$3)+SUM($H$7:H184))</f>
        <v/>
      </c>
      <c r="P184" s="15" t="str">
        <f aca="false">IF(A184="","",O184-MAX(N('Example Journal'!$C$3),MAX($O$7:O184)))</f>
        <v/>
      </c>
      <c r="Q184" s="21" t="e">
        <f aca="false">IF(A184="",NA(),O184)</f>
        <v>#N/A</v>
      </c>
    </row>
    <row r="185" customFormat="false" ht="15" hidden="false" customHeight="false" outlineLevel="0" collapsed="false">
      <c r="A185" s="18" t="str">
        <f aca="false">IF(A184="","",IF(COUNTIF('Example Journal'!$A$7:$A$1006,"&gt;"&amp;A184)=0,"",SMALL('Example Journal'!$A$7:$A$1006,COUNTIF('Example Journal'!$A$7:$A$1006,"&lt;="&amp;A184)+1)))</f>
        <v/>
      </c>
      <c r="B185" s="14" t="str">
        <f aca="false">IF(A185="","",COUNTIF('Example Journal'!$A$7:$A$1006,A185))</f>
        <v/>
      </c>
      <c r="C185" s="14" t="str">
        <f aca="false">IF(A185="","",COUNTIFS('Example Journal'!$A$7:$A$1006,A185,'Example Journal'!$S$7:$S$1006,"&gt;0"))</f>
        <v/>
      </c>
      <c r="D185" s="14" t="str">
        <f aca="false">IF(A185="","",COUNTIFS('Example Journal'!$A$7:$A$1006,A185,'Example Journal'!$S$7:$S$1006,"&lt;0"))</f>
        <v/>
      </c>
      <c r="E185" s="19" t="str">
        <f aca="false">IF(OR(A185="",N(B185)=0),"",C185/B185)</f>
        <v/>
      </c>
      <c r="F185" s="15" t="str">
        <f aca="false">IF(A185="","",SUMIFS('Example Journal'!$S$7:$S$1006,'Example Journal'!$A$7:$A$1006,A185,'Example Journal'!$S$7:$S$1006,"&gt;0"))</f>
        <v/>
      </c>
      <c r="G185" s="15" t="str">
        <f aca="false">IF(A185="","",-SUMIFS('Example Journal'!$S$7:$S$1006,'Example Journal'!$A$7:$A$1006,A185,'Example Journal'!$S$7:$S$1006,"&lt;0"))</f>
        <v/>
      </c>
      <c r="H185" s="15" t="str">
        <f aca="false">IF(A185="","",SUMIFS('Example Journal'!$S$7:$S$1006,'Example Journal'!$A$7:$A$1006,A185))</f>
        <v/>
      </c>
      <c r="I185" s="20" t="str">
        <f aca="false">IF(A185="","",IF(G185=0,IF(F185&gt;0,"no losses",""),F185/G185))</f>
        <v/>
      </c>
      <c r="J185" s="16" t="str">
        <f aca="false">IF(A185="","",IF(COUNTIFS('Example Journal'!$A$7:$A$1006,A185,'Example Journal'!$R$7:$R$1006,"&gt;0")=0,"",SUMIFS('Example Journal'!$T$7:$T$1006,'Example Journal'!$A$7:$A$1006,A185)/COUNTIFS('Example Journal'!$A$7:$A$1006,A185,'Example Journal'!$R$7:$R$1006,"&gt;0")))</f>
        <v/>
      </c>
      <c r="K185" s="15" t="str">
        <f aca="false">IF(A185="","",SUMIFS('Example Journal'!$L$7:$L$1006,'Example Journal'!$A$7:$A$1006,A185))</f>
        <v/>
      </c>
      <c r="L185" s="14" t="str">
        <f aca="false">IF(A185="","",IF(N('Example Journal'!$C$4)&lt;=0,"no limit set",IF(COUNTIFS('Example Journal'!$A$7:$A$1006,A185,'Example Journal'!$U$7:$U$1006,"&lt;="&amp;-'Example Journal'!$C$4)&gt;0,"Yes","No")))</f>
        <v/>
      </c>
      <c r="M185" s="14" t="str">
        <f aca="false">IF(A185="","",COUNTIFS('Example Journal'!$A$7:$A$1006,A185,'Example Journal'!$V$7:$V$1006,"After loss limit"))</f>
        <v/>
      </c>
      <c r="N185" s="14" t="str">
        <f aca="false">IF(A185="","",IF(N('Example Journal'!$C$5)&lt;=0,"no cap set",IF(B185&gt;'Example Journal'!$C$5,"Yes","No")))</f>
        <v/>
      </c>
      <c r="O185" s="15" t="str">
        <f aca="false">IF(A185="","",N('Example Journal'!$C$3)+SUM($H$7:H185))</f>
        <v/>
      </c>
      <c r="P185" s="15" t="str">
        <f aca="false">IF(A185="","",O185-MAX(N('Example Journal'!$C$3),MAX($O$7:O185)))</f>
        <v/>
      </c>
      <c r="Q185" s="21" t="e">
        <f aca="false">IF(A185="",NA(),O185)</f>
        <v>#N/A</v>
      </c>
    </row>
    <row r="186" customFormat="false" ht="15" hidden="false" customHeight="false" outlineLevel="0" collapsed="false">
      <c r="A186" s="18" t="str">
        <f aca="false">IF(A185="","",IF(COUNTIF('Example Journal'!$A$7:$A$1006,"&gt;"&amp;A185)=0,"",SMALL('Example Journal'!$A$7:$A$1006,COUNTIF('Example Journal'!$A$7:$A$1006,"&lt;="&amp;A185)+1)))</f>
        <v/>
      </c>
      <c r="B186" s="14" t="str">
        <f aca="false">IF(A186="","",COUNTIF('Example Journal'!$A$7:$A$1006,A186))</f>
        <v/>
      </c>
      <c r="C186" s="14" t="str">
        <f aca="false">IF(A186="","",COUNTIFS('Example Journal'!$A$7:$A$1006,A186,'Example Journal'!$S$7:$S$1006,"&gt;0"))</f>
        <v/>
      </c>
      <c r="D186" s="14" t="str">
        <f aca="false">IF(A186="","",COUNTIFS('Example Journal'!$A$7:$A$1006,A186,'Example Journal'!$S$7:$S$1006,"&lt;0"))</f>
        <v/>
      </c>
      <c r="E186" s="19" t="str">
        <f aca="false">IF(OR(A186="",N(B186)=0),"",C186/B186)</f>
        <v/>
      </c>
      <c r="F186" s="15" t="str">
        <f aca="false">IF(A186="","",SUMIFS('Example Journal'!$S$7:$S$1006,'Example Journal'!$A$7:$A$1006,A186,'Example Journal'!$S$7:$S$1006,"&gt;0"))</f>
        <v/>
      </c>
      <c r="G186" s="15" t="str">
        <f aca="false">IF(A186="","",-SUMIFS('Example Journal'!$S$7:$S$1006,'Example Journal'!$A$7:$A$1006,A186,'Example Journal'!$S$7:$S$1006,"&lt;0"))</f>
        <v/>
      </c>
      <c r="H186" s="15" t="str">
        <f aca="false">IF(A186="","",SUMIFS('Example Journal'!$S$7:$S$1006,'Example Journal'!$A$7:$A$1006,A186))</f>
        <v/>
      </c>
      <c r="I186" s="20" t="str">
        <f aca="false">IF(A186="","",IF(G186=0,IF(F186&gt;0,"no losses",""),F186/G186))</f>
        <v/>
      </c>
      <c r="J186" s="16" t="str">
        <f aca="false">IF(A186="","",IF(COUNTIFS('Example Journal'!$A$7:$A$1006,A186,'Example Journal'!$R$7:$R$1006,"&gt;0")=0,"",SUMIFS('Example Journal'!$T$7:$T$1006,'Example Journal'!$A$7:$A$1006,A186)/COUNTIFS('Example Journal'!$A$7:$A$1006,A186,'Example Journal'!$R$7:$R$1006,"&gt;0")))</f>
        <v/>
      </c>
      <c r="K186" s="15" t="str">
        <f aca="false">IF(A186="","",SUMIFS('Example Journal'!$L$7:$L$1006,'Example Journal'!$A$7:$A$1006,A186))</f>
        <v/>
      </c>
      <c r="L186" s="14" t="str">
        <f aca="false">IF(A186="","",IF(N('Example Journal'!$C$4)&lt;=0,"no limit set",IF(COUNTIFS('Example Journal'!$A$7:$A$1006,A186,'Example Journal'!$U$7:$U$1006,"&lt;="&amp;-'Example Journal'!$C$4)&gt;0,"Yes","No")))</f>
        <v/>
      </c>
      <c r="M186" s="14" t="str">
        <f aca="false">IF(A186="","",COUNTIFS('Example Journal'!$A$7:$A$1006,A186,'Example Journal'!$V$7:$V$1006,"After loss limit"))</f>
        <v/>
      </c>
      <c r="N186" s="14" t="str">
        <f aca="false">IF(A186="","",IF(N('Example Journal'!$C$5)&lt;=0,"no cap set",IF(B186&gt;'Example Journal'!$C$5,"Yes","No")))</f>
        <v/>
      </c>
      <c r="O186" s="15" t="str">
        <f aca="false">IF(A186="","",N('Example Journal'!$C$3)+SUM($H$7:H186))</f>
        <v/>
      </c>
      <c r="P186" s="15" t="str">
        <f aca="false">IF(A186="","",O186-MAX(N('Example Journal'!$C$3),MAX($O$7:O186)))</f>
        <v/>
      </c>
      <c r="Q186" s="21" t="e">
        <f aca="false">IF(A186="",NA(),O186)</f>
        <v>#N/A</v>
      </c>
    </row>
    <row r="187" customFormat="false" ht="15" hidden="false" customHeight="false" outlineLevel="0" collapsed="false">
      <c r="A187" s="18" t="str">
        <f aca="false">IF(A186="","",IF(COUNTIF('Example Journal'!$A$7:$A$1006,"&gt;"&amp;A186)=0,"",SMALL('Example Journal'!$A$7:$A$1006,COUNTIF('Example Journal'!$A$7:$A$1006,"&lt;="&amp;A186)+1)))</f>
        <v/>
      </c>
      <c r="B187" s="14" t="str">
        <f aca="false">IF(A187="","",COUNTIF('Example Journal'!$A$7:$A$1006,A187))</f>
        <v/>
      </c>
      <c r="C187" s="14" t="str">
        <f aca="false">IF(A187="","",COUNTIFS('Example Journal'!$A$7:$A$1006,A187,'Example Journal'!$S$7:$S$1006,"&gt;0"))</f>
        <v/>
      </c>
      <c r="D187" s="14" t="str">
        <f aca="false">IF(A187="","",COUNTIFS('Example Journal'!$A$7:$A$1006,A187,'Example Journal'!$S$7:$S$1006,"&lt;0"))</f>
        <v/>
      </c>
      <c r="E187" s="19" t="str">
        <f aca="false">IF(OR(A187="",N(B187)=0),"",C187/B187)</f>
        <v/>
      </c>
      <c r="F187" s="15" t="str">
        <f aca="false">IF(A187="","",SUMIFS('Example Journal'!$S$7:$S$1006,'Example Journal'!$A$7:$A$1006,A187,'Example Journal'!$S$7:$S$1006,"&gt;0"))</f>
        <v/>
      </c>
      <c r="G187" s="15" t="str">
        <f aca="false">IF(A187="","",-SUMIFS('Example Journal'!$S$7:$S$1006,'Example Journal'!$A$7:$A$1006,A187,'Example Journal'!$S$7:$S$1006,"&lt;0"))</f>
        <v/>
      </c>
      <c r="H187" s="15" t="str">
        <f aca="false">IF(A187="","",SUMIFS('Example Journal'!$S$7:$S$1006,'Example Journal'!$A$7:$A$1006,A187))</f>
        <v/>
      </c>
      <c r="I187" s="20" t="str">
        <f aca="false">IF(A187="","",IF(G187=0,IF(F187&gt;0,"no losses",""),F187/G187))</f>
        <v/>
      </c>
      <c r="J187" s="16" t="str">
        <f aca="false">IF(A187="","",IF(COUNTIFS('Example Journal'!$A$7:$A$1006,A187,'Example Journal'!$R$7:$R$1006,"&gt;0")=0,"",SUMIFS('Example Journal'!$T$7:$T$1006,'Example Journal'!$A$7:$A$1006,A187)/COUNTIFS('Example Journal'!$A$7:$A$1006,A187,'Example Journal'!$R$7:$R$1006,"&gt;0")))</f>
        <v/>
      </c>
      <c r="K187" s="15" t="str">
        <f aca="false">IF(A187="","",SUMIFS('Example Journal'!$L$7:$L$1006,'Example Journal'!$A$7:$A$1006,A187))</f>
        <v/>
      </c>
      <c r="L187" s="14" t="str">
        <f aca="false">IF(A187="","",IF(N('Example Journal'!$C$4)&lt;=0,"no limit set",IF(COUNTIFS('Example Journal'!$A$7:$A$1006,A187,'Example Journal'!$U$7:$U$1006,"&lt;="&amp;-'Example Journal'!$C$4)&gt;0,"Yes","No")))</f>
        <v/>
      </c>
      <c r="M187" s="14" t="str">
        <f aca="false">IF(A187="","",COUNTIFS('Example Journal'!$A$7:$A$1006,A187,'Example Journal'!$V$7:$V$1006,"After loss limit"))</f>
        <v/>
      </c>
      <c r="N187" s="14" t="str">
        <f aca="false">IF(A187="","",IF(N('Example Journal'!$C$5)&lt;=0,"no cap set",IF(B187&gt;'Example Journal'!$C$5,"Yes","No")))</f>
        <v/>
      </c>
      <c r="O187" s="15" t="str">
        <f aca="false">IF(A187="","",N('Example Journal'!$C$3)+SUM($H$7:H187))</f>
        <v/>
      </c>
      <c r="P187" s="15" t="str">
        <f aca="false">IF(A187="","",O187-MAX(N('Example Journal'!$C$3),MAX($O$7:O187)))</f>
        <v/>
      </c>
      <c r="Q187" s="21" t="e">
        <f aca="false">IF(A187="",NA(),O187)</f>
        <v>#N/A</v>
      </c>
    </row>
    <row r="188" customFormat="false" ht="15" hidden="false" customHeight="false" outlineLevel="0" collapsed="false">
      <c r="A188" s="18" t="str">
        <f aca="false">IF(A187="","",IF(COUNTIF('Example Journal'!$A$7:$A$1006,"&gt;"&amp;A187)=0,"",SMALL('Example Journal'!$A$7:$A$1006,COUNTIF('Example Journal'!$A$7:$A$1006,"&lt;="&amp;A187)+1)))</f>
        <v/>
      </c>
      <c r="B188" s="14" t="str">
        <f aca="false">IF(A188="","",COUNTIF('Example Journal'!$A$7:$A$1006,A188))</f>
        <v/>
      </c>
      <c r="C188" s="14" t="str">
        <f aca="false">IF(A188="","",COUNTIFS('Example Journal'!$A$7:$A$1006,A188,'Example Journal'!$S$7:$S$1006,"&gt;0"))</f>
        <v/>
      </c>
      <c r="D188" s="14" t="str">
        <f aca="false">IF(A188="","",COUNTIFS('Example Journal'!$A$7:$A$1006,A188,'Example Journal'!$S$7:$S$1006,"&lt;0"))</f>
        <v/>
      </c>
      <c r="E188" s="19" t="str">
        <f aca="false">IF(OR(A188="",N(B188)=0),"",C188/B188)</f>
        <v/>
      </c>
      <c r="F188" s="15" t="str">
        <f aca="false">IF(A188="","",SUMIFS('Example Journal'!$S$7:$S$1006,'Example Journal'!$A$7:$A$1006,A188,'Example Journal'!$S$7:$S$1006,"&gt;0"))</f>
        <v/>
      </c>
      <c r="G188" s="15" t="str">
        <f aca="false">IF(A188="","",-SUMIFS('Example Journal'!$S$7:$S$1006,'Example Journal'!$A$7:$A$1006,A188,'Example Journal'!$S$7:$S$1006,"&lt;0"))</f>
        <v/>
      </c>
      <c r="H188" s="15" t="str">
        <f aca="false">IF(A188="","",SUMIFS('Example Journal'!$S$7:$S$1006,'Example Journal'!$A$7:$A$1006,A188))</f>
        <v/>
      </c>
      <c r="I188" s="20" t="str">
        <f aca="false">IF(A188="","",IF(G188=0,IF(F188&gt;0,"no losses",""),F188/G188))</f>
        <v/>
      </c>
      <c r="J188" s="16" t="str">
        <f aca="false">IF(A188="","",IF(COUNTIFS('Example Journal'!$A$7:$A$1006,A188,'Example Journal'!$R$7:$R$1006,"&gt;0")=0,"",SUMIFS('Example Journal'!$T$7:$T$1006,'Example Journal'!$A$7:$A$1006,A188)/COUNTIFS('Example Journal'!$A$7:$A$1006,A188,'Example Journal'!$R$7:$R$1006,"&gt;0")))</f>
        <v/>
      </c>
      <c r="K188" s="15" t="str">
        <f aca="false">IF(A188="","",SUMIFS('Example Journal'!$L$7:$L$1006,'Example Journal'!$A$7:$A$1006,A188))</f>
        <v/>
      </c>
      <c r="L188" s="14" t="str">
        <f aca="false">IF(A188="","",IF(N('Example Journal'!$C$4)&lt;=0,"no limit set",IF(COUNTIFS('Example Journal'!$A$7:$A$1006,A188,'Example Journal'!$U$7:$U$1006,"&lt;="&amp;-'Example Journal'!$C$4)&gt;0,"Yes","No")))</f>
        <v/>
      </c>
      <c r="M188" s="14" t="str">
        <f aca="false">IF(A188="","",COUNTIFS('Example Journal'!$A$7:$A$1006,A188,'Example Journal'!$V$7:$V$1006,"After loss limit"))</f>
        <v/>
      </c>
      <c r="N188" s="14" t="str">
        <f aca="false">IF(A188="","",IF(N('Example Journal'!$C$5)&lt;=0,"no cap set",IF(B188&gt;'Example Journal'!$C$5,"Yes","No")))</f>
        <v/>
      </c>
      <c r="O188" s="15" t="str">
        <f aca="false">IF(A188="","",N('Example Journal'!$C$3)+SUM($H$7:H188))</f>
        <v/>
      </c>
      <c r="P188" s="15" t="str">
        <f aca="false">IF(A188="","",O188-MAX(N('Example Journal'!$C$3),MAX($O$7:O188)))</f>
        <v/>
      </c>
      <c r="Q188" s="21" t="e">
        <f aca="false">IF(A188="",NA(),O188)</f>
        <v>#N/A</v>
      </c>
    </row>
    <row r="189" customFormat="false" ht="15" hidden="false" customHeight="false" outlineLevel="0" collapsed="false">
      <c r="A189" s="18" t="str">
        <f aca="false">IF(A188="","",IF(COUNTIF('Example Journal'!$A$7:$A$1006,"&gt;"&amp;A188)=0,"",SMALL('Example Journal'!$A$7:$A$1006,COUNTIF('Example Journal'!$A$7:$A$1006,"&lt;="&amp;A188)+1)))</f>
        <v/>
      </c>
      <c r="B189" s="14" t="str">
        <f aca="false">IF(A189="","",COUNTIF('Example Journal'!$A$7:$A$1006,A189))</f>
        <v/>
      </c>
      <c r="C189" s="14" t="str">
        <f aca="false">IF(A189="","",COUNTIFS('Example Journal'!$A$7:$A$1006,A189,'Example Journal'!$S$7:$S$1006,"&gt;0"))</f>
        <v/>
      </c>
      <c r="D189" s="14" t="str">
        <f aca="false">IF(A189="","",COUNTIFS('Example Journal'!$A$7:$A$1006,A189,'Example Journal'!$S$7:$S$1006,"&lt;0"))</f>
        <v/>
      </c>
      <c r="E189" s="19" t="str">
        <f aca="false">IF(OR(A189="",N(B189)=0),"",C189/B189)</f>
        <v/>
      </c>
      <c r="F189" s="15" t="str">
        <f aca="false">IF(A189="","",SUMIFS('Example Journal'!$S$7:$S$1006,'Example Journal'!$A$7:$A$1006,A189,'Example Journal'!$S$7:$S$1006,"&gt;0"))</f>
        <v/>
      </c>
      <c r="G189" s="15" t="str">
        <f aca="false">IF(A189="","",-SUMIFS('Example Journal'!$S$7:$S$1006,'Example Journal'!$A$7:$A$1006,A189,'Example Journal'!$S$7:$S$1006,"&lt;0"))</f>
        <v/>
      </c>
      <c r="H189" s="15" t="str">
        <f aca="false">IF(A189="","",SUMIFS('Example Journal'!$S$7:$S$1006,'Example Journal'!$A$7:$A$1006,A189))</f>
        <v/>
      </c>
      <c r="I189" s="20" t="str">
        <f aca="false">IF(A189="","",IF(G189=0,IF(F189&gt;0,"no losses",""),F189/G189))</f>
        <v/>
      </c>
      <c r="J189" s="16" t="str">
        <f aca="false">IF(A189="","",IF(COUNTIFS('Example Journal'!$A$7:$A$1006,A189,'Example Journal'!$R$7:$R$1006,"&gt;0")=0,"",SUMIFS('Example Journal'!$T$7:$T$1006,'Example Journal'!$A$7:$A$1006,A189)/COUNTIFS('Example Journal'!$A$7:$A$1006,A189,'Example Journal'!$R$7:$R$1006,"&gt;0")))</f>
        <v/>
      </c>
      <c r="K189" s="15" t="str">
        <f aca="false">IF(A189="","",SUMIFS('Example Journal'!$L$7:$L$1006,'Example Journal'!$A$7:$A$1006,A189))</f>
        <v/>
      </c>
      <c r="L189" s="14" t="str">
        <f aca="false">IF(A189="","",IF(N('Example Journal'!$C$4)&lt;=0,"no limit set",IF(COUNTIFS('Example Journal'!$A$7:$A$1006,A189,'Example Journal'!$U$7:$U$1006,"&lt;="&amp;-'Example Journal'!$C$4)&gt;0,"Yes","No")))</f>
        <v/>
      </c>
      <c r="M189" s="14" t="str">
        <f aca="false">IF(A189="","",COUNTIFS('Example Journal'!$A$7:$A$1006,A189,'Example Journal'!$V$7:$V$1006,"After loss limit"))</f>
        <v/>
      </c>
      <c r="N189" s="14" t="str">
        <f aca="false">IF(A189="","",IF(N('Example Journal'!$C$5)&lt;=0,"no cap set",IF(B189&gt;'Example Journal'!$C$5,"Yes","No")))</f>
        <v/>
      </c>
      <c r="O189" s="15" t="str">
        <f aca="false">IF(A189="","",N('Example Journal'!$C$3)+SUM($H$7:H189))</f>
        <v/>
      </c>
      <c r="P189" s="15" t="str">
        <f aca="false">IF(A189="","",O189-MAX(N('Example Journal'!$C$3),MAX($O$7:O189)))</f>
        <v/>
      </c>
      <c r="Q189" s="21" t="e">
        <f aca="false">IF(A189="",NA(),O189)</f>
        <v>#N/A</v>
      </c>
    </row>
    <row r="190" customFormat="false" ht="15" hidden="false" customHeight="false" outlineLevel="0" collapsed="false">
      <c r="A190" s="18" t="str">
        <f aca="false">IF(A189="","",IF(COUNTIF('Example Journal'!$A$7:$A$1006,"&gt;"&amp;A189)=0,"",SMALL('Example Journal'!$A$7:$A$1006,COUNTIF('Example Journal'!$A$7:$A$1006,"&lt;="&amp;A189)+1)))</f>
        <v/>
      </c>
      <c r="B190" s="14" t="str">
        <f aca="false">IF(A190="","",COUNTIF('Example Journal'!$A$7:$A$1006,A190))</f>
        <v/>
      </c>
      <c r="C190" s="14" t="str">
        <f aca="false">IF(A190="","",COUNTIFS('Example Journal'!$A$7:$A$1006,A190,'Example Journal'!$S$7:$S$1006,"&gt;0"))</f>
        <v/>
      </c>
      <c r="D190" s="14" t="str">
        <f aca="false">IF(A190="","",COUNTIFS('Example Journal'!$A$7:$A$1006,A190,'Example Journal'!$S$7:$S$1006,"&lt;0"))</f>
        <v/>
      </c>
      <c r="E190" s="19" t="str">
        <f aca="false">IF(OR(A190="",N(B190)=0),"",C190/B190)</f>
        <v/>
      </c>
      <c r="F190" s="15" t="str">
        <f aca="false">IF(A190="","",SUMIFS('Example Journal'!$S$7:$S$1006,'Example Journal'!$A$7:$A$1006,A190,'Example Journal'!$S$7:$S$1006,"&gt;0"))</f>
        <v/>
      </c>
      <c r="G190" s="15" t="str">
        <f aca="false">IF(A190="","",-SUMIFS('Example Journal'!$S$7:$S$1006,'Example Journal'!$A$7:$A$1006,A190,'Example Journal'!$S$7:$S$1006,"&lt;0"))</f>
        <v/>
      </c>
      <c r="H190" s="15" t="str">
        <f aca="false">IF(A190="","",SUMIFS('Example Journal'!$S$7:$S$1006,'Example Journal'!$A$7:$A$1006,A190))</f>
        <v/>
      </c>
      <c r="I190" s="20" t="str">
        <f aca="false">IF(A190="","",IF(G190=0,IF(F190&gt;0,"no losses",""),F190/G190))</f>
        <v/>
      </c>
      <c r="J190" s="16" t="str">
        <f aca="false">IF(A190="","",IF(COUNTIFS('Example Journal'!$A$7:$A$1006,A190,'Example Journal'!$R$7:$R$1006,"&gt;0")=0,"",SUMIFS('Example Journal'!$T$7:$T$1006,'Example Journal'!$A$7:$A$1006,A190)/COUNTIFS('Example Journal'!$A$7:$A$1006,A190,'Example Journal'!$R$7:$R$1006,"&gt;0")))</f>
        <v/>
      </c>
      <c r="K190" s="15" t="str">
        <f aca="false">IF(A190="","",SUMIFS('Example Journal'!$L$7:$L$1006,'Example Journal'!$A$7:$A$1006,A190))</f>
        <v/>
      </c>
      <c r="L190" s="14" t="str">
        <f aca="false">IF(A190="","",IF(N('Example Journal'!$C$4)&lt;=0,"no limit set",IF(COUNTIFS('Example Journal'!$A$7:$A$1006,A190,'Example Journal'!$U$7:$U$1006,"&lt;="&amp;-'Example Journal'!$C$4)&gt;0,"Yes","No")))</f>
        <v/>
      </c>
      <c r="M190" s="14" t="str">
        <f aca="false">IF(A190="","",COUNTIFS('Example Journal'!$A$7:$A$1006,A190,'Example Journal'!$V$7:$V$1006,"After loss limit"))</f>
        <v/>
      </c>
      <c r="N190" s="14" t="str">
        <f aca="false">IF(A190="","",IF(N('Example Journal'!$C$5)&lt;=0,"no cap set",IF(B190&gt;'Example Journal'!$C$5,"Yes","No")))</f>
        <v/>
      </c>
      <c r="O190" s="15" t="str">
        <f aca="false">IF(A190="","",N('Example Journal'!$C$3)+SUM($H$7:H190))</f>
        <v/>
      </c>
      <c r="P190" s="15" t="str">
        <f aca="false">IF(A190="","",O190-MAX(N('Example Journal'!$C$3),MAX($O$7:O190)))</f>
        <v/>
      </c>
      <c r="Q190" s="21" t="e">
        <f aca="false">IF(A190="",NA(),O190)</f>
        <v>#N/A</v>
      </c>
    </row>
    <row r="191" customFormat="false" ht="15" hidden="false" customHeight="false" outlineLevel="0" collapsed="false">
      <c r="A191" s="18" t="str">
        <f aca="false">IF(A190="","",IF(COUNTIF('Example Journal'!$A$7:$A$1006,"&gt;"&amp;A190)=0,"",SMALL('Example Journal'!$A$7:$A$1006,COUNTIF('Example Journal'!$A$7:$A$1006,"&lt;="&amp;A190)+1)))</f>
        <v/>
      </c>
      <c r="B191" s="14" t="str">
        <f aca="false">IF(A191="","",COUNTIF('Example Journal'!$A$7:$A$1006,A191))</f>
        <v/>
      </c>
      <c r="C191" s="14" t="str">
        <f aca="false">IF(A191="","",COUNTIFS('Example Journal'!$A$7:$A$1006,A191,'Example Journal'!$S$7:$S$1006,"&gt;0"))</f>
        <v/>
      </c>
      <c r="D191" s="14" t="str">
        <f aca="false">IF(A191="","",COUNTIFS('Example Journal'!$A$7:$A$1006,A191,'Example Journal'!$S$7:$S$1006,"&lt;0"))</f>
        <v/>
      </c>
      <c r="E191" s="19" t="str">
        <f aca="false">IF(OR(A191="",N(B191)=0),"",C191/B191)</f>
        <v/>
      </c>
      <c r="F191" s="15" t="str">
        <f aca="false">IF(A191="","",SUMIFS('Example Journal'!$S$7:$S$1006,'Example Journal'!$A$7:$A$1006,A191,'Example Journal'!$S$7:$S$1006,"&gt;0"))</f>
        <v/>
      </c>
      <c r="G191" s="15" t="str">
        <f aca="false">IF(A191="","",-SUMIFS('Example Journal'!$S$7:$S$1006,'Example Journal'!$A$7:$A$1006,A191,'Example Journal'!$S$7:$S$1006,"&lt;0"))</f>
        <v/>
      </c>
      <c r="H191" s="15" t="str">
        <f aca="false">IF(A191="","",SUMIFS('Example Journal'!$S$7:$S$1006,'Example Journal'!$A$7:$A$1006,A191))</f>
        <v/>
      </c>
      <c r="I191" s="20" t="str">
        <f aca="false">IF(A191="","",IF(G191=0,IF(F191&gt;0,"no losses",""),F191/G191))</f>
        <v/>
      </c>
      <c r="J191" s="16" t="str">
        <f aca="false">IF(A191="","",IF(COUNTIFS('Example Journal'!$A$7:$A$1006,A191,'Example Journal'!$R$7:$R$1006,"&gt;0")=0,"",SUMIFS('Example Journal'!$T$7:$T$1006,'Example Journal'!$A$7:$A$1006,A191)/COUNTIFS('Example Journal'!$A$7:$A$1006,A191,'Example Journal'!$R$7:$R$1006,"&gt;0")))</f>
        <v/>
      </c>
      <c r="K191" s="15" t="str">
        <f aca="false">IF(A191="","",SUMIFS('Example Journal'!$L$7:$L$1006,'Example Journal'!$A$7:$A$1006,A191))</f>
        <v/>
      </c>
      <c r="L191" s="14" t="str">
        <f aca="false">IF(A191="","",IF(N('Example Journal'!$C$4)&lt;=0,"no limit set",IF(COUNTIFS('Example Journal'!$A$7:$A$1006,A191,'Example Journal'!$U$7:$U$1006,"&lt;="&amp;-'Example Journal'!$C$4)&gt;0,"Yes","No")))</f>
        <v/>
      </c>
      <c r="M191" s="14" t="str">
        <f aca="false">IF(A191="","",COUNTIFS('Example Journal'!$A$7:$A$1006,A191,'Example Journal'!$V$7:$V$1006,"After loss limit"))</f>
        <v/>
      </c>
      <c r="N191" s="14" t="str">
        <f aca="false">IF(A191="","",IF(N('Example Journal'!$C$5)&lt;=0,"no cap set",IF(B191&gt;'Example Journal'!$C$5,"Yes","No")))</f>
        <v/>
      </c>
      <c r="O191" s="15" t="str">
        <f aca="false">IF(A191="","",N('Example Journal'!$C$3)+SUM($H$7:H191))</f>
        <v/>
      </c>
      <c r="P191" s="15" t="str">
        <f aca="false">IF(A191="","",O191-MAX(N('Example Journal'!$C$3),MAX($O$7:O191)))</f>
        <v/>
      </c>
      <c r="Q191" s="21" t="e">
        <f aca="false">IF(A191="",NA(),O191)</f>
        <v>#N/A</v>
      </c>
    </row>
    <row r="192" customFormat="false" ht="15" hidden="false" customHeight="false" outlineLevel="0" collapsed="false">
      <c r="A192" s="18" t="str">
        <f aca="false">IF(A191="","",IF(COUNTIF('Example Journal'!$A$7:$A$1006,"&gt;"&amp;A191)=0,"",SMALL('Example Journal'!$A$7:$A$1006,COUNTIF('Example Journal'!$A$7:$A$1006,"&lt;="&amp;A191)+1)))</f>
        <v/>
      </c>
      <c r="B192" s="14" t="str">
        <f aca="false">IF(A192="","",COUNTIF('Example Journal'!$A$7:$A$1006,A192))</f>
        <v/>
      </c>
      <c r="C192" s="14" t="str">
        <f aca="false">IF(A192="","",COUNTIFS('Example Journal'!$A$7:$A$1006,A192,'Example Journal'!$S$7:$S$1006,"&gt;0"))</f>
        <v/>
      </c>
      <c r="D192" s="14" t="str">
        <f aca="false">IF(A192="","",COUNTIFS('Example Journal'!$A$7:$A$1006,A192,'Example Journal'!$S$7:$S$1006,"&lt;0"))</f>
        <v/>
      </c>
      <c r="E192" s="19" t="str">
        <f aca="false">IF(OR(A192="",N(B192)=0),"",C192/B192)</f>
        <v/>
      </c>
      <c r="F192" s="15" t="str">
        <f aca="false">IF(A192="","",SUMIFS('Example Journal'!$S$7:$S$1006,'Example Journal'!$A$7:$A$1006,A192,'Example Journal'!$S$7:$S$1006,"&gt;0"))</f>
        <v/>
      </c>
      <c r="G192" s="15" t="str">
        <f aca="false">IF(A192="","",-SUMIFS('Example Journal'!$S$7:$S$1006,'Example Journal'!$A$7:$A$1006,A192,'Example Journal'!$S$7:$S$1006,"&lt;0"))</f>
        <v/>
      </c>
      <c r="H192" s="15" t="str">
        <f aca="false">IF(A192="","",SUMIFS('Example Journal'!$S$7:$S$1006,'Example Journal'!$A$7:$A$1006,A192))</f>
        <v/>
      </c>
      <c r="I192" s="20" t="str">
        <f aca="false">IF(A192="","",IF(G192=0,IF(F192&gt;0,"no losses",""),F192/G192))</f>
        <v/>
      </c>
      <c r="J192" s="16" t="str">
        <f aca="false">IF(A192="","",IF(COUNTIFS('Example Journal'!$A$7:$A$1006,A192,'Example Journal'!$R$7:$R$1006,"&gt;0")=0,"",SUMIFS('Example Journal'!$T$7:$T$1006,'Example Journal'!$A$7:$A$1006,A192)/COUNTIFS('Example Journal'!$A$7:$A$1006,A192,'Example Journal'!$R$7:$R$1006,"&gt;0")))</f>
        <v/>
      </c>
      <c r="K192" s="15" t="str">
        <f aca="false">IF(A192="","",SUMIFS('Example Journal'!$L$7:$L$1006,'Example Journal'!$A$7:$A$1006,A192))</f>
        <v/>
      </c>
      <c r="L192" s="14" t="str">
        <f aca="false">IF(A192="","",IF(N('Example Journal'!$C$4)&lt;=0,"no limit set",IF(COUNTIFS('Example Journal'!$A$7:$A$1006,A192,'Example Journal'!$U$7:$U$1006,"&lt;="&amp;-'Example Journal'!$C$4)&gt;0,"Yes","No")))</f>
        <v/>
      </c>
      <c r="M192" s="14" t="str">
        <f aca="false">IF(A192="","",COUNTIFS('Example Journal'!$A$7:$A$1006,A192,'Example Journal'!$V$7:$V$1006,"After loss limit"))</f>
        <v/>
      </c>
      <c r="N192" s="14" t="str">
        <f aca="false">IF(A192="","",IF(N('Example Journal'!$C$5)&lt;=0,"no cap set",IF(B192&gt;'Example Journal'!$C$5,"Yes","No")))</f>
        <v/>
      </c>
      <c r="O192" s="15" t="str">
        <f aca="false">IF(A192="","",N('Example Journal'!$C$3)+SUM($H$7:H192))</f>
        <v/>
      </c>
      <c r="P192" s="15" t="str">
        <f aca="false">IF(A192="","",O192-MAX(N('Example Journal'!$C$3),MAX($O$7:O192)))</f>
        <v/>
      </c>
      <c r="Q192" s="21" t="e">
        <f aca="false">IF(A192="",NA(),O192)</f>
        <v>#N/A</v>
      </c>
    </row>
    <row r="193" customFormat="false" ht="15" hidden="false" customHeight="false" outlineLevel="0" collapsed="false">
      <c r="A193" s="18" t="str">
        <f aca="false">IF(A192="","",IF(COUNTIF('Example Journal'!$A$7:$A$1006,"&gt;"&amp;A192)=0,"",SMALL('Example Journal'!$A$7:$A$1006,COUNTIF('Example Journal'!$A$7:$A$1006,"&lt;="&amp;A192)+1)))</f>
        <v/>
      </c>
      <c r="B193" s="14" t="str">
        <f aca="false">IF(A193="","",COUNTIF('Example Journal'!$A$7:$A$1006,A193))</f>
        <v/>
      </c>
      <c r="C193" s="14" t="str">
        <f aca="false">IF(A193="","",COUNTIFS('Example Journal'!$A$7:$A$1006,A193,'Example Journal'!$S$7:$S$1006,"&gt;0"))</f>
        <v/>
      </c>
      <c r="D193" s="14" t="str">
        <f aca="false">IF(A193="","",COUNTIFS('Example Journal'!$A$7:$A$1006,A193,'Example Journal'!$S$7:$S$1006,"&lt;0"))</f>
        <v/>
      </c>
      <c r="E193" s="19" t="str">
        <f aca="false">IF(OR(A193="",N(B193)=0),"",C193/B193)</f>
        <v/>
      </c>
      <c r="F193" s="15" t="str">
        <f aca="false">IF(A193="","",SUMIFS('Example Journal'!$S$7:$S$1006,'Example Journal'!$A$7:$A$1006,A193,'Example Journal'!$S$7:$S$1006,"&gt;0"))</f>
        <v/>
      </c>
      <c r="G193" s="15" t="str">
        <f aca="false">IF(A193="","",-SUMIFS('Example Journal'!$S$7:$S$1006,'Example Journal'!$A$7:$A$1006,A193,'Example Journal'!$S$7:$S$1006,"&lt;0"))</f>
        <v/>
      </c>
      <c r="H193" s="15" t="str">
        <f aca="false">IF(A193="","",SUMIFS('Example Journal'!$S$7:$S$1006,'Example Journal'!$A$7:$A$1006,A193))</f>
        <v/>
      </c>
      <c r="I193" s="20" t="str">
        <f aca="false">IF(A193="","",IF(G193=0,IF(F193&gt;0,"no losses",""),F193/G193))</f>
        <v/>
      </c>
      <c r="J193" s="16" t="str">
        <f aca="false">IF(A193="","",IF(COUNTIFS('Example Journal'!$A$7:$A$1006,A193,'Example Journal'!$R$7:$R$1006,"&gt;0")=0,"",SUMIFS('Example Journal'!$T$7:$T$1006,'Example Journal'!$A$7:$A$1006,A193)/COUNTIFS('Example Journal'!$A$7:$A$1006,A193,'Example Journal'!$R$7:$R$1006,"&gt;0")))</f>
        <v/>
      </c>
      <c r="K193" s="15" t="str">
        <f aca="false">IF(A193="","",SUMIFS('Example Journal'!$L$7:$L$1006,'Example Journal'!$A$7:$A$1006,A193))</f>
        <v/>
      </c>
      <c r="L193" s="14" t="str">
        <f aca="false">IF(A193="","",IF(N('Example Journal'!$C$4)&lt;=0,"no limit set",IF(COUNTIFS('Example Journal'!$A$7:$A$1006,A193,'Example Journal'!$U$7:$U$1006,"&lt;="&amp;-'Example Journal'!$C$4)&gt;0,"Yes","No")))</f>
        <v/>
      </c>
      <c r="M193" s="14" t="str">
        <f aca="false">IF(A193="","",COUNTIFS('Example Journal'!$A$7:$A$1006,A193,'Example Journal'!$V$7:$V$1006,"After loss limit"))</f>
        <v/>
      </c>
      <c r="N193" s="14" t="str">
        <f aca="false">IF(A193="","",IF(N('Example Journal'!$C$5)&lt;=0,"no cap set",IF(B193&gt;'Example Journal'!$C$5,"Yes","No")))</f>
        <v/>
      </c>
      <c r="O193" s="15" t="str">
        <f aca="false">IF(A193="","",N('Example Journal'!$C$3)+SUM($H$7:H193))</f>
        <v/>
      </c>
      <c r="P193" s="15" t="str">
        <f aca="false">IF(A193="","",O193-MAX(N('Example Journal'!$C$3),MAX($O$7:O193)))</f>
        <v/>
      </c>
      <c r="Q193" s="21" t="e">
        <f aca="false">IF(A193="",NA(),O193)</f>
        <v>#N/A</v>
      </c>
    </row>
    <row r="194" customFormat="false" ht="15" hidden="false" customHeight="false" outlineLevel="0" collapsed="false">
      <c r="A194" s="18" t="str">
        <f aca="false">IF(A193="","",IF(COUNTIF('Example Journal'!$A$7:$A$1006,"&gt;"&amp;A193)=0,"",SMALL('Example Journal'!$A$7:$A$1006,COUNTIF('Example Journal'!$A$7:$A$1006,"&lt;="&amp;A193)+1)))</f>
        <v/>
      </c>
      <c r="B194" s="14" t="str">
        <f aca="false">IF(A194="","",COUNTIF('Example Journal'!$A$7:$A$1006,A194))</f>
        <v/>
      </c>
      <c r="C194" s="14" t="str">
        <f aca="false">IF(A194="","",COUNTIFS('Example Journal'!$A$7:$A$1006,A194,'Example Journal'!$S$7:$S$1006,"&gt;0"))</f>
        <v/>
      </c>
      <c r="D194" s="14" t="str">
        <f aca="false">IF(A194="","",COUNTIFS('Example Journal'!$A$7:$A$1006,A194,'Example Journal'!$S$7:$S$1006,"&lt;0"))</f>
        <v/>
      </c>
      <c r="E194" s="19" t="str">
        <f aca="false">IF(OR(A194="",N(B194)=0),"",C194/B194)</f>
        <v/>
      </c>
      <c r="F194" s="15" t="str">
        <f aca="false">IF(A194="","",SUMIFS('Example Journal'!$S$7:$S$1006,'Example Journal'!$A$7:$A$1006,A194,'Example Journal'!$S$7:$S$1006,"&gt;0"))</f>
        <v/>
      </c>
      <c r="G194" s="15" t="str">
        <f aca="false">IF(A194="","",-SUMIFS('Example Journal'!$S$7:$S$1006,'Example Journal'!$A$7:$A$1006,A194,'Example Journal'!$S$7:$S$1006,"&lt;0"))</f>
        <v/>
      </c>
      <c r="H194" s="15" t="str">
        <f aca="false">IF(A194="","",SUMIFS('Example Journal'!$S$7:$S$1006,'Example Journal'!$A$7:$A$1006,A194))</f>
        <v/>
      </c>
      <c r="I194" s="20" t="str">
        <f aca="false">IF(A194="","",IF(G194=0,IF(F194&gt;0,"no losses",""),F194/G194))</f>
        <v/>
      </c>
      <c r="J194" s="16" t="str">
        <f aca="false">IF(A194="","",IF(COUNTIFS('Example Journal'!$A$7:$A$1006,A194,'Example Journal'!$R$7:$R$1006,"&gt;0")=0,"",SUMIFS('Example Journal'!$T$7:$T$1006,'Example Journal'!$A$7:$A$1006,A194)/COUNTIFS('Example Journal'!$A$7:$A$1006,A194,'Example Journal'!$R$7:$R$1006,"&gt;0")))</f>
        <v/>
      </c>
      <c r="K194" s="15" t="str">
        <f aca="false">IF(A194="","",SUMIFS('Example Journal'!$L$7:$L$1006,'Example Journal'!$A$7:$A$1006,A194))</f>
        <v/>
      </c>
      <c r="L194" s="14" t="str">
        <f aca="false">IF(A194="","",IF(N('Example Journal'!$C$4)&lt;=0,"no limit set",IF(COUNTIFS('Example Journal'!$A$7:$A$1006,A194,'Example Journal'!$U$7:$U$1006,"&lt;="&amp;-'Example Journal'!$C$4)&gt;0,"Yes","No")))</f>
        <v/>
      </c>
      <c r="M194" s="14" t="str">
        <f aca="false">IF(A194="","",COUNTIFS('Example Journal'!$A$7:$A$1006,A194,'Example Journal'!$V$7:$V$1006,"After loss limit"))</f>
        <v/>
      </c>
      <c r="N194" s="14" t="str">
        <f aca="false">IF(A194="","",IF(N('Example Journal'!$C$5)&lt;=0,"no cap set",IF(B194&gt;'Example Journal'!$C$5,"Yes","No")))</f>
        <v/>
      </c>
      <c r="O194" s="15" t="str">
        <f aca="false">IF(A194="","",N('Example Journal'!$C$3)+SUM($H$7:H194))</f>
        <v/>
      </c>
      <c r="P194" s="15" t="str">
        <f aca="false">IF(A194="","",O194-MAX(N('Example Journal'!$C$3),MAX($O$7:O194)))</f>
        <v/>
      </c>
      <c r="Q194" s="21" t="e">
        <f aca="false">IF(A194="",NA(),O194)</f>
        <v>#N/A</v>
      </c>
    </row>
    <row r="195" customFormat="false" ht="15" hidden="false" customHeight="false" outlineLevel="0" collapsed="false">
      <c r="A195" s="18" t="str">
        <f aca="false">IF(A194="","",IF(COUNTIF('Example Journal'!$A$7:$A$1006,"&gt;"&amp;A194)=0,"",SMALL('Example Journal'!$A$7:$A$1006,COUNTIF('Example Journal'!$A$7:$A$1006,"&lt;="&amp;A194)+1)))</f>
        <v/>
      </c>
      <c r="B195" s="14" t="str">
        <f aca="false">IF(A195="","",COUNTIF('Example Journal'!$A$7:$A$1006,A195))</f>
        <v/>
      </c>
      <c r="C195" s="14" t="str">
        <f aca="false">IF(A195="","",COUNTIFS('Example Journal'!$A$7:$A$1006,A195,'Example Journal'!$S$7:$S$1006,"&gt;0"))</f>
        <v/>
      </c>
      <c r="D195" s="14" t="str">
        <f aca="false">IF(A195="","",COUNTIFS('Example Journal'!$A$7:$A$1006,A195,'Example Journal'!$S$7:$S$1006,"&lt;0"))</f>
        <v/>
      </c>
      <c r="E195" s="19" t="str">
        <f aca="false">IF(OR(A195="",N(B195)=0),"",C195/B195)</f>
        <v/>
      </c>
      <c r="F195" s="15" t="str">
        <f aca="false">IF(A195="","",SUMIFS('Example Journal'!$S$7:$S$1006,'Example Journal'!$A$7:$A$1006,A195,'Example Journal'!$S$7:$S$1006,"&gt;0"))</f>
        <v/>
      </c>
      <c r="G195" s="15" t="str">
        <f aca="false">IF(A195="","",-SUMIFS('Example Journal'!$S$7:$S$1006,'Example Journal'!$A$7:$A$1006,A195,'Example Journal'!$S$7:$S$1006,"&lt;0"))</f>
        <v/>
      </c>
      <c r="H195" s="15" t="str">
        <f aca="false">IF(A195="","",SUMIFS('Example Journal'!$S$7:$S$1006,'Example Journal'!$A$7:$A$1006,A195))</f>
        <v/>
      </c>
      <c r="I195" s="20" t="str">
        <f aca="false">IF(A195="","",IF(G195=0,IF(F195&gt;0,"no losses",""),F195/G195))</f>
        <v/>
      </c>
      <c r="J195" s="16" t="str">
        <f aca="false">IF(A195="","",IF(COUNTIFS('Example Journal'!$A$7:$A$1006,A195,'Example Journal'!$R$7:$R$1006,"&gt;0")=0,"",SUMIFS('Example Journal'!$T$7:$T$1006,'Example Journal'!$A$7:$A$1006,A195)/COUNTIFS('Example Journal'!$A$7:$A$1006,A195,'Example Journal'!$R$7:$R$1006,"&gt;0")))</f>
        <v/>
      </c>
      <c r="K195" s="15" t="str">
        <f aca="false">IF(A195="","",SUMIFS('Example Journal'!$L$7:$L$1006,'Example Journal'!$A$7:$A$1006,A195))</f>
        <v/>
      </c>
      <c r="L195" s="14" t="str">
        <f aca="false">IF(A195="","",IF(N('Example Journal'!$C$4)&lt;=0,"no limit set",IF(COUNTIFS('Example Journal'!$A$7:$A$1006,A195,'Example Journal'!$U$7:$U$1006,"&lt;="&amp;-'Example Journal'!$C$4)&gt;0,"Yes","No")))</f>
        <v/>
      </c>
      <c r="M195" s="14" t="str">
        <f aca="false">IF(A195="","",COUNTIFS('Example Journal'!$A$7:$A$1006,A195,'Example Journal'!$V$7:$V$1006,"After loss limit"))</f>
        <v/>
      </c>
      <c r="N195" s="14" t="str">
        <f aca="false">IF(A195="","",IF(N('Example Journal'!$C$5)&lt;=0,"no cap set",IF(B195&gt;'Example Journal'!$C$5,"Yes","No")))</f>
        <v/>
      </c>
      <c r="O195" s="15" t="str">
        <f aca="false">IF(A195="","",N('Example Journal'!$C$3)+SUM($H$7:H195))</f>
        <v/>
      </c>
      <c r="P195" s="15" t="str">
        <f aca="false">IF(A195="","",O195-MAX(N('Example Journal'!$C$3),MAX($O$7:O195)))</f>
        <v/>
      </c>
      <c r="Q195" s="21" t="e">
        <f aca="false">IF(A195="",NA(),O195)</f>
        <v>#N/A</v>
      </c>
    </row>
    <row r="196" customFormat="false" ht="15" hidden="false" customHeight="false" outlineLevel="0" collapsed="false">
      <c r="A196" s="18" t="str">
        <f aca="false">IF(A195="","",IF(COUNTIF('Example Journal'!$A$7:$A$1006,"&gt;"&amp;A195)=0,"",SMALL('Example Journal'!$A$7:$A$1006,COUNTIF('Example Journal'!$A$7:$A$1006,"&lt;="&amp;A195)+1)))</f>
        <v/>
      </c>
      <c r="B196" s="14" t="str">
        <f aca="false">IF(A196="","",COUNTIF('Example Journal'!$A$7:$A$1006,A196))</f>
        <v/>
      </c>
      <c r="C196" s="14" t="str">
        <f aca="false">IF(A196="","",COUNTIFS('Example Journal'!$A$7:$A$1006,A196,'Example Journal'!$S$7:$S$1006,"&gt;0"))</f>
        <v/>
      </c>
      <c r="D196" s="14" t="str">
        <f aca="false">IF(A196="","",COUNTIFS('Example Journal'!$A$7:$A$1006,A196,'Example Journal'!$S$7:$S$1006,"&lt;0"))</f>
        <v/>
      </c>
      <c r="E196" s="19" t="str">
        <f aca="false">IF(OR(A196="",N(B196)=0),"",C196/B196)</f>
        <v/>
      </c>
      <c r="F196" s="15" t="str">
        <f aca="false">IF(A196="","",SUMIFS('Example Journal'!$S$7:$S$1006,'Example Journal'!$A$7:$A$1006,A196,'Example Journal'!$S$7:$S$1006,"&gt;0"))</f>
        <v/>
      </c>
      <c r="G196" s="15" t="str">
        <f aca="false">IF(A196="","",-SUMIFS('Example Journal'!$S$7:$S$1006,'Example Journal'!$A$7:$A$1006,A196,'Example Journal'!$S$7:$S$1006,"&lt;0"))</f>
        <v/>
      </c>
      <c r="H196" s="15" t="str">
        <f aca="false">IF(A196="","",SUMIFS('Example Journal'!$S$7:$S$1006,'Example Journal'!$A$7:$A$1006,A196))</f>
        <v/>
      </c>
      <c r="I196" s="20" t="str">
        <f aca="false">IF(A196="","",IF(G196=0,IF(F196&gt;0,"no losses",""),F196/G196))</f>
        <v/>
      </c>
      <c r="J196" s="16" t="str">
        <f aca="false">IF(A196="","",IF(COUNTIFS('Example Journal'!$A$7:$A$1006,A196,'Example Journal'!$R$7:$R$1006,"&gt;0")=0,"",SUMIFS('Example Journal'!$T$7:$T$1006,'Example Journal'!$A$7:$A$1006,A196)/COUNTIFS('Example Journal'!$A$7:$A$1006,A196,'Example Journal'!$R$7:$R$1006,"&gt;0")))</f>
        <v/>
      </c>
      <c r="K196" s="15" t="str">
        <f aca="false">IF(A196="","",SUMIFS('Example Journal'!$L$7:$L$1006,'Example Journal'!$A$7:$A$1006,A196))</f>
        <v/>
      </c>
      <c r="L196" s="14" t="str">
        <f aca="false">IF(A196="","",IF(N('Example Journal'!$C$4)&lt;=0,"no limit set",IF(COUNTIFS('Example Journal'!$A$7:$A$1006,A196,'Example Journal'!$U$7:$U$1006,"&lt;="&amp;-'Example Journal'!$C$4)&gt;0,"Yes","No")))</f>
        <v/>
      </c>
      <c r="M196" s="14" t="str">
        <f aca="false">IF(A196="","",COUNTIFS('Example Journal'!$A$7:$A$1006,A196,'Example Journal'!$V$7:$V$1006,"After loss limit"))</f>
        <v/>
      </c>
      <c r="N196" s="14" t="str">
        <f aca="false">IF(A196="","",IF(N('Example Journal'!$C$5)&lt;=0,"no cap set",IF(B196&gt;'Example Journal'!$C$5,"Yes","No")))</f>
        <v/>
      </c>
      <c r="O196" s="15" t="str">
        <f aca="false">IF(A196="","",N('Example Journal'!$C$3)+SUM($H$7:H196))</f>
        <v/>
      </c>
      <c r="P196" s="15" t="str">
        <f aca="false">IF(A196="","",O196-MAX(N('Example Journal'!$C$3),MAX($O$7:O196)))</f>
        <v/>
      </c>
      <c r="Q196" s="21" t="e">
        <f aca="false">IF(A196="",NA(),O196)</f>
        <v>#N/A</v>
      </c>
    </row>
    <row r="197" customFormat="false" ht="15" hidden="false" customHeight="false" outlineLevel="0" collapsed="false">
      <c r="A197" s="18" t="str">
        <f aca="false">IF(A196="","",IF(COUNTIF('Example Journal'!$A$7:$A$1006,"&gt;"&amp;A196)=0,"",SMALL('Example Journal'!$A$7:$A$1006,COUNTIF('Example Journal'!$A$7:$A$1006,"&lt;="&amp;A196)+1)))</f>
        <v/>
      </c>
      <c r="B197" s="14" t="str">
        <f aca="false">IF(A197="","",COUNTIF('Example Journal'!$A$7:$A$1006,A197))</f>
        <v/>
      </c>
      <c r="C197" s="14" t="str">
        <f aca="false">IF(A197="","",COUNTIFS('Example Journal'!$A$7:$A$1006,A197,'Example Journal'!$S$7:$S$1006,"&gt;0"))</f>
        <v/>
      </c>
      <c r="D197" s="14" t="str">
        <f aca="false">IF(A197="","",COUNTIFS('Example Journal'!$A$7:$A$1006,A197,'Example Journal'!$S$7:$S$1006,"&lt;0"))</f>
        <v/>
      </c>
      <c r="E197" s="19" t="str">
        <f aca="false">IF(OR(A197="",N(B197)=0),"",C197/B197)</f>
        <v/>
      </c>
      <c r="F197" s="15" t="str">
        <f aca="false">IF(A197="","",SUMIFS('Example Journal'!$S$7:$S$1006,'Example Journal'!$A$7:$A$1006,A197,'Example Journal'!$S$7:$S$1006,"&gt;0"))</f>
        <v/>
      </c>
      <c r="G197" s="15" t="str">
        <f aca="false">IF(A197="","",-SUMIFS('Example Journal'!$S$7:$S$1006,'Example Journal'!$A$7:$A$1006,A197,'Example Journal'!$S$7:$S$1006,"&lt;0"))</f>
        <v/>
      </c>
      <c r="H197" s="15" t="str">
        <f aca="false">IF(A197="","",SUMIFS('Example Journal'!$S$7:$S$1006,'Example Journal'!$A$7:$A$1006,A197))</f>
        <v/>
      </c>
      <c r="I197" s="20" t="str">
        <f aca="false">IF(A197="","",IF(G197=0,IF(F197&gt;0,"no losses",""),F197/G197))</f>
        <v/>
      </c>
      <c r="J197" s="16" t="str">
        <f aca="false">IF(A197="","",IF(COUNTIFS('Example Journal'!$A$7:$A$1006,A197,'Example Journal'!$R$7:$R$1006,"&gt;0")=0,"",SUMIFS('Example Journal'!$T$7:$T$1006,'Example Journal'!$A$7:$A$1006,A197)/COUNTIFS('Example Journal'!$A$7:$A$1006,A197,'Example Journal'!$R$7:$R$1006,"&gt;0")))</f>
        <v/>
      </c>
      <c r="K197" s="15" t="str">
        <f aca="false">IF(A197="","",SUMIFS('Example Journal'!$L$7:$L$1006,'Example Journal'!$A$7:$A$1006,A197))</f>
        <v/>
      </c>
      <c r="L197" s="14" t="str">
        <f aca="false">IF(A197="","",IF(N('Example Journal'!$C$4)&lt;=0,"no limit set",IF(COUNTIFS('Example Journal'!$A$7:$A$1006,A197,'Example Journal'!$U$7:$U$1006,"&lt;="&amp;-'Example Journal'!$C$4)&gt;0,"Yes","No")))</f>
        <v/>
      </c>
      <c r="M197" s="14" t="str">
        <f aca="false">IF(A197="","",COUNTIFS('Example Journal'!$A$7:$A$1006,A197,'Example Journal'!$V$7:$V$1006,"After loss limit"))</f>
        <v/>
      </c>
      <c r="N197" s="14" t="str">
        <f aca="false">IF(A197="","",IF(N('Example Journal'!$C$5)&lt;=0,"no cap set",IF(B197&gt;'Example Journal'!$C$5,"Yes","No")))</f>
        <v/>
      </c>
      <c r="O197" s="15" t="str">
        <f aca="false">IF(A197="","",N('Example Journal'!$C$3)+SUM($H$7:H197))</f>
        <v/>
      </c>
      <c r="P197" s="15" t="str">
        <f aca="false">IF(A197="","",O197-MAX(N('Example Journal'!$C$3),MAX($O$7:O197)))</f>
        <v/>
      </c>
      <c r="Q197" s="21" t="e">
        <f aca="false">IF(A197="",NA(),O197)</f>
        <v>#N/A</v>
      </c>
    </row>
    <row r="198" customFormat="false" ht="15" hidden="false" customHeight="false" outlineLevel="0" collapsed="false">
      <c r="A198" s="18" t="str">
        <f aca="false">IF(A197="","",IF(COUNTIF('Example Journal'!$A$7:$A$1006,"&gt;"&amp;A197)=0,"",SMALL('Example Journal'!$A$7:$A$1006,COUNTIF('Example Journal'!$A$7:$A$1006,"&lt;="&amp;A197)+1)))</f>
        <v/>
      </c>
      <c r="B198" s="14" t="str">
        <f aca="false">IF(A198="","",COUNTIF('Example Journal'!$A$7:$A$1006,A198))</f>
        <v/>
      </c>
      <c r="C198" s="14" t="str">
        <f aca="false">IF(A198="","",COUNTIFS('Example Journal'!$A$7:$A$1006,A198,'Example Journal'!$S$7:$S$1006,"&gt;0"))</f>
        <v/>
      </c>
      <c r="D198" s="14" t="str">
        <f aca="false">IF(A198="","",COUNTIFS('Example Journal'!$A$7:$A$1006,A198,'Example Journal'!$S$7:$S$1006,"&lt;0"))</f>
        <v/>
      </c>
      <c r="E198" s="19" t="str">
        <f aca="false">IF(OR(A198="",N(B198)=0),"",C198/B198)</f>
        <v/>
      </c>
      <c r="F198" s="15" t="str">
        <f aca="false">IF(A198="","",SUMIFS('Example Journal'!$S$7:$S$1006,'Example Journal'!$A$7:$A$1006,A198,'Example Journal'!$S$7:$S$1006,"&gt;0"))</f>
        <v/>
      </c>
      <c r="G198" s="15" t="str">
        <f aca="false">IF(A198="","",-SUMIFS('Example Journal'!$S$7:$S$1006,'Example Journal'!$A$7:$A$1006,A198,'Example Journal'!$S$7:$S$1006,"&lt;0"))</f>
        <v/>
      </c>
      <c r="H198" s="15" t="str">
        <f aca="false">IF(A198="","",SUMIFS('Example Journal'!$S$7:$S$1006,'Example Journal'!$A$7:$A$1006,A198))</f>
        <v/>
      </c>
      <c r="I198" s="20" t="str">
        <f aca="false">IF(A198="","",IF(G198=0,IF(F198&gt;0,"no losses",""),F198/G198))</f>
        <v/>
      </c>
      <c r="J198" s="16" t="str">
        <f aca="false">IF(A198="","",IF(COUNTIFS('Example Journal'!$A$7:$A$1006,A198,'Example Journal'!$R$7:$R$1006,"&gt;0")=0,"",SUMIFS('Example Journal'!$T$7:$T$1006,'Example Journal'!$A$7:$A$1006,A198)/COUNTIFS('Example Journal'!$A$7:$A$1006,A198,'Example Journal'!$R$7:$R$1006,"&gt;0")))</f>
        <v/>
      </c>
      <c r="K198" s="15" t="str">
        <f aca="false">IF(A198="","",SUMIFS('Example Journal'!$L$7:$L$1006,'Example Journal'!$A$7:$A$1006,A198))</f>
        <v/>
      </c>
      <c r="L198" s="14" t="str">
        <f aca="false">IF(A198="","",IF(N('Example Journal'!$C$4)&lt;=0,"no limit set",IF(COUNTIFS('Example Journal'!$A$7:$A$1006,A198,'Example Journal'!$U$7:$U$1006,"&lt;="&amp;-'Example Journal'!$C$4)&gt;0,"Yes","No")))</f>
        <v/>
      </c>
      <c r="M198" s="14" t="str">
        <f aca="false">IF(A198="","",COUNTIFS('Example Journal'!$A$7:$A$1006,A198,'Example Journal'!$V$7:$V$1006,"After loss limit"))</f>
        <v/>
      </c>
      <c r="N198" s="14" t="str">
        <f aca="false">IF(A198="","",IF(N('Example Journal'!$C$5)&lt;=0,"no cap set",IF(B198&gt;'Example Journal'!$C$5,"Yes","No")))</f>
        <v/>
      </c>
      <c r="O198" s="15" t="str">
        <f aca="false">IF(A198="","",N('Example Journal'!$C$3)+SUM($H$7:H198))</f>
        <v/>
      </c>
      <c r="P198" s="15" t="str">
        <f aca="false">IF(A198="","",O198-MAX(N('Example Journal'!$C$3),MAX($O$7:O198)))</f>
        <v/>
      </c>
      <c r="Q198" s="21" t="e">
        <f aca="false">IF(A198="",NA(),O198)</f>
        <v>#N/A</v>
      </c>
    </row>
    <row r="199" customFormat="false" ht="15" hidden="false" customHeight="false" outlineLevel="0" collapsed="false">
      <c r="A199" s="18" t="str">
        <f aca="false">IF(A198="","",IF(COUNTIF('Example Journal'!$A$7:$A$1006,"&gt;"&amp;A198)=0,"",SMALL('Example Journal'!$A$7:$A$1006,COUNTIF('Example Journal'!$A$7:$A$1006,"&lt;="&amp;A198)+1)))</f>
        <v/>
      </c>
      <c r="B199" s="14" t="str">
        <f aca="false">IF(A199="","",COUNTIF('Example Journal'!$A$7:$A$1006,A199))</f>
        <v/>
      </c>
      <c r="C199" s="14" t="str">
        <f aca="false">IF(A199="","",COUNTIFS('Example Journal'!$A$7:$A$1006,A199,'Example Journal'!$S$7:$S$1006,"&gt;0"))</f>
        <v/>
      </c>
      <c r="D199" s="14" t="str">
        <f aca="false">IF(A199="","",COUNTIFS('Example Journal'!$A$7:$A$1006,A199,'Example Journal'!$S$7:$S$1006,"&lt;0"))</f>
        <v/>
      </c>
      <c r="E199" s="19" t="str">
        <f aca="false">IF(OR(A199="",N(B199)=0),"",C199/B199)</f>
        <v/>
      </c>
      <c r="F199" s="15" t="str">
        <f aca="false">IF(A199="","",SUMIFS('Example Journal'!$S$7:$S$1006,'Example Journal'!$A$7:$A$1006,A199,'Example Journal'!$S$7:$S$1006,"&gt;0"))</f>
        <v/>
      </c>
      <c r="G199" s="15" t="str">
        <f aca="false">IF(A199="","",-SUMIFS('Example Journal'!$S$7:$S$1006,'Example Journal'!$A$7:$A$1006,A199,'Example Journal'!$S$7:$S$1006,"&lt;0"))</f>
        <v/>
      </c>
      <c r="H199" s="15" t="str">
        <f aca="false">IF(A199="","",SUMIFS('Example Journal'!$S$7:$S$1006,'Example Journal'!$A$7:$A$1006,A199))</f>
        <v/>
      </c>
      <c r="I199" s="20" t="str">
        <f aca="false">IF(A199="","",IF(G199=0,IF(F199&gt;0,"no losses",""),F199/G199))</f>
        <v/>
      </c>
      <c r="J199" s="16" t="str">
        <f aca="false">IF(A199="","",IF(COUNTIFS('Example Journal'!$A$7:$A$1006,A199,'Example Journal'!$R$7:$R$1006,"&gt;0")=0,"",SUMIFS('Example Journal'!$T$7:$T$1006,'Example Journal'!$A$7:$A$1006,A199)/COUNTIFS('Example Journal'!$A$7:$A$1006,A199,'Example Journal'!$R$7:$R$1006,"&gt;0")))</f>
        <v/>
      </c>
      <c r="K199" s="15" t="str">
        <f aca="false">IF(A199="","",SUMIFS('Example Journal'!$L$7:$L$1006,'Example Journal'!$A$7:$A$1006,A199))</f>
        <v/>
      </c>
      <c r="L199" s="14" t="str">
        <f aca="false">IF(A199="","",IF(N('Example Journal'!$C$4)&lt;=0,"no limit set",IF(COUNTIFS('Example Journal'!$A$7:$A$1006,A199,'Example Journal'!$U$7:$U$1006,"&lt;="&amp;-'Example Journal'!$C$4)&gt;0,"Yes","No")))</f>
        <v/>
      </c>
      <c r="M199" s="14" t="str">
        <f aca="false">IF(A199="","",COUNTIFS('Example Journal'!$A$7:$A$1006,A199,'Example Journal'!$V$7:$V$1006,"After loss limit"))</f>
        <v/>
      </c>
      <c r="N199" s="14" t="str">
        <f aca="false">IF(A199="","",IF(N('Example Journal'!$C$5)&lt;=0,"no cap set",IF(B199&gt;'Example Journal'!$C$5,"Yes","No")))</f>
        <v/>
      </c>
      <c r="O199" s="15" t="str">
        <f aca="false">IF(A199="","",N('Example Journal'!$C$3)+SUM($H$7:H199))</f>
        <v/>
      </c>
      <c r="P199" s="15" t="str">
        <f aca="false">IF(A199="","",O199-MAX(N('Example Journal'!$C$3),MAX($O$7:O199)))</f>
        <v/>
      </c>
      <c r="Q199" s="21" t="e">
        <f aca="false">IF(A199="",NA(),O199)</f>
        <v>#N/A</v>
      </c>
    </row>
    <row r="200" customFormat="false" ht="15" hidden="false" customHeight="false" outlineLevel="0" collapsed="false">
      <c r="A200" s="18" t="str">
        <f aca="false">IF(A199="","",IF(COUNTIF('Example Journal'!$A$7:$A$1006,"&gt;"&amp;A199)=0,"",SMALL('Example Journal'!$A$7:$A$1006,COUNTIF('Example Journal'!$A$7:$A$1006,"&lt;="&amp;A199)+1)))</f>
        <v/>
      </c>
      <c r="B200" s="14" t="str">
        <f aca="false">IF(A200="","",COUNTIF('Example Journal'!$A$7:$A$1006,A200))</f>
        <v/>
      </c>
      <c r="C200" s="14" t="str">
        <f aca="false">IF(A200="","",COUNTIFS('Example Journal'!$A$7:$A$1006,A200,'Example Journal'!$S$7:$S$1006,"&gt;0"))</f>
        <v/>
      </c>
      <c r="D200" s="14" t="str">
        <f aca="false">IF(A200="","",COUNTIFS('Example Journal'!$A$7:$A$1006,A200,'Example Journal'!$S$7:$S$1006,"&lt;0"))</f>
        <v/>
      </c>
      <c r="E200" s="19" t="str">
        <f aca="false">IF(OR(A200="",N(B200)=0),"",C200/B200)</f>
        <v/>
      </c>
      <c r="F200" s="15" t="str">
        <f aca="false">IF(A200="","",SUMIFS('Example Journal'!$S$7:$S$1006,'Example Journal'!$A$7:$A$1006,A200,'Example Journal'!$S$7:$S$1006,"&gt;0"))</f>
        <v/>
      </c>
      <c r="G200" s="15" t="str">
        <f aca="false">IF(A200="","",-SUMIFS('Example Journal'!$S$7:$S$1006,'Example Journal'!$A$7:$A$1006,A200,'Example Journal'!$S$7:$S$1006,"&lt;0"))</f>
        <v/>
      </c>
      <c r="H200" s="15" t="str">
        <f aca="false">IF(A200="","",SUMIFS('Example Journal'!$S$7:$S$1006,'Example Journal'!$A$7:$A$1006,A200))</f>
        <v/>
      </c>
      <c r="I200" s="20" t="str">
        <f aca="false">IF(A200="","",IF(G200=0,IF(F200&gt;0,"no losses",""),F200/G200))</f>
        <v/>
      </c>
      <c r="J200" s="16" t="str">
        <f aca="false">IF(A200="","",IF(COUNTIFS('Example Journal'!$A$7:$A$1006,A200,'Example Journal'!$R$7:$R$1006,"&gt;0")=0,"",SUMIFS('Example Journal'!$T$7:$T$1006,'Example Journal'!$A$7:$A$1006,A200)/COUNTIFS('Example Journal'!$A$7:$A$1006,A200,'Example Journal'!$R$7:$R$1006,"&gt;0")))</f>
        <v/>
      </c>
      <c r="K200" s="15" t="str">
        <f aca="false">IF(A200="","",SUMIFS('Example Journal'!$L$7:$L$1006,'Example Journal'!$A$7:$A$1006,A200))</f>
        <v/>
      </c>
      <c r="L200" s="14" t="str">
        <f aca="false">IF(A200="","",IF(N('Example Journal'!$C$4)&lt;=0,"no limit set",IF(COUNTIFS('Example Journal'!$A$7:$A$1006,A200,'Example Journal'!$U$7:$U$1006,"&lt;="&amp;-'Example Journal'!$C$4)&gt;0,"Yes","No")))</f>
        <v/>
      </c>
      <c r="M200" s="14" t="str">
        <f aca="false">IF(A200="","",COUNTIFS('Example Journal'!$A$7:$A$1006,A200,'Example Journal'!$V$7:$V$1006,"After loss limit"))</f>
        <v/>
      </c>
      <c r="N200" s="14" t="str">
        <f aca="false">IF(A200="","",IF(N('Example Journal'!$C$5)&lt;=0,"no cap set",IF(B200&gt;'Example Journal'!$C$5,"Yes","No")))</f>
        <v/>
      </c>
      <c r="O200" s="15" t="str">
        <f aca="false">IF(A200="","",N('Example Journal'!$C$3)+SUM($H$7:H200))</f>
        <v/>
      </c>
      <c r="P200" s="15" t="str">
        <f aca="false">IF(A200="","",O200-MAX(N('Example Journal'!$C$3),MAX($O$7:O200)))</f>
        <v/>
      </c>
      <c r="Q200" s="21" t="e">
        <f aca="false">IF(A200="",NA(),O200)</f>
        <v>#N/A</v>
      </c>
    </row>
    <row r="201" customFormat="false" ht="15" hidden="false" customHeight="false" outlineLevel="0" collapsed="false">
      <c r="A201" s="18" t="str">
        <f aca="false">IF(A200="","",IF(COUNTIF('Example Journal'!$A$7:$A$1006,"&gt;"&amp;A200)=0,"",SMALL('Example Journal'!$A$7:$A$1006,COUNTIF('Example Journal'!$A$7:$A$1006,"&lt;="&amp;A200)+1)))</f>
        <v/>
      </c>
      <c r="B201" s="14" t="str">
        <f aca="false">IF(A201="","",COUNTIF('Example Journal'!$A$7:$A$1006,A201))</f>
        <v/>
      </c>
      <c r="C201" s="14" t="str">
        <f aca="false">IF(A201="","",COUNTIFS('Example Journal'!$A$7:$A$1006,A201,'Example Journal'!$S$7:$S$1006,"&gt;0"))</f>
        <v/>
      </c>
      <c r="D201" s="14" t="str">
        <f aca="false">IF(A201="","",COUNTIFS('Example Journal'!$A$7:$A$1006,A201,'Example Journal'!$S$7:$S$1006,"&lt;0"))</f>
        <v/>
      </c>
      <c r="E201" s="19" t="str">
        <f aca="false">IF(OR(A201="",N(B201)=0),"",C201/B201)</f>
        <v/>
      </c>
      <c r="F201" s="15" t="str">
        <f aca="false">IF(A201="","",SUMIFS('Example Journal'!$S$7:$S$1006,'Example Journal'!$A$7:$A$1006,A201,'Example Journal'!$S$7:$S$1006,"&gt;0"))</f>
        <v/>
      </c>
      <c r="G201" s="15" t="str">
        <f aca="false">IF(A201="","",-SUMIFS('Example Journal'!$S$7:$S$1006,'Example Journal'!$A$7:$A$1006,A201,'Example Journal'!$S$7:$S$1006,"&lt;0"))</f>
        <v/>
      </c>
      <c r="H201" s="15" t="str">
        <f aca="false">IF(A201="","",SUMIFS('Example Journal'!$S$7:$S$1006,'Example Journal'!$A$7:$A$1006,A201))</f>
        <v/>
      </c>
      <c r="I201" s="20" t="str">
        <f aca="false">IF(A201="","",IF(G201=0,IF(F201&gt;0,"no losses",""),F201/G201))</f>
        <v/>
      </c>
      <c r="J201" s="16" t="str">
        <f aca="false">IF(A201="","",IF(COUNTIFS('Example Journal'!$A$7:$A$1006,A201,'Example Journal'!$R$7:$R$1006,"&gt;0")=0,"",SUMIFS('Example Journal'!$T$7:$T$1006,'Example Journal'!$A$7:$A$1006,A201)/COUNTIFS('Example Journal'!$A$7:$A$1006,A201,'Example Journal'!$R$7:$R$1006,"&gt;0")))</f>
        <v/>
      </c>
      <c r="K201" s="15" t="str">
        <f aca="false">IF(A201="","",SUMIFS('Example Journal'!$L$7:$L$1006,'Example Journal'!$A$7:$A$1006,A201))</f>
        <v/>
      </c>
      <c r="L201" s="14" t="str">
        <f aca="false">IF(A201="","",IF(N('Example Journal'!$C$4)&lt;=0,"no limit set",IF(COUNTIFS('Example Journal'!$A$7:$A$1006,A201,'Example Journal'!$U$7:$U$1006,"&lt;="&amp;-'Example Journal'!$C$4)&gt;0,"Yes","No")))</f>
        <v/>
      </c>
      <c r="M201" s="14" t="str">
        <f aca="false">IF(A201="","",COUNTIFS('Example Journal'!$A$7:$A$1006,A201,'Example Journal'!$V$7:$V$1006,"After loss limit"))</f>
        <v/>
      </c>
      <c r="N201" s="14" t="str">
        <f aca="false">IF(A201="","",IF(N('Example Journal'!$C$5)&lt;=0,"no cap set",IF(B201&gt;'Example Journal'!$C$5,"Yes","No")))</f>
        <v/>
      </c>
      <c r="O201" s="15" t="str">
        <f aca="false">IF(A201="","",N('Example Journal'!$C$3)+SUM($H$7:H201))</f>
        <v/>
      </c>
      <c r="P201" s="15" t="str">
        <f aca="false">IF(A201="","",O201-MAX(N('Example Journal'!$C$3),MAX($O$7:O201)))</f>
        <v/>
      </c>
      <c r="Q201" s="21" t="e">
        <f aca="false">IF(A201="",NA(),O201)</f>
        <v>#N/A</v>
      </c>
    </row>
    <row r="202" customFormat="false" ht="15" hidden="false" customHeight="false" outlineLevel="0" collapsed="false">
      <c r="A202" s="18" t="str">
        <f aca="false">IF(A201="","",IF(COUNTIF('Example Journal'!$A$7:$A$1006,"&gt;"&amp;A201)=0,"",SMALL('Example Journal'!$A$7:$A$1006,COUNTIF('Example Journal'!$A$7:$A$1006,"&lt;="&amp;A201)+1)))</f>
        <v/>
      </c>
      <c r="B202" s="14" t="str">
        <f aca="false">IF(A202="","",COUNTIF('Example Journal'!$A$7:$A$1006,A202))</f>
        <v/>
      </c>
      <c r="C202" s="14" t="str">
        <f aca="false">IF(A202="","",COUNTIFS('Example Journal'!$A$7:$A$1006,A202,'Example Journal'!$S$7:$S$1006,"&gt;0"))</f>
        <v/>
      </c>
      <c r="D202" s="14" t="str">
        <f aca="false">IF(A202="","",COUNTIFS('Example Journal'!$A$7:$A$1006,A202,'Example Journal'!$S$7:$S$1006,"&lt;0"))</f>
        <v/>
      </c>
      <c r="E202" s="19" t="str">
        <f aca="false">IF(OR(A202="",N(B202)=0),"",C202/B202)</f>
        <v/>
      </c>
      <c r="F202" s="15" t="str">
        <f aca="false">IF(A202="","",SUMIFS('Example Journal'!$S$7:$S$1006,'Example Journal'!$A$7:$A$1006,A202,'Example Journal'!$S$7:$S$1006,"&gt;0"))</f>
        <v/>
      </c>
      <c r="G202" s="15" t="str">
        <f aca="false">IF(A202="","",-SUMIFS('Example Journal'!$S$7:$S$1006,'Example Journal'!$A$7:$A$1006,A202,'Example Journal'!$S$7:$S$1006,"&lt;0"))</f>
        <v/>
      </c>
      <c r="H202" s="15" t="str">
        <f aca="false">IF(A202="","",SUMIFS('Example Journal'!$S$7:$S$1006,'Example Journal'!$A$7:$A$1006,A202))</f>
        <v/>
      </c>
      <c r="I202" s="20" t="str">
        <f aca="false">IF(A202="","",IF(G202=0,IF(F202&gt;0,"no losses",""),F202/G202))</f>
        <v/>
      </c>
      <c r="J202" s="16" t="str">
        <f aca="false">IF(A202="","",IF(COUNTIFS('Example Journal'!$A$7:$A$1006,A202,'Example Journal'!$R$7:$R$1006,"&gt;0")=0,"",SUMIFS('Example Journal'!$T$7:$T$1006,'Example Journal'!$A$7:$A$1006,A202)/COUNTIFS('Example Journal'!$A$7:$A$1006,A202,'Example Journal'!$R$7:$R$1006,"&gt;0")))</f>
        <v/>
      </c>
      <c r="K202" s="15" t="str">
        <f aca="false">IF(A202="","",SUMIFS('Example Journal'!$L$7:$L$1006,'Example Journal'!$A$7:$A$1006,A202))</f>
        <v/>
      </c>
      <c r="L202" s="14" t="str">
        <f aca="false">IF(A202="","",IF(N('Example Journal'!$C$4)&lt;=0,"no limit set",IF(COUNTIFS('Example Journal'!$A$7:$A$1006,A202,'Example Journal'!$U$7:$U$1006,"&lt;="&amp;-'Example Journal'!$C$4)&gt;0,"Yes","No")))</f>
        <v/>
      </c>
      <c r="M202" s="14" t="str">
        <f aca="false">IF(A202="","",COUNTIFS('Example Journal'!$A$7:$A$1006,A202,'Example Journal'!$V$7:$V$1006,"After loss limit"))</f>
        <v/>
      </c>
      <c r="N202" s="14" t="str">
        <f aca="false">IF(A202="","",IF(N('Example Journal'!$C$5)&lt;=0,"no cap set",IF(B202&gt;'Example Journal'!$C$5,"Yes","No")))</f>
        <v/>
      </c>
      <c r="O202" s="15" t="str">
        <f aca="false">IF(A202="","",N('Example Journal'!$C$3)+SUM($H$7:H202))</f>
        <v/>
      </c>
      <c r="P202" s="15" t="str">
        <f aca="false">IF(A202="","",O202-MAX(N('Example Journal'!$C$3),MAX($O$7:O202)))</f>
        <v/>
      </c>
      <c r="Q202" s="21" t="e">
        <f aca="false">IF(A202="",NA(),O202)</f>
        <v>#N/A</v>
      </c>
    </row>
    <row r="203" customFormat="false" ht="15" hidden="false" customHeight="false" outlineLevel="0" collapsed="false">
      <c r="A203" s="18" t="str">
        <f aca="false">IF(A202="","",IF(COUNTIF('Example Journal'!$A$7:$A$1006,"&gt;"&amp;A202)=0,"",SMALL('Example Journal'!$A$7:$A$1006,COUNTIF('Example Journal'!$A$7:$A$1006,"&lt;="&amp;A202)+1)))</f>
        <v/>
      </c>
      <c r="B203" s="14" t="str">
        <f aca="false">IF(A203="","",COUNTIF('Example Journal'!$A$7:$A$1006,A203))</f>
        <v/>
      </c>
      <c r="C203" s="14" t="str">
        <f aca="false">IF(A203="","",COUNTIFS('Example Journal'!$A$7:$A$1006,A203,'Example Journal'!$S$7:$S$1006,"&gt;0"))</f>
        <v/>
      </c>
      <c r="D203" s="14" t="str">
        <f aca="false">IF(A203="","",COUNTIFS('Example Journal'!$A$7:$A$1006,A203,'Example Journal'!$S$7:$S$1006,"&lt;0"))</f>
        <v/>
      </c>
      <c r="E203" s="19" t="str">
        <f aca="false">IF(OR(A203="",N(B203)=0),"",C203/B203)</f>
        <v/>
      </c>
      <c r="F203" s="15" t="str">
        <f aca="false">IF(A203="","",SUMIFS('Example Journal'!$S$7:$S$1006,'Example Journal'!$A$7:$A$1006,A203,'Example Journal'!$S$7:$S$1006,"&gt;0"))</f>
        <v/>
      </c>
      <c r="G203" s="15" t="str">
        <f aca="false">IF(A203="","",-SUMIFS('Example Journal'!$S$7:$S$1006,'Example Journal'!$A$7:$A$1006,A203,'Example Journal'!$S$7:$S$1006,"&lt;0"))</f>
        <v/>
      </c>
      <c r="H203" s="15" t="str">
        <f aca="false">IF(A203="","",SUMIFS('Example Journal'!$S$7:$S$1006,'Example Journal'!$A$7:$A$1006,A203))</f>
        <v/>
      </c>
      <c r="I203" s="20" t="str">
        <f aca="false">IF(A203="","",IF(G203=0,IF(F203&gt;0,"no losses",""),F203/G203))</f>
        <v/>
      </c>
      <c r="J203" s="16" t="str">
        <f aca="false">IF(A203="","",IF(COUNTIFS('Example Journal'!$A$7:$A$1006,A203,'Example Journal'!$R$7:$R$1006,"&gt;0")=0,"",SUMIFS('Example Journal'!$T$7:$T$1006,'Example Journal'!$A$7:$A$1006,A203)/COUNTIFS('Example Journal'!$A$7:$A$1006,A203,'Example Journal'!$R$7:$R$1006,"&gt;0")))</f>
        <v/>
      </c>
      <c r="K203" s="15" t="str">
        <f aca="false">IF(A203="","",SUMIFS('Example Journal'!$L$7:$L$1006,'Example Journal'!$A$7:$A$1006,A203))</f>
        <v/>
      </c>
      <c r="L203" s="14" t="str">
        <f aca="false">IF(A203="","",IF(N('Example Journal'!$C$4)&lt;=0,"no limit set",IF(COUNTIFS('Example Journal'!$A$7:$A$1006,A203,'Example Journal'!$U$7:$U$1006,"&lt;="&amp;-'Example Journal'!$C$4)&gt;0,"Yes","No")))</f>
        <v/>
      </c>
      <c r="M203" s="14" t="str">
        <f aca="false">IF(A203="","",COUNTIFS('Example Journal'!$A$7:$A$1006,A203,'Example Journal'!$V$7:$V$1006,"After loss limit"))</f>
        <v/>
      </c>
      <c r="N203" s="14" t="str">
        <f aca="false">IF(A203="","",IF(N('Example Journal'!$C$5)&lt;=0,"no cap set",IF(B203&gt;'Example Journal'!$C$5,"Yes","No")))</f>
        <v/>
      </c>
      <c r="O203" s="15" t="str">
        <f aca="false">IF(A203="","",N('Example Journal'!$C$3)+SUM($H$7:H203))</f>
        <v/>
      </c>
      <c r="P203" s="15" t="str">
        <f aca="false">IF(A203="","",O203-MAX(N('Example Journal'!$C$3),MAX($O$7:O203)))</f>
        <v/>
      </c>
      <c r="Q203" s="21" t="e">
        <f aca="false">IF(A203="",NA(),O203)</f>
        <v>#N/A</v>
      </c>
    </row>
    <row r="204" customFormat="false" ht="15" hidden="false" customHeight="false" outlineLevel="0" collapsed="false">
      <c r="A204" s="18" t="str">
        <f aca="false">IF(A203="","",IF(COUNTIF('Example Journal'!$A$7:$A$1006,"&gt;"&amp;A203)=0,"",SMALL('Example Journal'!$A$7:$A$1006,COUNTIF('Example Journal'!$A$7:$A$1006,"&lt;="&amp;A203)+1)))</f>
        <v/>
      </c>
      <c r="B204" s="14" t="str">
        <f aca="false">IF(A204="","",COUNTIF('Example Journal'!$A$7:$A$1006,A204))</f>
        <v/>
      </c>
      <c r="C204" s="14" t="str">
        <f aca="false">IF(A204="","",COUNTIFS('Example Journal'!$A$7:$A$1006,A204,'Example Journal'!$S$7:$S$1006,"&gt;0"))</f>
        <v/>
      </c>
      <c r="D204" s="14" t="str">
        <f aca="false">IF(A204="","",COUNTIFS('Example Journal'!$A$7:$A$1006,A204,'Example Journal'!$S$7:$S$1006,"&lt;0"))</f>
        <v/>
      </c>
      <c r="E204" s="19" t="str">
        <f aca="false">IF(OR(A204="",N(B204)=0),"",C204/B204)</f>
        <v/>
      </c>
      <c r="F204" s="15" t="str">
        <f aca="false">IF(A204="","",SUMIFS('Example Journal'!$S$7:$S$1006,'Example Journal'!$A$7:$A$1006,A204,'Example Journal'!$S$7:$S$1006,"&gt;0"))</f>
        <v/>
      </c>
      <c r="G204" s="15" t="str">
        <f aca="false">IF(A204="","",-SUMIFS('Example Journal'!$S$7:$S$1006,'Example Journal'!$A$7:$A$1006,A204,'Example Journal'!$S$7:$S$1006,"&lt;0"))</f>
        <v/>
      </c>
      <c r="H204" s="15" t="str">
        <f aca="false">IF(A204="","",SUMIFS('Example Journal'!$S$7:$S$1006,'Example Journal'!$A$7:$A$1006,A204))</f>
        <v/>
      </c>
      <c r="I204" s="20" t="str">
        <f aca="false">IF(A204="","",IF(G204=0,IF(F204&gt;0,"no losses",""),F204/G204))</f>
        <v/>
      </c>
      <c r="J204" s="16" t="str">
        <f aca="false">IF(A204="","",IF(COUNTIFS('Example Journal'!$A$7:$A$1006,A204,'Example Journal'!$R$7:$R$1006,"&gt;0")=0,"",SUMIFS('Example Journal'!$T$7:$T$1006,'Example Journal'!$A$7:$A$1006,A204)/COUNTIFS('Example Journal'!$A$7:$A$1006,A204,'Example Journal'!$R$7:$R$1006,"&gt;0")))</f>
        <v/>
      </c>
      <c r="K204" s="15" t="str">
        <f aca="false">IF(A204="","",SUMIFS('Example Journal'!$L$7:$L$1006,'Example Journal'!$A$7:$A$1006,A204))</f>
        <v/>
      </c>
      <c r="L204" s="14" t="str">
        <f aca="false">IF(A204="","",IF(N('Example Journal'!$C$4)&lt;=0,"no limit set",IF(COUNTIFS('Example Journal'!$A$7:$A$1006,A204,'Example Journal'!$U$7:$U$1006,"&lt;="&amp;-'Example Journal'!$C$4)&gt;0,"Yes","No")))</f>
        <v/>
      </c>
      <c r="M204" s="14" t="str">
        <f aca="false">IF(A204="","",COUNTIFS('Example Journal'!$A$7:$A$1006,A204,'Example Journal'!$V$7:$V$1006,"After loss limit"))</f>
        <v/>
      </c>
      <c r="N204" s="14" t="str">
        <f aca="false">IF(A204="","",IF(N('Example Journal'!$C$5)&lt;=0,"no cap set",IF(B204&gt;'Example Journal'!$C$5,"Yes","No")))</f>
        <v/>
      </c>
      <c r="O204" s="15" t="str">
        <f aca="false">IF(A204="","",N('Example Journal'!$C$3)+SUM($H$7:H204))</f>
        <v/>
      </c>
      <c r="P204" s="15" t="str">
        <f aca="false">IF(A204="","",O204-MAX(N('Example Journal'!$C$3),MAX($O$7:O204)))</f>
        <v/>
      </c>
      <c r="Q204" s="21" t="e">
        <f aca="false">IF(A204="",NA(),O204)</f>
        <v>#N/A</v>
      </c>
    </row>
    <row r="205" customFormat="false" ht="15" hidden="false" customHeight="false" outlineLevel="0" collapsed="false">
      <c r="A205" s="18" t="str">
        <f aca="false">IF(A204="","",IF(COUNTIF('Example Journal'!$A$7:$A$1006,"&gt;"&amp;A204)=0,"",SMALL('Example Journal'!$A$7:$A$1006,COUNTIF('Example Journal'!$A$7:$A$1006,"&lt;="&amp;A204)+1)))</f>
        <v/>
      </c>
      <c r="B205" s="14" t="str">
        <f aca="false">IF(A205="","",COUNTIF('Example Journal'!$A$7:$A$1006,A205))</f>
        <v/>
      </c>
      <c r="C205" s="14" t="str">
        <f aca="false">IF(A205="","",COUNTIFS('Example Journal'!$A$7:$A$1006,A205,'Example Journal'!$S$7:$S$1006,"&gt;0"))</f>
        <v/>
      </c>
      <c r="D205" s="14" t="str">
        <f aca="false">IF(A205="","",COUNTIFS('Example Journal'!$A$7:$A$1006,A205,'Example Journal'!$S$7:$S$1006,"&lt;0"))</f>
        <v/>
      </c>
      <c r="E205" s="19" t="str">
        <f aca="false">IF(OR(A205="",N(B205)=0),"",C205/B205)</f>
        <v/>
      </c>
      <c r="F205" s="15" t="str">
        <f aca="false">IF(A205="","",SUMIFS('Example Journal'!$S$7:$S$1006,'Example Journal'!$A$7:$A$1006,A205,'Example Journal'!$S$7:$S$1006,"&gt;0"))</f>
        <v/>
      </c>
      <c r="G205" s="15" t="str">
        <f aca="false">IF(A205="","",-SUMIFS('Example Journal'!$S$7:$S$1006,'Example Journal'!$A$7:$A$1006,A205,'Example Journal'!$S$7:$S$1006,"&lt;0"))</f>
        <v/>
      </c>
      <c r="H205" s="15" t="str">
        <f aca="false">IF(A205="","",SUMIFS('Example Journal'!$S$7:$S$1006,'Example Journal'!$A$7:$A$1006,A205))</f>
        <v/>
      </c>
      <c r="I205" s="20" t="str">
        <f aca="false">IF(A205="","",IF(G205=0,IF(F205&gt;0,"no losses",""),F205/G205))</f>
        <v/>
      </c>
      <c r="J205" s="16" t="str">
        <f aca="false">IF(A205="","",IF(COUNTIFS('Example Journal'!$A$7:$A$1006,A205,'Example Journal'!$R$7:$R$1006,"&gt;0")=0,"",SUMIFS('Example Journal'!$T$7:$T$1006,'Example Journal'!$A$7:$A$1006,A205)/COUNTIFS('Example Journal'!$A$7:$A$1006,A205,'Example Journal'!$R$7:$R$1006,"&gt;0")))</f>
        <v/>
      </c>
      <c r="K205" s="15" t="str">
        <f aca="false">IF(A205="","",SUMIFS('Example Journal'!$L$7:$L$1006,'Example Journal'!$A$7:$A$1006,A205))</f>
        <v/>
      </c>
      <c r="L205" s="14" t="str">
        <f aca="false">IF(A205="","",IF(N('Example Journal'!$C$4)&lt;=0,"no limit set",IF(COUNTIFS('Example Journal'!$A$7:$A$1006,A205,'Example Journal'!$U$7:$U$1006,"&lt;="&amp;-'Example Journal'!$C$4)&gt;0,"Yes","No")))</f>
        <v/>
      </c>
      <c r="M205" s="14" t="str">
        <f aca="false">IF(A205="","",COUNTIFS('Example Journal'!$A$7:$A$1006,A205,'Example Journal'!$V$7:$V$1006,"After loss limit"))</f>
        <v/>
      </c>
      <c r="N205" s="14" t="str">
        <f aca="false">IF(A205="","",IF(N('Example Journal'!$C$5)&lt;=0,"no cap set",IF(B205&gt;'Example Journal'!$C$5,"Yes","No")))</f>
        <v/>
      </c>
      <c r="O205" s="15" t="str">
        <f aca="false">IF(A205="","",N('Example Journal'!$C$3)+SUM($H$7:H205))</f>
        <v/>
      </c>
      <c r="P205" s="15" t="str">
        <f aca="false">IF(A205="","",O205-MAX(N('Example Journal'!$C$3),MAX($O$7:O205)))</f>
        <v/>
      </c>
      <c r="Q205" s="21" t="e">
        <f aca="false">IF(A205="",NA(),O205)</f>
        <v>#N/A</v>
      </c>
    </row>
    <row r="206" customFormat="false" ht="15" hidden="false" customHeight="false" outlineLevel="0" collapsed="false">
      <c r="A206" s="18" t="str">
        <f aca="false">IF(A205="","",IF(COUNTIF('Example Journal'!$A$7:$A$1006,"&gt;"&amp;A205)=0,"",SMALL('Example Journal'!$A$7:$A$1006,COUNTIF('Example Journal'!$A$7:$A$1006,"&lt;="&amp;A205)+1)))</f>
        <v/>
      </c>
      <c r="B206" s="14" t="str">
        <f aca="false">IF(A206="","",COUNTIF('Example Journal'!$A$7:$A$1006,A206))</f>
        <v/>
      </c>
      <c r="C206" s="14" t="str">
        <f aca="false">IF(A206="","",COUNTIFS('Example Journal'!$A$7:$A$1006,A206,'Example Journal'!$S$7:$S$1006,"&gt;0"))</f>
        <v/>
      </c>
      <c r="D206" s="14" t="str">
        <f aca="false">IF(A206="","",COUNTIFS('Example Journal'!$A$7:$A$1006,A206,'Example Journal'!$S$7:$S$1006,"&lt;0"))</f>
        <v/>
      </c>
      <c r="E206" s="19" t="str">
        <f aca="false">IF(OR(A206="",N(B206)=0),"",C206/B206)</f>
        <v/>
      </c>
      <c r="F206" s="15" t="str">
        <f aca="false">IF(A206="","",SUMIFS('Example Journal'!$S$7:$S$1006,'Example Journal'!$A$7:$A$1006,A206,'Example Journal'!$S$7:$S$1006,"&gt;0"))</f>
        <v/>
      </c>
      <c r="G206" s="15" t="str">
        <f aca="false">IF(A206="","",-SUMIFS('Example Journal'!$S$7:$S$1006,'Example Journal'!$A$7:$A$1006,A206,'Example Journal'!$S$7:$S$1006,"&lt;0"))</f>
        <v/>
      </c>
      <c r="H206" s="15" t="str">
        <f aca="false">IF(A206="","",SUMIFS('Example Journal'!$S$7:$S$1006,'Example Journal'!$A$7:$A$1006,A206))</f>
        <v/>
      </c>
      <c r="I206" s="20" t="str">
        <f aca="false">IF(A206="","",IF(G206=0,IF(F206&gt;0,"no losses",""),F206/G206))</f>
        <v/>
      </c>
      <c r="J206" s="16" t="str">
        <f aca="false">IF(A206="","",IF(COUNTIFS('Example Journal'!$A$7:$A$1006,A206,'Example Journal'!$R$7:$R$1006,"&gt;0")=0,"",SUMIFS('Example Journal'!$T$7:$T$1006,'Example Journal'!$A$7:$A$1006,A206)/COUNTIFS('Example Journal'!$A$7:$A$1006,A206,'Example Journal'!$R$7:$R$1006,"&gt;0")))</f>
        <v/>
      </c>
      <c r="K206" s="15" t="str">
        <f aca="false">IF(A206="","",SUMIFS('Example Journal'!$L$7:$L$1006,'Example Journal'!$A$7:$A$1006,A206))</f>
        <v/>
      </c>
      <c r="L206" s="14" t="str">
        <f aca="false">IF(A206="","",IF(N('Example Journal'!$C$4)&lt;=0,"no limit set",IF(COUNTIFS('Example Journal'!$A$7:$A$1006,A206,'Example Journal'!$U$7:$U$1006,"&lt;="&amp;-'Example Journal'!$C$4)&gt;0,"Yes","No")))</f>
        <v/>
      </c>
      <c r="M206" s="14" t="str">
        <f aca="false">IF(A206="","",COUNTIFS('Example Journal'!$A$7:$A$1006,A206,'Example Journal'!$V$7:$V$1006,"After loss limit"))</f>
        <v/>
      </c>
      <c r="N206" s="14" t="str">
        <f aca="false">IF(A206="","",IF(N('Example Journal'!$C$5)&lt;=0,"no cap set",IF(B206&gt;'Example Journal'!$C$5,"Yes","No")))</f>
        <v/>
      </c>
      <c r="O206" s="15" t="str">
        <f aca="false">IF(A206="","",N('Example Journal'!$C$3)+SUM($H$7:H206))</f>
        <v/>
      </c>
      <c r="P206" s="15" t="str">
        <f aca="false">IF(A206="","",O206-MAX(N('Example Journal'!$C$3),MAX($O$7:O206)))</f>
        <v/>
      </c>
      <c r="Q206" s="21" t="e">
        <f aca="false">IF(A206="",NA(),O206)</f>
        <v>#N/A</v>
      </c>
    </row>
    <row r="207" customFormat="false" ht="15" hidden="false" customHeight="false" outlineLevel="0" collapsed="false">
      <c r="A207" s="18" t="str">
        <f aca="false">IF(A206="","",IF(COUNTIF('Example Journal'!$A$7:$A$1006,"&gt;"&amp;A206)=0,"",SMALL('Example Journal'!$A$7:$A$1006,COUNTIF('Example Journal'!$A$7:$A$1006,"&lt;="&amp;A206)+1)))</f>
        <v/>
      </c>
      <c r="B207" s="14" t="str">
        <f aca="false">IF(A207="","",COUNTIF('Example Journal'!$A$7:$A$1006,A207))</f>
        <v/>
      </c>
      <c r="C207" s="14" t="str">
        <f aca="false">IF(A207="","",COUNTIFS('Example Journal'!$A$7:$A$1006,A207,'Example Journal'!$S$7:$S$1006,"&gt;0"))</f>
        <v/>
      </c>
      <c r="D207" s="14" t="str">
        <f aca="false">IF(A207="","",COUNTIFS('Example Journal'!$A$7:$A$1006,A207,'Example Journal'!$S$7:$S$1006,"&lt;0"))</f>
        <v/>
      </c>
      <c r="E207" s="19" t="str">
        <f aca="false">IF(OR(A207="",N(B207)=0),"",C207/B207)</f>
        <v/>
      </c>
      <c r="F207" s="15" t="str">
        <f aca="false">IF(A207="","",SUMIFS('Example Journal'!$S$7:$S$1006,'Example Journal'!$A$7:$A$1006,A207,'Example Journal'!$S$7:$S$1006,"&gt;0"))</f>
        <v/>
      </c>
      <c r="G207" s="15" t="str">
        <f aca="false">IF(A207="","",-SUMIFS('Example Journal'!$S$7:$S$1006,'Example Journal'!$A$7:$A$1006,A207,'Example Journal'!$S$7:$S$1006,"&lt;0"))</f>
        <v/>
      </c>
      <c r="H207" s="15" t="str">
        <f aca="false">IF(A207="","",SUMIFS('Example Journal'!$S$7:$S$1006,'Example Journal'!$A$7:$A$1006,A207))</f>
        <v/>
      </c>
      <c r="I207" s="20" t="str">
        <f aca="false">IF(A207="","",IF(G207=0,IF(F207&gt;0,"no losses",""),F207/G207))</f>
        <v/>
      </c>
      <c r="J207" s="16" t="str">
        <f aca="false">IF(A207="","",IF(COUNTIFS('Example Journal'!$A$7:$A$1006,A207,'Example Journal'!$R$7:$R$1006,"&gt;0")=0,"",SUMIFS('Example Journal'!$T$7:$T$1006,'Example Journal'!$A$7:$A$1006,A207)/COUNTIFS('Example Journal'!$A$7:$A$1006,A207,'Example Journal'!$R$7:$R$1006,"&gt;0")))</f>
        <v/>
      </c>
      <c r="K207" s="15" t="str">
        <f aca="false">IF(A207="","",SUMIFS('Example Journal'!$L$7:$L$1006,'Example Journal'!$A$7:$A$1006,A207))</f>
        <v/>
      </c>
      <c r="L207" s="14" t="str">
        <f aca="false">IF(A207="","",IF(N('Example Journal'!$C$4)&lt;=0,"no limit set",IF(COUNTIFS('Example Journal'!$A$7:$A$1006,A207,'Example Journal'!$U$7:$U$1006,"&lt;="&amp;-'Example Journal'!$C$4)&gt;0,"Yes","No")))</f>
        <v/>
      </c>
      <c r="M207" s="14" t="str">
        <f aca="false">IF(A207="","",COUNTIFS('Example Journal'!$A$7:$A$1006,A207,'Example Journal'!$V$7:$V$1006,"After loss limit"))</f>
        <v/>
      </c>
      <c r="N207" s="14" t="str">
        <f aca="false">IF(A207="","",IF(N('Example Journal'!$C$5)&lt;=0,"no cap set",IF(B207&gt;'Example Journal'!$C$5,"Yes","No")))</f>
        <v/>
      </c>
      <c r="O207" s="15" t="str">
        <f aca="false">IF(A207="","",N('Example Journal'!$C$3)+SUM($H$7:H207))</f>
        <v/>
      </c>
      <c r="P207" s="15" t="str">
        <f aca="false">IF(A207="","",O207-MAX(N('Example Journal'!$C$3),MAX($O$7:O207)))</f>
        <v/>
      </c>
      <c r="Q207" s="21" t="e">
        <f aca="false">IF(A207="",NA(),O207)</f>
        <v>#N/A</v>
      </c>
    </row>
    <row r="208" customFormat="false" ht="15" hidden="false" customHeight="false" outlineLevel="0" collapsed="false">
      <c r="A208" s="18" t="str">
        <f aca="false">IF(A207="","",IF(COUNTIF('Example Journal'!$A$7:$A$1006,"&gt;"&amp;A207)=0,"",SMALL('Example Journal'!$A$7:$A$1006,COUNTIF('Example Journal'!$A$7:$A$1006,"&lt;="&amp;A207)+1)))</f>
        <v/>
      </c>
      <c r="B208" s="14" t="str">
        <f aca="false">IF(A208="","",COUNTIF('Example Journal'!$A$7:$A$1006,A208))</f>
        <v/>
      </c>
      <c r="C208" s="14" t="str">
        <f aca="false">IF(A208="","",COUNTIFS('Example Journal'!$A$7:$A$1006,A208,'Example Journal'!$S$7:$S$1006,"&gt;0"))</f>
        <v/>
      </c>
      <c r="D208" s="14" t="str">
        <f aca="false">IF(A208="","",COUNTIFS('Example Journal'!$A$7:$A$1006,A208,'Example Journal'!$S$7:$S$1006,"&lt;0"))</f>
        <v/>
      </c>
      <c r="E208" s="19" t="str">
        <f aca="false">IF(OR(A208="",N(B208)=0),"",C208/B208)</f>
        <v/>
      </c>
      <c r="F208" s="15" t="str">
        <f aca="false">IF(A208="","",SUMIFS('Example Journal'!$S$7:$S$1006,'Example Journal'!$A$7:$A$1006,A208,'Example Journal'!$S$7:$S$1006,"&gt;0"))</f>
        <v/>
      </c>
      <c r="G208" s="15" t="str">
        <f aca="false">IF(A208="","",-SUMIFS('Example Journal'!$S$7:$S$1006,'Example Journal'!$A$7:$A$1006,A208,'Example Journal'!$S$7:$S$1006,"&lt;0"))</f>
        <v/>
      </c>
      <c r="H208" s="15" t="str">
        <f aca="false">IF(A208="","",SUMIFS('Example Journal'!$S$7:$S$1006,'Example Journal'!$A$7:$A$1006,A208))</f>
        <v/>
      </c>
      <c r="I208" s="20" t="str">
        <f aca="false">IF(A208="","",IF(G208=0,IF(F208&gt;0,"no losses",""),F208/G208))</f>
        <v/>
      </c>
      <c r="J208" s="16" t="str">
        <f aca="false">IF(A208="","",IF(COUNTIFS('Example Journal'!$A$7:$A$1006,A208,'Example Journal'!$R$7:$R$1006,"&gt;0")=0,"",SUMIFS('Example Journal'!$T$7:$T$1006,'Example Journal'!$A$7:$A$1006,A208)/COUNTIFS('Example Journal'!$A$7:$A$1006,A208,'Example Journal'!$R$7:$R$1006,"&gt;0")))</f>
        <v/>
      </c>
      <c r="K208" s="15" t="str">
        <f aca="false">IF(A208="","",SUMIFS('Example Journal'!$L$7:$L$1006,'Example Journal'!$A$7:$A$1006,A208))</f>
        <v/>
      </c>
      <c r="L208" s="14" t="str">
        <f aca="false">IF(A208="","",IF(N('Example Journal'!$C$4)&lt;=0,"no limit set",IF(COUNTIFS('Example Journal'!$A$7:$A$1006,A208,'Example Journal'!$U$7:$U$1006,"&lt;="&amp;-'Example Journal'!$C$4)&gt;0,"Yes","No")))</f>
        <v/>
      </c>
      <c r="M208" s="14" t="str">
        <f aca="false">IF(A208="","",COUNTIFS('Example Journal'!$A$7:$A$1006,A208,'Example Journal'!$V$7:$V$1006,"After loss limit"))</f>
        <v/>
      </c>
      <c r="N208" s="14" t="str">
        <f aca="false">IF(A208="","",IF(N('Example Journal'!$C$5)&lt;=0,"no cap set",IF(B208&gt;'Example Journal'!$C$5,"Yes","No")))</f>
        <v/>
      </c>
      <c r="O208" s="15" t="str">
        <f aca="false">IF(A208="","",N('Example Journal'!$C$3)+SUM($H$7:H208))</f>
        <v/>
      </c>
      <c r="P208" s="15" t="str">
        <f aca="false">IF(A208="","",O208-MAX(N('Example Journal'!$C$3),MAX($O$7:O208)))</f>
        <v/>
      </c>
      <c r="Q208" s="21" t="e">
        <f aca="false">IF(A208="",NA(),O208)</f>
        <v>#N/A</v>
      </c>
    </row>
    <row r="209" customFormat="false" ht="15" hidden="false" customHeight="false" outlineLevel="0" collapsed="false">
      <c r="A209" s="18" t="str">
        <f aca="false">IF(A208="","",IF(COUNTIF('Example Journal'!$A$7:$A$1006,"&gt;"&amp;A208)=0,"",SMALL('Example Journal'!$A$7:$A$1006,COUNTIF('Example Journal'!$A$7:$A$1006,"&lt;="&amp;A208)+1)))</f>
        <v/>
      </c>
      <c r="B209" s="14" t="str">
        <f aca="false">IF(A209="","",COUNTIF('Example Journal'!$A$7:$A$1006,A209))</f>
        <v/>
      </c>
      <c r="C209" s="14" t="str">
        <f aca="false">IF(A209="","",COUNTIFS('Example Journal'!$A$7:$A$1006,A209,'Example Journal'!$S$7:$S$1006,"&gt;0"))</f>
        <v/>
      </c>
      <c r="D209" s="14" t="str">
        <f aca="false">IF(A209="","",COUNTIFS('Example Journal'!$A$7:$A$1006,A209,'Example Journal'!$S$7:$S$1006,"&lt;0"))</f>
        <v/>
      </c>
      <c r="E209" s="19" t="str">
        <f aca="false">IF(OR(A209="",N(B209)=0),"",C209/B209)</f>
        <v/>
      </c>
      <c r="F209" s="15" t="str">
        <f aca="false">IF(A209="","",SUMIFS('Example Journal'!$S$7:$S$1006,'Example Journal'!$A$7:$A$1006,A209,'Example Journal'!$S$7:$S$1006,"&gt;0"))</f>
        <v/>
      </c>
      <c r="G209" s="15" t="str">
        <f aca="false">IF(A209="","",-SUMIFS('Example Journal'!$S$7:$S$1006,'Example Journal'!$A$7:$A$1006,A209,'Example Journal'!$S$7:$S$1006,"&lt;0"))</f>
        <v/>
      </c>
      <c r="H209" s="15" t="str">
        <f aca="false">IF(A209="","",SUMIFS('Example Journal'!$S$7:$S$1006,'Example Journal'!$A$7:$A$1006,A209))</f>
        <v/>
      </c>
      <c r="I209" s="20" t="str">
        <f aca="false">IF(A209="","",IF(G209=0,IF(F209&gt;0,"no losses",""),F209/G209))</f>
        <v/>
      </c>
      <c r="J209" s="16" t="str">
        <f aca="false">IF(A209="","",IF(COUNTIFS('Example Journal'!$A$7:$A$1006,A209,'Example Journal'!$R$7:$R$1006,"&gt;0")=0,"",SUMIFS('Example Journal'!$T$7:$T$1006,'Example Journal'!$A$7:$A$1006,A209)/COUNTIFS('Example Journal'!$A$7:$A$1006,A209,'Example Journal'!$R$7:$R$1006,"&gt;0")))</f>
        <v/>
      </c>
      <c r="K209" s="15" t="str">
        <f aca="false">IF(A209="","",SUMIFS('Example Journal'!$L$7:$L$1006,'Example Journal'!$A$7:$A$1006,A209))</f>
        <v/>
      </c>
      <c r="L209" s="14" t="str">
        <f aca="false">IF(A209="","",IF(N('Example Journal'!$C$4)&lt;=0,"no limit set",IF(COUNTIFS('Example Journal'!$A$7:$A$1006,A209,'Example Journal'!$U$7:$U$1006,"&lt;="&amp;-'Example Journal'!$C$4)&gt;0,"Yes","No")))</f>
        <v/>
      </c>
      <c r="M209" s="14" t="str">
        <f aca="false">IF(A209="","",COUNTIFS('Example Journal'!$A$7:$A$1006,A209,'Example Journal'!$V$7:$V$1006,"After loss limit"))</f>
        <v/>
      </c>
      <c r="N209" s="14" t="str">
        <f aca="false">IF(A209="","",IF(N('Example Journal'!$C$5)&lt;=0,"no cap set",IF(B209&gt;'Example Journal'!$C$5,"Yes","No")))</f>
        <v/>
      </c>
      <c r="O209" s="15" t="str">
        <f aca="false">IF(A209="","",N('Example Journal'!$C$3)+SUM($H$7:H209))</f>
        <v/>
      </c>
      <c r="P209" s="15" t="str">
        <f aca="false">IF(A209="","",O209-MAX(N('Example Journal'!$C$3),MAX($O$7:O209)))</f>
        <v/>
      </c>
      <c r="Q209" s="21" t="e">
        <f aca="false">IF(A209="",NA(),O209)</f>
        <v>#N/A</v>
      </c>
    </row>
    <row r="210" customFormat="false" ht="15" hidden="false" customHeight="false" outlineLevel="0" collapsed="false">
      <c r="A210" s="18" t="str">
        <f aca="false">IF(A209="","",IF(COUNTIF('Example Journal'!$A$7:$A$1006,"&gt;"&amp;A209)=0,"",SMALL('Example Journal'!$A$7:$A$1006,COUNTIF('Example Journal'!$A$7:$A$1006,"&lt;="&amp;A209)+1)))</f>
        <v/>
      </c>
      <c r="B210" s="14" t="str">
        <f aca="false">IF(A210="","",COUNTIF('Example Journal'!$A$7:$A$1006,A210))</f>
        <v/>
      </c>
      <c r="C210" s="14" t="str">
        <f aca="false">IF(A210="","",COUNTIFS('Example Journal'!$A$7:$A$1006,A210,'Example Journal'!$S$7:$S$1006,"&gt;0"))</f>
        <v/>
      </c>
      <c r="D210" s="14" t="str">
        <f aca="false">IF(A210="","",COUNTIFS('Example Journal'!$A$7:$A$1006,A210,'Example Journal'!$S$7:$S$1006,"&lt;0"))</f>
        <v/>
      </c>
      <c r="E210" s="19" t="str">
        <f aca="false">IF(OR(A210="",N(B210)=0),"",C210/B210)</f>
        <v/>
      </c>
      <c r="F210" s="15" t="str">
        <f aca="false">IF(A210="","",SUMIFS('Example Journal'!$S$7:$S$1006,'Example Journal'!$A$7:$A$1006,A210,'Example Journal'!$S$7:$S$1006,"&gt;0"))</f>
        <v/>
      </c>
      <c r="G210" s="15" t="str">
        <f aca="false">IF(A210="","",-SUMIFS('Example Journal'!$S$7:$S$1006,'Example Journal'!$A$7:$A$1006,A210,'Example Journal'!$S$7:$S$1006,"&lt;0"))</f>
        <v/>
      </c>
      <c r="H210" s="15" t="str">
        <f aca="false">IF(A210="","",SUMIFS('Example Journal'!$S$7:$S$1006,'Example Journal'!$A$7:$A$1006,A210))</f>
        <v/>
      </c>
      <c r="I210" s="20" t="str">
        <f aca="false">IF(A210="","",IF(G210=0,IF(F210&gt;0,"no losses",""),F210/G210))</f>
        <v/>
      </c>
      <c r="J210" s="16" t="str">
        <f aca="false">IF(A210="","",IF(COUNTIFS('Example Journal'!$A$7:$A$1006,A210,'Example Journal'!$R$7:$R$1006,"&gt;0")=0,"",SUMIFS('Example Journal'!$T$7:$T$1006,'Example Journal'!$A$7:$A$1006,A210)/COUNTIFS('Example Journal'!$A$7:$A$1006,A210,'Example Journal'!$R$7:$R$1006,"&gt;0")))</f>
        <v/>
      </c>
      <c r="K210" s="15" t="str">
        <f aca="false">IF(A210="","",SUMIFS('Example Journal'!$L$7:$L$1006,'Example Journal'!$A$7:$A$1006,A210))</f>
        <v/>
      </c>
      <c r="L210" s="14" t="str">
        <f aca="false">IF(A210="","",IF(N('Example Journal'!$C$4)&lt;=0,"no limit set",IF(COUNTIFS('Example Journal'!$A$7:$A$1006,A210,'Example Journal'!$U$7:$U$1006,"&lt;="&amp;-'Example Journal'!$C$4)&gt;0,"Yes","No")))</f>
        <v/>
      </c>
      <c r="M210" s="14" t="str">
        <f aca="false">IF(A210="","",COUNTIFS('Example Journal'!$A$7:$A$1006,A210,'Example Journal'!$V$7:$V$1006,"After loss limit"))</f>
        <v/>
      </c>
      <c r="N210" s="14" t="str">
        <f aca="false">IF(A210="","",IF(N('Example Journal'!$C$5)&lt;=0,"no cap set",IF(B210&gt;'Example Journal'!$C$5,"Yes","No")))</f>
        <v/>
      </c>
      <c r="O210" s="15" t="str">
        <f aca="false">IF(A210="","",N('Example Journal'!$C$3)+SUM($H$7:H210))</f>
        <v/>
      </c>
      <c r="P210" s="15" t="str">
        <f aca="false">IF(A210="","",O210-MAX(N('Example Journal'!$C$3),MAX($O$7:O210)))</f>
        <v/>
      </c>
      <c r="Q210" s="21" t="e">
        <f aca="false">IF(A210="",NA(),O210)</f>
        <v>#N/A</v>
      </c>
    </row>
    <row r="211" customFormat="false" ht="15" hidden="false" customHeight="false" outlineLevel="0" collapsed="false">
      <c r="A211" s="18" t="str">
        <f aca="false">IF(A210="","",IF(COUNTIF('Example Journal'!$A$7:$A$1006,"&gt;"&amp;A210)=0,"",SMALL('Example Journal'!$A$7:$A$1006,COUNTIF('Example Journal'!$A$7:$A$1006,"&lt;="&amp;A210)+1)))</f>
        <v/>
      </c>
      <c r="B211" s="14" t="str">
        <f aca="false">IF(A211="","",COUNTIF('Example Journal'!$A$7:$A$1006,A211))</f>
        <v/>
      </c>
      <c r="C211" s="14" t="str">
        <f aca="false">IF(A211="","",COUNTIFS('Example Journal'!$A$7:$A$1006,A211,'Example Journal'!$S$7:$S$1006,"&gt;0"))</f>
        <v/>
      </c>
      <c r="D211" s="14" t="str">
        <f aca="false">IF(A211="","",COUNTIFS('Example Journal'!$A$7:$A$1006,A211,'Example Journal'!$S$7:$S$1006,"&lt;0"))</f>
        <v/>
      </c>
      <c r="E211" s="19" t="str">
        <f aca="false">IF(OR(A211="",N(B211)=0),"",C211/B211)</f>
        <v/>
      </c>
      <c r="F211" s="15" t="str">
        <f aca="false">IF(A211="","",SUMIFS('Example Journal'!$S$7:$S$1006,'Example Journal'!$A$7:$A$1006,A211,'Example Journal'!$S$7:$S$1006,"&gt;0"))</f>
        <v/>
      </c>
      <c r="G211" s="15" t="str">
        <f aca="false">IF(A211="","",-SUMIFS('Example Journal'!$S$7:$S$1006,'Example Journal'!$A$7:$A$1006,A211,'Example Journal'!$S$7:$S$1006,"&lt;0"))</f>
        <v/>
      </c>
      <c r="H211" s="15" t="str">
        <f aca="false">IF(A211="","",SUMIFS('Example Journal'!$S$7:$S$1006,'Example Journal'!$A$7:$A$1006,A211))</f>
        <v/>
      </c>
      <c r="I211" s="20" t="str">
        <f aca="false">IF(A211="","",IF(G211=0,IF(F211&gt;0,"no losses",""),F211/G211))</f>
        <v/>
      </c>
      <c r="J211" s="16" t="str">
        <f aca="false">IF(A211="","",IF(COUNTIFS('Example Journal'!$A$7:$A$1006,A211,'Example Journal'!$R$7:$R$1006,"&gt;0")=0,"",SUMIFS('Example Journal'!$T$7:$T$1006,'Example Journal'!$A$7:$A$1006,A211)/COUNTIFS('Example Journal'!$A$7:$A$1006,A211,'Example Journal'!$R$7:$R$1006,"&gt;0")))</f>
        <v/>
      </c>
      <c r="K211" s="15" t="str">
        <f aca="false">IF(A211="","",SUMIFS('Example Journal'!$L$7:$L$1006,'Example Journal'!$A$7:$A$1006,A211))</f>
        <v/>
      </c>
      <c r="L211" s="14" t="str">
        <f aca="false">IF(A211="","",IF(N('Example Journal'!$C$4)&lt;=0,"no limit set",IF(COUNTIFS('Example Journal'!$A$7:$A$1006,A211,'Example Journal'!$U$7:$U$1006,"&lt;="&amp;-'Example Journal'!$C$4)&gt;0,"Yes","No")))</f>
        <v/>
      </c>
      <c r="M211" s="14" t="str">
        <f aca="false">IF(A211="","",COUNTIFS('Example Journal'!$A$7:$A$1006,A211,'Example Journal'!$V$7:$V$1006,"After loss limit"))</f>
        <v/>
      </c>
      <c r="N211" s="14" t="str">
        <f aca="false">IF(A211="","",IF(N('Example Journal'!$C$5)&lt;=0,"no cap set",IF(B211&gt;'Example Journal'!$C$5,"Yes","No")))</f>
        <v/>
      </c>
      <c r="O211" s="15" t="str">
        <f aca="false">IF(A211="","",N('Example Journal'!$C$3)+SUM($H$7:H211))</f>
        <v/>
      </c>
      <c r="P211" s="15" t="str">
        <f aca="false">IF(A211="","",O211-MAX(N('Example Journal'!$C$3),MAX($O$7:O211)))</f>
        <v/>
      </c>
      <c r="Q211" s="21" t="e">
        <f aca="false">IF(A211="",NA(),O211)</f>
        <v>#N/A</v>
      </c>
    </row>
    <row r="212" customFormat="false" ht="15" hidden="false" customHeight="false" outlineLevel="0" collapsed="false">
      <c r="A212" s="18" t="str">
        <f aca="false">IF(A211="","",IF(COUNTIF('Example Journal'!$A$7:$A$1006,"&gt;"&amp;A211)=0,"",SMALL('Example Journal'!$A$7:$A$1006,COUNTIF('Example Journal'!$A$7:$A$1006,"&lt;="&amp;A211)+1)))</f>
        <v/>
      </c>
      <c r="B212" s="14" t="str">
        <f aca="false">IF(A212="","",COUNTIF('Example Journal'!$A$7:$A$1006,A212))</f>
        <v/>
      </c>
      <c r="C212" s="14" t="str">
        <f aca="false">IF(A212="","",COUNTIFS('Example Journal'!$A$7:$A$1006,A212,'Example Journal'!$S$7:$S$1006,"&gt;0"))</f>
        <v/>
      </c>
      <c r="D212" s="14" t="str">
        <f aca="false">IF(A212="","",COUNTIFS('Example Journal'!$A$7:$A$1006,A212,'Example Journal'!$S$7:$S$1006,"&lt;0"))</f>
        <v/>
      </c>
      <c r="E212" s="19" t="str">
        <f aca="false">IF(OR(A212="",N(B212)=0),"",C212/B212)</f>
        <v/>
      </c>
      <c r="F212" s="15" t="str">
        <f aca="false">IF(A212="","",SUMIFS('Example Journal'!$S$7:$S$1006,'Example Journal'!$A$7:$A$1006,A212,'Example Journal'!$S$7:$S$1006,"&gt;0"))</f>
        <v/>
      </c>
      <c r="G212" s="15" t="str">
        <f aca="false">IF(A212="","",-SUMIFS('Example Journal'!$S$7:$S$1006,'Example Journal'!$A$7:$A$1006,A212,'Example Journal'!$S$7:$S$1006,"&lt;0"))</f>
        <v/>
      </c>
      <c r="H212" s="15" t="str">
        <f aca="false">IF(A212="","",SUMIFS('Example Journal'!$S$7:$S$1006,'Example Journal'!$A$7:$A$1006,A212))</f>
        <v/>
      </c>
      <c r="I212" s="20" t="str">
        <f aca="false">IF(A212="","",IF(G212=0,IF(F212&gt;0,"no losses",""),F212/G212))</f>
        <v/>
      </c>
      <c r="J212" s="16" t="str">
        <f aca="false">IF(A212="","",IF(COUNTIFS('Example Journal'!$A$7:$A$1006,A212,'Example Journal'!$R$7:$R$1006,"&gt;0")=0,"",SUMIFS('Example Journal'!$T$7:$T$1006,'Example Journal'!$A$7:$A$1006,A212)/COUNTIFS('Example Journal'!$A$7:$A$1006,A212,'Example Journal'!$R$7:$R$1006,"&gt;0")))</f>
        <v/>
      </c>
      <c r="K212" s="15" t="str">
        <f aca="false">IF(A212="","",SUMIFS('Example Journal'!$L$7:$L$1006,'Example Journal'!$A$7:$A$1006,A212))</f>
        <v/>
      </c>
      <c r="L212" s="14" t="str">
        <f aca="false">IF(A212="","",IF(N('Example Journal'!$C$4)&lt;=0,"no limit set",IF(COUNTIFS('Example Journal'!$A$7:$A$1006,A212,'Example Journal'!$U$7:$U$1006,"&lt;="&amp;-'Example Journal'!$C$4)&gt;0,"Yes","No")))</f>
        <v/>
      </c>
      <c r="M212" s="14" t="str">
        <f aca="false">IF(A212="","",COUNTIFS('Example Journal'!$A$7:$A$1006,A212,'Example Journal'!$V$7:$V$1006,"After loss limit"))</f>
        <v/>
      </c>
      <c r="N212" s="14" t="str">
        <f aca="false">IF(A212="","",IF(N('Example Journal'!$C$5)&lt;=0,"no cap set",IF(B212&gt;'Example Journal'!$C$5,"Yes","No")))</f>
        <v/>
      </c>
      <c r="O212" s="15" t="str">
        <f aca="false">IF(A212="","",N('Example Journal'!$C$3)+SUM($H$7:H212))</f>
        <v/>
      </c>
      <c r="P212" s="15" t="str">
        <f aca="false">IF(A212="","",O212-MAX(N('Example Journal'!$C$3),MAX($O$7:O212)))</f>
        <v/>
      </c>
      <c r="Q212" s="21" t="e">
        <f aca="false">IF(A212="",NA(),O212)</f>
        <v>#N/A</v>
      </c>
    </row>
    <row r="213" customFormat="false" ht="15" hidden="false" customHeight="false" outlineLevel="0" collapsed="false">
      <c r="A213" s="18" t="str">
        <f aca="false">IF(A212="","",IF(COUNTIF('Example Journal'!$A$7:$A$1006,"&gt;"&amp;A212)=0,"",SMALL('Example Journal'!$A$7:$A$1006,COUNTIF('Example Journal'!$A$7:$A$1006,"&lt;="&amp;A212)+1)))</f>
        <v/>
      </c>
      <c r="B213" s="14" t="str">
        <f aca="false">IF(A213="","",COUNTIF('Example Journal'!$A$7:$A$1006,A213))</f>
        <v/>
      </c>
      <c r="C213" s="14" t="str">
        <f aca="false">IF(A213="","",COUNTIFS('Example Journal'!$A$7:$A$1006,A213,'Example Journal'!$S$7:$S$1006,"&gt;0"))</f>
        <v/>
      </c>
      <c r="D213" s="14" t="str">
        <f aca="false">IF(A213="","",COUNTIFS('Example Journal'!$A$7:$A$1006,A213,'Example Journal'!$S$7:$S$1006,"&lt;0"))</f>
        <v/>
      </c>
      <c r="E213" s="19" t="str">
        <f aca="false">IF(OR(A213="",N(B213)=0),"",C213/B213)</f>
        <v/>
      </c>
      <c r="F213" s="15" t="str">
        <f aca="false">IF(A213="","",SUMIFS('Example Journal'!$S$7:$S$1006,'Example Journal'!$A$7:$A$1006,A213,'Example Journal'!$S$7:$S$1006,"&gt;0"))</f>
        <v/>
      </c>
      <c r="G213" s="15" t="str">
        <f aca="false">IF(A213="","",-SUMIFS('Example Journal'!$S$7:$S$1006,'Example Journal'!$A$7:$A$1006,A213,'Example Journal'!$S$7:$S$1006,"&lt;0"))</f>
        <v/>
      </c>
      <c r="H213" s="15" t="str">
        <f aca="false">IF(A213="","",SUMIFS('Example Journal'!$S$7:$S$1006,'Example Journal'!$A$7:$A$1006,A213))</f>
        <v/>
      </c>
      <c r="I213" s="20" t="str">
        <f aca="false">IF(A213="","",IF(G213=0,IF(F213&gt;0,"no losses",""),F213/G213))</f>
        <v/>
      </c>
      <c r="J213" s="16" t="str">
        <f aca="false">IF(A213="","",IF(COUNTIFS('Example Journal'!$A$7:$A$1006,A213,'Example Journal'!$R$7:$R$1006,"&gt;0")=0,"",SUMIFS('Example Journal'!$T$7:$T$1006,'Example Journal'!$A$7:$A$1006,A213)/COUNTIFS('Example Journal'!$A$7:$A$1006,A213,'Example Journal'!$R$7:$R$1006,"&gt;0")))</f>
        <v/>
      </c>
      <c r="K213" s="15" t="str">
        <f aca="false">IF(A213="","",SUMIFS('Example Journal'!$L$7:$L$1006,'Example Journal'!$A$7:$A$1006,A213))</f>
        <v/>
      </c>
      <c r="L213" s="14" t="str">
        <f aca="false">IF(A213="","",IF(N('Example Journal'!$C$4)&lt;=0,"no limit set",IF(COUNTIFS('Example Journal'!$A$7:$A$1006,A213,'Example Journal'!$U$7:$U$1006,"&lt;="&amp;-'Example Journal'!$C$4)&gt;0,"Yes","No")))</f>
        <v/>
      </c>
      <c r="M213" s="14" t="str">
        <f aca="false">IF(A213="","",COUNTIFS('Example Journal'!$A$7:$A$1006,A213,'Example Journal'!$V$7:$V$1006,"After loss limit"))</f>
        <v/>
      </c>
      <c r="N213" s="14" t="str">
        <f aca="false">IF(A213="","",IF(N('Example Journal'!$C$5)&lt;=0,"no cap set",IF(B213&gt;'Example Journal'!$C$5,"Yes","No")))</f>
        <v/>
      </c>
      <c r="O213" s="15" t="str">
        <f aca="false">IF(A213="","",N('Example Journal'!$C$3)+SUM($H$7:H213))</f>
        <v/>
      </c>
      <c r="P213" s="15" t="str">
        <f aca="false">IF(A213="","",O213-MAX(N('Example Journal'!$C$3),MAX($O$7:O213)))</f>
        <v/>
      </c>
      <c r="Q213" s="21" t="e">
        <f aca="false">IF(A213="",NA(),O213)</f>
        <v>#N/A</v>
      </c>
    </row>
    <row r="214" customFormat="false" ht="15" hidden="false" customHeight="false" outlineLevel="0" collapsed="false">
      <c r="A214" s="18" t="str">
        <f aca="false">IF(A213="","",IF(COUNTIF('Example Journal'!$A$7:$A$1006,"&gt;"&amp;A213)=0,"",SMALL('Example Journal'!$A$7:$A$1006,COUNTIF('Example Journal'!$A$7:$A$1006,"&lt;="&amp;A213)+1)))</f>
        <v/>
      </c>
      <c r="B214" s="14" t="str">
        <f aca="false">IF(A214="","",COUNTIF('Example Journal'!$A$7:$A$1006,A214))</f>
        <v/>
      </c>
      <c r="C214" s="14" t="str">
        <f aca="false">IF(A214="","",COUNTIFS('Example Journal'!$A$7:$A$1006,A214,'Example Journal'!$S$7:$S$1006,"&gt;0"))</f>
        <v/>
      </c>
      <c r="D214" s="14" t="str">
        <f aca="false">IF(A214="","",COUNTIFS('Example Journal'!$A$7:$A$1006,A214,'Example Journal'!$S$7:$S$1006,"&lt;0"))</f>
        <v/>
      </c>
      <c r="E214" s="19" t="str">
        <f aca="false">IF(OR(A214="",N(B214)=0),"",C214/B214)</f>
        <v/>
      </c>
      <c r="F214" s="15" t="str">
        <f aca="false">IF(A214="","",SUMIFS('Example Journal'!$S$7:$S$1006,'Example Journal'!$A$7:$A$1006,A214,'Example Journal'!$S$7:$S$1006,"&gt;0"))</f>
        <v/>
      </c>
      <c r="G214" s="15" t="str">
        <f aca="false">IF(A214="","",-SUMIFS('Example Journal'!$S$7:$S$1006,'Example Journal'!$A$7:$A$1006,A214,'Example Journal'!$S$7:$S$1006,"&lt;0"))</f>
        <v/>
      </c>
      <c r="H214" s="15" t="str">
        <f aca="false">IF(A214="","",SUMIFS('Example Journal'!$S$7:$S$1006,'Example Journal'!$A$7:$A$1006,A214))</f>
        <v/>
      </c>
      <c r="I214" s="20" t="str">
        <f aca="false">IF(A214="","",IF(G214=0,IF(F214&gt;0,"no losses",""),F214/G214))</f>
        <v/>
      </c>
      <c r="J214" s="16" t="str">
        <f aca="false">IF(A214="","",IF(COUNTIFS('Example Journal'!$A$7:$A$1006,A214,'Example Journal'!$R$7:$R$1006,"&gt;0")=0,"",SUMIFS('Example Journal'!$T$7:$T$1006,'Example Journal'!$A$7:$A$1006,A214)/COUNTIFS('Example Journal'!$A$7:$A$1006,A214,'Example Journal'!$R$7:$R$1006,"&gt;0")))</f>
        <v/>
      </c>
      <c r="K214" s="15" t="str">
        <f aca="false">IF(A214="","",SUMIFS('Example Journal'!$L$7:$L$1006,'Example Journal'!$A$7:$A$1006,A214))</f>
        <v/>
      </c>
      <c r="L214" s="14" t="str">
        <f aca="false">IF(A214="","",IF(N('Example Journal'!$C$4)&lt;=0,"no limit set",IF(COUNTIFS('Example Journal'!$A$7:$A$1006,A214,'Example Journal'!$U$7:$U$1006,"&lt;="&amp;-'Example Journal'!$C$4)&gt;0,"Yes","No")))</f>
        <v/>
      </c>
      <c r="M214" s="14" t="str">
        <f aca="false">IF(A214="","",COUNTIFS('Example Journal'!$A$7:$A$1006,A214,'Example Journal'!$V$7:$V$1006,"After loss limit"))</f>
        <v/>
      </c>
      <c r="N214" s="14" t="str">
        <f aca="false">IF(A214="","",IF(N('Example Journal'!$C$5)&lt;=0,"no cap set",IF(B214&gt;'Example Journal'!$C$5,"Yes","No")))</f>
        <v/>
      </c>
      <c r="O214" s="15" t="str">
        <f aca="false">IF(A214="","",N('Example Journal'!$C$3)+SUM($H$7:H214))</f>
        <v/>
      </c>
      <c r="P214" s="15" t="str">
        <f aca="false">IF(A214="","",O214-MAX(N('Example Journal'!$C$3),MAX($O$7:O214)))</f>
        <v/>
      </c>
      <c r="Q214" s="21" t="e">
        <f aca="false">IF(A214="",NA(),O214)</f>
        <v>#N/A</v>
      </c>
    </row>
    <row r="215" customFormat="false" ht="15" hidden="false" customHeight="false" outlineLevel="0" collapsed="false">
      <c r="A215" s="18" t="str">
        <f aca="false">IF(A214="","",IF(COUNTIF('Example Journal'!$A$7:$A$1006,"&gt;"&amp;A214)=0,"",SMALL('Example Journal'!$A$7:$A$1006,COUNTIF('Example Journal'!$A$7:$A$1006,"&lt;="&amp;A214)+1)))</f>
        <v/>
      </c>
      <c r="B215" s="14" t="str">
        <f aca="false">IF(A215="","",COUNTIF('Example Journal'!$A$7:$A$1006,A215))</f>
        <v/>
      </c>
      <c r="C215" s="14" t="str">
        <f aca="false">IF(A215="","",COUNTIFS('Example Journal'!$A$7:$A$1006,A215,'Example Journal'!$S$7:$S$1006,"&gt;0"))</f>
        <v/>
      </c>
      <c r="D215" s="14" t="str">
        <f aca="false">IF(A215="","",COUNTIFS('Example Journal'!$A$7:$A$1006,A215,'Example Journal'!$S$7:$S$1006,"&lt;0"))</f>
        <v/>
      </c>
      <c r="E215" s="19" t="str">
        <f aca="false">IF(OR(A215="",N(B215)=0),"",C215/B215)</f>
        <v/>
      </c>
      <c r="F215" s="15" t="str">
        <f aca="false">IF(A215="","",SUMIFS('Example Journal'!$S$7:$S$1006,'Example Journal'!$A$7:$A$1006,A215,'Example Journal'!$S$7:$S$1006,"&gt;0"))</f>
        <v/>
      </c>
      <c r="G215" s="15" t="str">
        <f aca="false">IF(A215="","",-SUMIFS('Example Journal'!$S$7:$S$1006,'Example Journal'!$A$7:$A$1006,A215,'Example Journal'!$S$7:$S$1006,"&lt;0"))</f>
        <v/>
      </c>
      <c r="H215" s="15" t="str">
        <f aca="false">IF(A215="","",SUMIFS('Example Journal'!$S$7:$S$1006,'Example Journal'!$A$7:$A$1006,A215))</f>
        <v/>
      </c>
      <c r="I215" s="20" t="str">
        <f aca="false">IF(A215="","",IF(G215=0,IF(F215&gt;0,"no losses",""),F215/G215))</f>
        <v/>
      </c>
      <c r="J215" s="16" t="str">
        <f aca="false">IF(A215="","",IF(COUNTIFS('Example Journal'!$A$7:$A$1006,A215,'Example Journal'!$R$7:$R$1006,"&gt;0")=0,"",SUMIFS('Example Journal'!$T$7:$T$1006,'Example Journal'!$A$7:$A$1006,A215)/COUNTIFS('Example Journal'!$A$7:$A$1006,A215,'Example Journal'!$R$7:$R$1006,"&gt;0")))</f>
        <v/>
      </c>
      <c r="K215" s="15" t="str">
        <f aca="false">IF(A215="","",SUMIFS('Example Journal'!$L$7:$L$1006,'Example Journal'!$A$7:$A$1006,A215))</f>
        <v/>
      </c>
      <c r="L215" s="14" t="str">
        <f aca="false">IF(A215="","",IF(N('Example Journal'!$C$4)&lt;=0,"no limit set",IF(COUNTIFS('Example Journal'!$A$7:$A$1006,A215,'Example Journal'!$U$7:$U$1006,"&lt;="&amp;-'Example Journal'!$C$4)&gt;0,"Yes","No")))</f>
        <v/>
      </c>
      <c r="M215" s="14" t="str">
        <f aca="false">IF(A215="","",COUNTIFS('Example Journal'!$A$7:$A$1006,A215,'Example Journal'!$V$7:$V$1006,"After loss limit"))</f>
        <v/>
      </c>
      <c r="N215" s="14" t="str">
        <f aca="false">IF(A215="","",IF(N('Example Journal'!$C$5)&lt;=0,"no cap set",IF(B215&gt;'Example Journal'!$C$5,"Yes","No")))</f>
        <v/>
      </c>
      <c r="O215" s="15" t="str">
        <f aca="false">IF(A215="","",N('Example Journal'!$C$3)+SUM($H$7:H215))</f>
        <v/>
      </c>
      <c r="P215" s="15" t="str">
        <f aca="false">IF(A215="","",O215-MAX(N('Example Journal'!$C$3),MAX($O$7:O215)))</f>
        <v/>
      </c>
      <c r="Q215" s="21" t="e">
        <f aca="false">IF(A215="",NA(),O215)</f>
        <v>#N/A</v>
      </c>
    </row>
    <row r="216" customFormat="false" ht="15" hidden="false" customHeight="false" outlineLevel="0" collapsed="false">
      <c r="A216" s="18" t="str">
        <f aca="false">IF(A215="","",IF(COUNTIF('Example Journal'!$A$7:$A$1006,"&gt;"&amp;A215)=0,"",SMALL('Example Journal'!$A$7:$A$1006,COUNTIF('Example Journal'!$A$7:$A$1006,"&lt;="&amp;A215)+1)))</f>
        <v/>
      </c>
      <c r="B216" s="14" t="str">
        <f aca="false">IF(A216="","",COUNTIF('Example Journal'!$A$7:$A$1006,A216))</f>
        <v/>
      </c>
      <c r="C216" s="14" t="str">
        <f aca="false">IF(A216="","",COUNTIFS('Example Journal'!$A$7:$A$1006,A216,'Example Journal'!$S$7:$S$1006,"&gt;0"))</f>
        <v/>
      </c>
      <c r="D216" s="14" t="str">
        <f aca="false">IF(A216="","",COUNTIFS('Example Journal'!$A$7:$A$1006,A216,'Example Journal'!$S$7:$S$1006,"&lt;0"))</f>
        <v/>
      </c>
      <c r="E216" s="19" t="str">
        <f aca="false">IF(OR(A216="",N(B216)=0),"",C216/B216)</f>
        <v/>
      </c>
      <c r="F216" s="15" t="str">
        <f aca="false">IF(A216="","",SUMIFS('Example Journal'!$S$7:$S$1006,'Example Journal'!$A$7:$A$1006,A216,'Example Journal'!$S$7:$S$1006,"&gt;0"))</f>
        <v/>
      </c>
      <c r="G216" s="15" t="str">
        <f aca="false">IF(A216="","",-SUMIFS('Example Journal'!$S$7:$S$1006,'Example Journal'!$A$7:$A$1006,A216,'Example Journal'!$S$7:$S$1006,"&lt;0"))</f>
        <v/>
      </c>
      <c r="H216" s="15" t="str">
        <f aca="false">IF(A216="","",SUMIFS('Example Journal'!$S$7:$S$1006,'Example Journal'!$A$7:$A$1006,A216))</f>
        <v/>
      </c>
      <c r="I216" s="20" t="str">
        <f aca="false">IF(A216="","",IF(G216=0,IF(F216&gt;0,"no losses",""),F216/G216))</f>
        <v/>
      </c>
      <c r="J216" s="16" t="str">
        <f aca="false">IF(A216="","",IF(COUNTIFS('Example Journal'!$A$7:$A$1006,A216,'Example Journal'!$R$7:$R$1006,"&gt;0")=0,"",SUMIFS('Example Journal'!$T$7:$T$1006,'Example Journal'!$A$7:$A$1006,A216)/COUNTIFS('Example Journal'!$A$7:$A$1006,A216,'Example Journal'!$R$7:$R$1006,"&gt;0")))</f>
        <v/>
      </c>
      <c r="K216" s="15" t="str">
        <f aca="false">IF(A216="","",SUMIFS('Example Journal'!$L$7:$L$1006,'Example Journal'!$A$7:$A$1006,A216))</f>
        <v/>
      </c>
      <c r="L216" s="14" t="str">
        <f aca="false">IF(A216="","",IF(N('Example Journal'!$C$4)&lt;=0,"no limit set",IF(COUNTIFS('Example Journal'!$A$7:$A$1006,A216,'Example Journal'!$U$7:$U$1006,"&lt;="&amp;-'Example Journal'!$C$4)&gt;0,"Yes","No")))</f>
        <v/>
      </c>
      <c r="M216" s="14" t="str">
        <f aca="false">IF(A216="","",COUNTIFS('Example Journal'!$A$7:$A$1006,A216,'Example Journal'!$V$7:$V$1006,"After loss limit"))</f>
        <v/>
      </c>
      <c r="N216" s="14" t="str">
        <f aca="false">IF(A216="","",IF(N('Example Journal'!$C$5)&lt;=0,"no cap set",IF(B216&gt;'Example Journal'!$C$5,"Yes","No")))</f>
        <v/>
      </c>
      <c r="O216" s="15" t="str">
        <f aca="false">IF(A216="","",N('Example Journal'!$C$3)+SUM($H$7:H216))</f>
        <v/>
      </c>
      <c r="P216" s="15" t="str">
        <f aca="false">IF(A216="","",O216-MAX(N('Example Journal'!$C$3),MAX($O$7:O216)))</f>
        <v/>
      </c>
      <c r="Q216" s="21" t="e">
        <f aca="false">IF(A216="",NA(),O216)</f>
        <v>#N/A</v>
      </c>
    </row>
    <row r="217" customFormat="false" ht="15" hidden="false" customHeight="false" outlineLevel="0" collapsed="false">
      <c r="A217" s="18" t="str">
        <f aca="false">IF(A216="","",IF(COUNTIF('Example Journal'!$A$7:$A$1006,"&gt;"&amp;A216)=0,"",SMALL('Example Journal'!$A$7:$A$1006,COUNTIF('Example Journal'!$A$7:$A$1006,"&lt;="&amp;A216)+1)))</f>
        <v/>
      </c>
      <c r="B217" s="14" t="str">
        <f aca="false">IF(A217="","",COUNTIF('Example Journal'!$A$7:$A$1006,A217))</f>
        <v/>
      </c>
      <c r="C217" s="14" t="str">
        <f aca="false">IF(A217="","",COUNTIFS('Example Journal'!$A$7:$A$1006,A217,'Example Journal'!$S$7:$S$1006,"&gt;0"))</f>
        <v/>
      </c>
      <c r="D217" s="14" t="str">
        <f aca="false">IF(A217="","",COUNTIFS('Example Journal'!$A$7:$A$1006,A217,'Example Journal'!$S$7:$S$1006,"&lt;0"))</f>
        <v/>
      </c>
      <c r="E217" s="19" t="str">
        <f aca="false">IF(OR(A217="",N(B217)=0),"",C217/B217)</f>
        <v/>
      </c>
      <c r="F217" s="15" t="str">
        <f aca="false">IF(A217="","",SUMIFS('Example Journal'!$S$7:$S$1006,'Example Journal'!$A$7:$A$1006,A217,'Example Journal'!$S$7:$S$1006,"&gt;0"))</f>
        <v/>
      </c>
      <c r="G217" s="15" t="str">
        <f aca="false">IF(A217="","",-SUMIFS('Example Journal'!$S$7:$S$1006,'Example Journal'!$A$7:$A$1006,A217,'Example Journal'!$S$7:$S$1006,"&lt;0"))</f>
        <v/>
      </c>
      <c r="H217" s="15" t="str">
        <f aca="false">IF(A217="","",SUMIFS('Example Journal'!$S$7:$S$1006,'Example Journal'!$A$7:$A$1006,A217))</f>
        <v/>
      </c>
      <c r="I217" s="20" t="str">
        <f aca="false">IF(A217="","",IF(G217=0,IF(F217&gt;0,"no losses",""),F217/G217))</f>
        <v/>
      </c>
      <c r="J217" s="16" t="str">
        <f aca="false">IF(A217="","",IF(COUNTIFS('Example Journal'!$A$7:$A$1006,A217,'Example Journal'!$R$7:$R$1006,"&gt;0")=0,"",SUMIFS('Example Journal'!$T$7:$T$1006,'Example Journal'!$A$7:$A$1006,A217)/COUNTIFS('Example Journal'!$A$7:$A$1006,A217,'Example Journal'!$R$7:$R$1006,"&gt;0")))</f>
        <v/>
      </c>
      <c r="K217" s="15" t="str">
        <f aca="false">IF(A217="","",SUMIFS('Example Journal'!$L$7:$L$1006,'Example Journal'!$A$7:$A$1006,A217))</f>
        <v/>
      </c>
      <c r="L217" s="14" t="str">
        <f aca="false">IF(A217="","",IF(N('Example Journal'!$C$4)&lt;=0,"no limit set",IF(COUNTIFS('Example Journal'!$A$7:$A$1006,A217,'Example Journal'!$U$7:$U$1006,"&lt;="&amp;-'Example Journal'!$C$4)&gt;0,"Yes","No")))</f>
        <v/>
      </c>
      <c r="M217" s="14" t="str">
        <f aca="false">IF(A217="","",COUNTIFS('Example Journal'!$A$7:$A$1006,A217,'Example Journal'!$V$7:$V$1006,"After loss limit"))</f>
        <v/>
      </c>
      <c r="N217" s="14" t="str">
        <f aca="false">IF(A217="","",IF(N('Example Journal'!$C$5)&lt;=0,"no cap set",IF(B217&gt;'Example Journal'!$C$5,"Yes","No")))</f>
        <v/>
      </c>
      <c r="O217" s="15" t="str">
        <f aca="false">IF(A217="","",N('Example Journal'!$C$3)+SUM($H$7:H217))</f>
        <v/>
      </c>
      <c r="P217" s="15" t="str">
        <f aca="false">IF(A217="","",O217-MAX(N('Example Journal'!$C$3),MAX($O$7:O217)))</f>
        <v/>
      </c>
      <c r="Q217" s="21" t="e">
        <f aca="false">IF(A217="",NA(),O217)</f>
        <v>#N/A</v>
      </c>
    </row>
    <row r="218" customFormat="false" ht="15" hidden="false" customHeight="false" outlineLevel="0" collapsed="false">
      <c r="A218" s="18" t="str">
        <f aca="false">IF(A217="","",IF(COUNTIF('Example Journal'!$A$7:$A$1006,"&gt;"&amp;A217)=0,"",SMALL('Example Journal'!$A$7:$A$1006,COUNTIF('Example Journal'!$A$7:$A$1006,"&lt;="&amp;A217)+1)))</f>
        <v/>
      </c>
      <c r="B218" s="14" t="str">
        <f aca="false">IF(A218="","",COUNTIF('Example Journal'!$A$7:$A$1006,A218))</f>
        <v/>
      </c>
      <c r="C218" s="14" t="str">
        <f aca="false">IF(A218="","",COUNTIFS('Example Journal'!$A$7:$A$1006,A218,'Example Journal'!$S$7:$S$1006,"&gt;0"))</f>
        <v/>
      </c>
      <c r="D218" s="14" t="str">
        <f aca="false">IF(A218="","",COUNTIFS('Example Journal'!$A$7:$A$1006,A218,'Example Journal'!$S$7:$S$1006,"&lt;0"))</f>
        <v/>
      </c>
      <c r="E218" s="19" t="str">
        <f aca="false">IF(OR(A218="",N(B218)=0),"",C218/B218)</f>
        <v/>
      </c>
      <c r="F218" s="15" t="str">
        <f aca="false">IF(A218="","",SUMIFS('Example Journal'!$S$7:$S$1006,'Example Journal'!$A$7:$A$1006,A218,'Example Journal'!$S$7:$S$1006,"&gt;0"))</f>
        <v/>
      </c>
      <c r="G218" s="15" t="str">
        <f aca="false">IF(A218="","",-SUMIFS('Example Journal'!$S$7:$S$1006,'Example Journal'!$A$7:$A$1006,A218,'Example Journal'!$S$7:$S$1006,"&lt;0"))</f>
        <v/>
      </c>
      <c r="H218" s="15" t="str">
        <f aca="false">IF(A218="","",SUMIFS('Example Journal'!$S$7:$S$1006,'Example Journal'!$A$7:$A$1006,A218))</f>
        <v/>
      </c>
      <c r="I218" s="20" t="str">
        <f aca="false">IF(A218="","",IF(G218=0,IF(F218&gt;0,"no losses",""),F218/G218))</f>
        <v/>
      </c>
      <c r="J218" s="16" t="str">
        <f aca="false">IF(A218="","",IF(COUNTIFS('Example Journal'!$A$7:$A$1006,A218,'Example Journal'!$R$7:$R$1006,"&gt;0")=0,"",SUMIFS('Example Journal'!$T$7:$T$1006,'Example Journal'!$A$7:$A$1006,A218)/COUNTIFS('Example Journal'!$A$7:$A$1006,A218,'Example Journal'!$R$7:$R$1006,"&gt;0")))</f>
        <v/>
      </c>
      <c r="K218" s="15" t="str">
        <f aca="false">IF(A218="","",SUMIFS('Example Journal'!$L$7:$L$1006,'Example Journal'!$A$7:$A$1006,A218))</f>
        <v/>
      </c>
      <c r="L218" s="14" t="str">
        <f aca="false">IF(A218="","",IF(N('Example Journal'!$C$4)&lt;=0,"no limit set",IF(COUNTIFS('Example Journal'!$A$7:$A$1006,A218,'Example Journal'!$U$7:$U$1006,"&lt;="&amp;-'Example Journal'!$C$4)&gt;0,"Yes","No")))</f>
        <v/>
      </c>
      <c r="M218" s="14" t="str">
        <f aca="false">IF(A218="","",COUNTIFS('Example Journal'!$A$7:$A$1006,A218,'Example Journal'!$V$7:$V$1006,"After loss limit"))</f>
        <v/>
      </c>
      <c r="N218" s="14" t="str">
        <f aca="false">IF(A218="","",IF(N('Example Journal'!$C$5)&lt;=0,"no cap set",IF(B218&gt;'Example Journal'!$C$5,"Yes","No")))</f>
        <v/>
      </c>
      <c r="O218" s="15" t="str">
        <f aca="false">IF(A218="","",N('Example Journal'!$C$3)+SUM($H$7:H218))</f>
        <v/>
      </c>
      <c r="P218" s="15" t="str">
        <f aca="false">IF(A218="","",O218-MAX(N('Example Journal'!$C$3),MAX($O$7:O218)))</f>
        <v/>
      </c>
      <c r="Q218" s="21" t="e">
        <f aca="false">IF(A218="",NA(),O218)</f>
        <v>#N/A</v>
      </c>
    </row>
    <row r="219" customFormat="false" ht="15" hidden="false" customHeight="false" outlineLevel="0" collapsed="false">
      <c r="A219" s="18" t="str">
        <f aca="false">IF(A218="","",IF(COUNTIF('Example Journal'!$A$7:$A$1006,"&gt;"&amp;A218)=0,"",SMALL('Example Journal'!$A$7:$A$1006,COUNTIF('Example Journal'!$A$7:$A$1006,"&lt;="&amp;A218)+1)))</f>
        <v/>
      </c>
      <c r="B219" s="14" t="str">
        <f aca="false">IF(A219="","",COUNTIF('Example Journal'!$A$7:$A$1006,A219))</f>
        <v/>
      </c>
      <c r="C219" s="14" t="str">
        <f aca="false">IF(A219="","",COUNTIFS('Example Journal'!$A$7:$A$1006,A219,'Example Journal'!$S$7:$S$1006,"&gt;0"))</f>
        <v/>
      </c>
      <c r="D219" s="14" t="str">
        <f aca="false">IF(A219="","",COUNTIFS('Example Journal'!$A$7:$A$1006,A219,'Example Journal'!$S$7:$S$1006,"&lt;0"))</f>
        <v/>
      </c>
      <c r="E219" s="19" t="str">
        <f aca="false">IF(OR(A219="",N(B219)=0),"",C219/B219)</f>
        <v/>
      </c>
      <c r="F219" s="15" t="str">
        <f aca="false">IF(A219="","",SUMIFS('Example Journal'!$S$7:$S$1006,'Example Journal'!$A$7:$A$1006,A219,'Example Journal'!$S$7:$S$1006,"&gt;0"))</f>
        <v/>
      </c>
      <c r="G219" s="15" t="str">
        <f aca="false">IF(A219="","",-SUMIFS('Example Journal'!$S$7:$S$1006,'Example Journal'!$A$7:$A$1006,A219,'Example Journal'!$S$7:$S$1006,"&lt;0"))</f>
        <v/>
      </c>
      <c r="H219" s="15" t="str">
        <f aca="false">IF(A219="","",SUMIFS('Example Journal'!$S$7:$S$1006,'Example Journal'!$A$7:$A$1006,A219))</f>
        <v/>
      </c>
      <c r="I219" s="20" t="str">
        <f aca="false">IF(A219="","",IF(G219=0,IF(F219&gt;0,"no losses",""),F219/G219))</f>
        <v/>
      </c>
      <c r="J219" s="16" t="str">
        <f aca="false">IF(A219="","",IF(COUNTIFS('Example Journal'!$A$7:$A$1006,A219,'Example Journal'!$R$7:$R$1006,"&gt;0")=0,"",SUMIFS('Example Journal'!$T$7:$T$1006,'Example Journal'!$A$7:$A$1006,A219)/COUNTIFS('Example Journal'!$A$7:$A$1006,A219,'Example Journal'!$R$7:$R$1006,"&gt;0")))</f>
        <v/>
      </c>
      <c r="K219" s="15" t="str">
        <f aca="false">IF(A219="","",SUMIFS('Example Journal'!$L$7:$L$1006,'Example Journal'!$A$7:$A$1006,A219))</f>
        <v/>
      </c>
      <c r="L219" s="14" t="str">
        <f aca="false">IF(A219="","",IF(N('Example Journal'!$C$4)&lt;=0,"no limit set",IF(COUNTIFS('Example Journal'!$A$7:$A$1006,A219,'Example Journal'!$U$7:$U$1006,"&lt;="&amp;-'Example Journal'!$C$4)&gt;0,"Yes","No")))</f>
        <v/>
      </c>
      <c r="M219" s="14" t="str">
        <f aca="false">IF(A219="","",COUNTIFS('Example Journal'!$A$7:$A$1006,A219,'Example Journal'!$V$7:$V$1006,"After loss limit"))</f>
        <v/>
      </c>
      <c r="N219" s="14" t="str">
        <f aca="false">IF(A219="","",IF(N('Example Journal'!$C$5)&lt;=0,"no cap set",IF(B219&gt;'Example Journal'!$C$5,"Yes","No")))</f>
        <v/>
      </c>
      <c r="O219" s="15" t="str">
        <f aca="false">IF(A219="","",N('Example Journal'!$C$3)+SUM($H$7:H219))</f>
        <v/>
      </c>
      <c r="P219" s="15" t="str">
        <f aca="false">IF(A219="","",O219-MAX(N('Example Journal'!$C$3),MAX($O$7:O219)))</f>
        <v/>
      </c>
      <c r="Q219" s="21" t="e">
        <f aca="false">IF(A219="",NA(),O219)</f>
        <v>#N/A</v>
      </c>
    </row>
    <row r="220" customFormat="false" ht="15" hidden="false" customHeight="false" outlineLevel="0" collapsed="false">
      <c r="A220" s="18" t="str">
        <f aca="false">IF(A219="","",IF(COUNTIF('Example Journal'!$A$7:$A$1006,"&gt;"&amp;A219)=0,"",SMALL('Example Journal'!$A$7:$A$1006,COUNTIF('Example Journal'!$A$7:$A$1006,"&lt;="&amp;A219)+1)))</f>
        <v/>
      </c>
      <c r="B220" s="14" t="str">
        <f aca="false">IF(A220="","",COUNTIF('Example Journal'!$A$7:$A$1006,A220))</f>
        <v/>
      </c>
      <c r="C220" s="14" t="str">
        <f aca="false">IF(A220="","",COUNTIFS('Example Journal'!$A$7:$A$1006,A220,'Example Journal'!$S$7:$S$1006,"&gt;0"))</f>
        <v/>
      </c>
      <c r="D220" s="14" t="str">
        <f aca="false">IF(A220="","",COUNTIFS('Example Journal'!$A$7:$A$1006,A220,'Example Journal'!$S$7:$S$1006,"&lt;0"))</f>
        <v/>
      </c>
      <c r="E220" s="19" t="str">
        <f aca="false">IF(OR(A220="",N(B220)=0),"",C220/B220)</f>
        <v/>
      </c>
      <c r="F220" s="15" t="str">
        <f aca="false">IF(A220="","",SUMIFS('Example Journal'!$S$7:$S$1006,'Example Journal'!$A$7:$A$1006,A220,'Example Journal'!$S$7:$S$1006,"&gt;0"))</f>
        <v/>
      </c>
      <c r="G220" s="15" t="str">
        <f aca="false">IF(A220="","",-SUMIFS('Example Journal'!$S$7:$S$1006,'Example Journal'!$A$7:$A$1006,A220,'Example Journal'!$S$7:$S$1006,"&lt;0"))</f>
        <v/>
      </c>
      <c r="H220" s="15" t="str">
        <f aca="false">IF(A220="","",SUMIFS('Example Journal'!$S$7:$S$1006,'Example Journal'!$A$7:$A$1006,A220))</f>
        <v/>
      </c>
      <c r="I220" s="20" t="str">
        <f aca="false">IF(A220="","",IF(G220=0,IF(F220&gt;0,"no losses",""),F220/G220))</f>
        <v/>
      </c>
      <c r="J220" s="16" t="str">
        <f aca="false">IF(A220="","",IF(COUNTIFS('Example Journal'!$A$7:$A$1006,A220,'Example Journal'!$R$7:$R$1006,"&gt;0")=0,"",SUMIFS('Example Journal'!$T$7:$T$1006,'Example Journal'!$A$7:$A$1006,A220)/COUNTIFS('Example Journal'!$A$7:$A$1006,A220,'Example Journal'!$R$7:$R$1006,"&gt;0")))</f>
        <v/>
      </c>
      <c r="K220" s="15" t="str">
        <f aca="false">IF(A220="","",SUMIFS('Example Journal'!$L$7:$L$1006,'Example Journal'!$A$7:$A$1006,A220))</f>
        <v/>
      </c>
      <c r="L220" s="14" t="str">
        <f aca="false">IF(A220="","",IF(N('Example Journal'!$C$4)&lt;=0,"no limit set",IF(COUNTIFS('Example Journal'!$A$7:$A$1006,A220,'Example Journal'!$U$7:$U$1006,"&lt;="&amp;-'Example Journal'!$C$4)&gt;0,"Yes","No")))</f>
        <v/>
      </c>
      <c r="M220" s="14" t="str">
        <f aca="false">IF(A220="","",COUNTIFS('Example Journal'!$A$7:$A$1006,A220,'Example Journal'!$V$7:$V$1006,"After loss limit"))</f>
        <v/>
      </c>
      <c r="N220" s="14" t="str">
        <f aca="false">IF(A220="","",IF(N('Example Journal'!$C$5)&lt;=0,"no cap set",IF(B220&gt;'Example Journal'!$C$5,"Yes","No")))</f>
        <v/>
      </c>
      <c r="O220" s="15" t="str">
        <f aca="false">IF(A220="","",N('Example Journal'!$C$3)+SUM($H$7:H220))</f>
        <v/>
      </c>
      <c r="P220" s="15" t="str">
        <f aca="false">IF(A220="","",O220-MAX(N('Example Journal'!$C$3),MAX($O$7:O220)))</f>
        <v/>
      </c>
      <c r="Q220" s="21" t="e">
        <f aca="false">IF(A220="",NA(),O220)</f>
        <v>#N/A</v>
      </c>
    </row>
    <row r="221" customFormat="false" ht="15" hidden="false" customHeight="false" outlineLevel="0" collapsed="false">
      <c r="A221" s="18" t="str">
        <f aca="false">IF(A220="","",IF(COUNTIF('Example Journal'!$A$7:$A$1006,"&gt;"&amp;A220)=0,"",SMALL('Example Journal'!$A$7:$A$1006,COUNTIF('Example Journal'!$A$7:$A$1006,"&lt;="&amp;A220)+1)))</f>
        <v/>
      </c>
      <c r="B221" s="14" t="str">
        <f aca="false">IF(A221="","",COUNTIF('Example Journal'!$A$7:$A$1006,A221))</f>
        <v/>
      </c>
      <c r="C221" s="14" t="str">
        <f aca="false">IF(A221="","",COUNTIFS('Example Journal'!$A$7:$A$1006,A221,'Example Journal'!$S$7:$S$1006,"&gt;0"))</f>
        <v/>
      </c>
      <c r="D221" s="14" t="str">
        <f aca="false">IF(A221="","",COUNTIFS('Example Journal'!$A$7:$A$1006,A221,'Example Journal'!$S$7:$S$1006,"&lt;0"))</f>
        <v/>
      </c>
      <c r="E221" s="19" t="str">
        <f aca="false">IF(OR(A221="",N(B221)=0),"",C221/B221)</f>
        <v/>
      </c>
      <c r="F221" s="15" t="str">
        <f aca="false">IF(A221="","",SUMIFS('Example Journal'!$S$7:$S$1006,'Example Journal'!$A$7:$A$1006,A221,'Example Journal'!$S$7:$S$1006,"&gt;0"))</f>
        <v/>
      </c>
      <c r="G221" s="15" t="str">
        <f aca="false">IF(A221="","",-SUMIFS('Example Journal'!$S$7:$S$1006,'Example Journal'!$A$7:$A$1006,A221,'Example Journal'!$S$7:$S$1006,"&lt;0"))</f>
        <v/>
      </c>
      <c r="H221" s="15" t="str">
        <f aca="false">IF(A221="","",SUMIFS('Example Journal'!$S$7:$S$1006,'Example Journal'!$A$7:$A$1006,A221))</f>
        <v/>
      </c>
      <c r="I221" s="20" t="str">
        <f aca="false">IF(A221="","",IF(G221=0,IF(F221&gt;0,"no losses",""),F221/G221))</f>
        <v/>
      </c>
      <c r="J221" s="16" t="str">
        <f aca="false">IF(A221="","",IF(COUNTIFS('Example Journal'!$A$7:$A$1006,A221,'Example Journal'!$R$7:$R$1006,"&gt;0")=0,"",SUMIFS('Example Journal'!$T$7:$T$1006,'Example Journal'!$A$7:$A$1006,A221)/COUNTIFS('Example Journal'!$A$7:$A$1006,A221,'Example Journal'!$R$7:$R$1006,"&gt;0")))</f>
        <v/>
      </c>
      <c r="K221" s="15" t="str">
        <f aca="false">IF(A221="","",SUMIFS('Example Journal'!$L$7:$L$1006,'Example Journal'!$A$7:$A$1006,A221))</f>
        <v/>
      </c>
      <c r="L221" s="14" t="str">
        <f aca="false">IF(A221="","",IF(N('Example Journal'!$C$4)&lt;=0,"no limit set",IF(COUNTIFS('Example Journal'!$A$7:$A$1006,A221,'Example Journal'!$U$7:$U$1006,"&lt;="&amp;-'Example Journal'!$C$4)&gt;0,"Yes","No")))</f>
        <v/>
      </c>
      <c r="M221" s="14" t="str">
        <f aca="false">IF(A221="","",COUNTIFS('Example Journal'!$A$7:$A$1006,A221,'Example Journal'!$V$7:$V$1006,"After loss limit"))</f>
        <v/>
      </c>
      <c r="N221" s="14" t="str">
        <f aca="false">IF(A221="","",IF(N('Example Journal'!$C$5)&lt;=0,"no cap set",IF(B221&gt;'Example Journal'!$C$5,"Yes","No")))</f>
        <v/>
      </c>
      <c r="O221" s="15" t="str">
        <f aca="false">IF(A221="","",N('Example Journal'!$C$3)+SUM($H$7:H221))</f>
        <v/>
      </c>
      <c r="P221" s="15" t="str">
        <f aca="false">IF(A221="","",O221-MAX(N('Example Journal'!$C$3),MAX($O$7:O221)))</f>
        <v/>
      </c>
      <c r="Q221" s="21" t="e">
        <f aca="false">IF(A221="",NA(),O221)</f>
        <v>#N/A</v>
      </c>
    </row>
    <row r="222" customFormat="false" ht="15" hidden="false" customHeight="false" outlineLevel="0" collapsed="false">
      <c r="A222" s="18" t="str">
        <f aca="false">IF(A221="","",IF(COUNTIF('Example Journal'!$A$7:$A$1006,"&gt;"&amp;A221)=0,"",SMALL('Example Journal'!$A$7:$A$1006,COUNTIF('Example Journal'!$A$7:$A$1006,"&lt;="&amp;A221)+1)))</f>
        <v/>
      </c>
      <c r="B222" s="14" t="str">
        <f aca="false">IF(A222="","",COUNTIF('Example Journal'!$A$7:$A$1006,A222))</f>
        <v/>
      </c>
      <c r="C222" s="14" t="str">
        <f aca="false">IF(A222="","",COUNTIFS('Example Journal'!$A$7:$A$1006,A222,'Example Journal'!$S$7:$S$1006,"&gt;0"))</f>
        <v/>
      </c>
      <c r="D222" s="14" t="str">
        <f aca="false">IF(A222="","",COUNTIFS('Example Journal'!$A$7:$A$1006,A222,'Example Journal'!$S$7:$S$1006,"&lt;0"))</f>
        <v/>
      </c>
      <c r="E222" s="19" t="str">
        <f aca="false">IF(OR(A222="",N(B222)=0),"",C222/B222)</f>
        <v/>
      </c>
      <c r="F222" s="15" t="str">
        <f aca="false">IF(A222="","",SUMIFS('Example Journal'!$S$7:$S$1006,'Example Journal'!$A$7:$A$1006,A222,'Example Journal'!$S$7:$S$1006,"&gt;0"))</f>
        <v/>
      </c>
      <c r="G222" s="15" t="str">
        <f aca="false">IF(A222="","",-SUMIFS('Example Journal'!$S$7:$S$1006,'Example Journal'!$A$7:$A$1006,A222,'Example Journal'!$S$7:$S$1006,"&lt;0"))</f>
        <v/>
      </c>
      <c r="H222" s="15" t="str">
        <f aca="false">IF(A222="","",SUMIFS('Example Journal'!$S$7:$S$1006,'Example Journal'!$A$7:$A$1006,A222))</f>
        <v/>
      </c>
      <c r="I222" s="20" t="str">
        <f aca="false">IF(A222="","",IF(G222=0,IF(F222&gt;0,"no losses",""),F222/G222))</f>
        <v/>
      </c>
      <c r="J222" s="16" t="str">
        <f aca="false">IF(A222="","",IF(COUNTIFS('Example Journal'!$A$7:$A$1006,A222,'Example Journal'!$R$7:$R$1006,"&gt;0")=0,"",SUMIFS('Example Journal'!$T$7:$T$1006,'Example Journal'!$A$7:$A$1006,A222)/COUNTIFS('Example Journal'!$A$7:$A$1006,A222,'Example Journal'!$R$7:$R$1006,"&gt;0")))</f>
        <v/>
      </c>
      <c r="K222" s="15" t="str">
        <f aca="false">IF(A222="","",SUMIFS('Example Journal'!$L$7:$L$1006,'Example Journal'!$A$7:$A$1006,A222))</f>
        <v/>
      </c>
      <c r="L222" s="14" t="str">
        <f aca="false">IF(A222="","",IF(N('Example Journal'!$C$4)&lt;=0,"no limit set",IF(COUNTIFS('Example Journal'!$A$7:$A$1006,A222,'Example Journal'!$U$7:$U$1006,"&lt;="&amp;-'Example Journal'!$C$4)&gt;0,"Yes","No")))</f>
        <v/>
      </c>
      <c r="M222" s="14" t="str">
        <f aca="false">IF(A222="","",COUNTIFS('Example Journal'!$A$7:$A$1006,A222,'Example Journal'!$V$7:$V$1006,"After loss limit"))</f>
        <v/>
      </c>
      <c r="N222" s="14" t="str">
        <f aca="false">IF(A222="","",IF(N('Example Journal'!$C$5)&lt;=0,"no cap set",IF(B222&gt;'Example Journal'!$C$5,"Yes","No")))</f>
        <v/>
      </c>
      <c r="O222" s="15" t="str">
        <f aca="false">IF(A222="","",N('Example Journal'!$C$3)+SUM($H$7:H222))</f>
        <v/>
      </c>
      <c r="P222" s="15" t="str">
        <f aca="false">IF(A222="","",O222-MAX(N('Example Journal'!$C$3),MAX($O$7:O222)))</f>
        <v/>
      </c>
      <c r="Q222" s="21" t="e">
        <f aca="false">IF(A222="",NA(),O222)</f>
        <v>#N/A</v>
      </c>
    </row>
    <row r="223" customFormat="false" ht="15" hidden="false" customHeight="false" outlineLevel="0" collapsed="false">
      <c r="A223" s="18" t="str">
        <f aca="false">IF(A222="","",IF(COUNTIF('Example Journal'!$A$7:$A$1006,"&gt;"&amp;A222)=0,"",SMALL('Example Journal'!$A$7:$A$1006,COUNTIF('Example Journal'!$A$7:$A$1006,"&lt;="&amp;A222)+1)))</f>
        <v/>
      </c>
      <c r="B223" s="14" t="str">
        <f aca="false">IF(A223="","",COUNTIF('Example Journal'!$A$7:$A$1006,A223))</f>
        <v/>
      </c>
      <c r="C223" s="14" t="str">
        <f aca="false">IF(A223="","",COUNTIFS('Example Journal'!$A$7:$A$1006,A223,'Example Journal'!$S$7:$S$1006,"&gt;0"))</f>
        <v/>
      </c>
      <c r="D223" s="14" t="str">
        <f aca="false">IF(A223="","",COUNTIFS('Example Journal'!$A$7:$A$1006,A223,'Example Journal'!$S$7:$S$1006,"&lt;0"))</f>
        <v/>
      </c>
      <c r="E223" s="19" t="str">
        <f aca="false">IF(OR(A223="",N(B223)=0),"",C223/B223)</f>
        <v/>
      </c>
      <c r="F223" s="15" t="str">
        <f aca="false">IF(A223="","",SUMIFS('Example Journal'!$S$7:$S$1006,'Example Journal'!$A$7:$A$1006,A223,'Example Journal'!$S$7:$S$1006,"&gt;0"))</f>
        <v/>
      </c>
      <c r="G223" s="15" t="str">
        <f aca="false">IF(A223="","",-SUMIFS('Example Journal'!$S$7:$S$1006,'Example Journal'!$A$7:$A$1006,A223,'Example Journal'!$S$7:$S$1006,"&lt;0"))</f>
        <v/>
      </c>
      <c r="H223" s="15" t="str">
        <f aca="false">IF(A223="","",SUMIFS('Example Journal'!$S$7:$S$1006,'Example Journal'!$A$7:$A$1006,A223))</f>
        <v/>
      </c>
      <c r="I223" s="20" t="str">
        <f aca="false">IF(A223="","",IF(G223=0,IF(F223&gt;0,"no losses",""),F223/G223))</f>
        <v/>
      </c>
      <c r="J223" s="16" t="str">
        <f aca="false">IF(A223="","",IF(COUNTIFS('Example Journal'!$A$7:$A$1006,A223,'Example Journal'!$R$7:$R$1006,"&gt;0")=0,"",SUMIFS('Example Journal'!$T$7:$T$1006,'Example Journal'!$A$7:$A$1006,A223)/COUNTIFS('Example Journal'!$A$7:$A$1006,A223,'Example Journal'!$R$7:$R$1006,"&gt;0")))</f>
        <v/>
      </c>
      <c r="K223" s="15" t="str">
        <f aca="false">IF(A223="","",SUMIFS('Example Journal'!$L$7:$L$1006,'Example Journal'!$A$7:$A$1006,A223))</f>
        <v/>
      </c>
      <c r="L223" s="14" t="str">
        <f aca="false">IF(A223="","",IF(N('Example Journal'!$C$4)&lt;=0,"no limit set",IF(COUNTIFS('Example Journal'!$A$7:$A$1006,A223,'Example Journal'!$U$7:$U$1006,"&lt;="&amp;-'Example Journal'!$C$4)&gt;0,"Yes","No")))</f>
        <v/>
      </c>
      <c r="M223" s="14" t="str">
        <f aca="false">IF(A223="","",COUNTIFS('Example Journal'!$A$7:$A$1006,A223,'Example Journal'!$V$7:$V$1006,"After loss limit"))</f>
        <v/>
      </c>
      <c r="N223" s="14" t="str">
        <f aca="false">IF(A223="","",IF(N('Example Journal'!$C$5)&lt;=0,"no cap set",IF(B223&gt;'Example Journal'!$C$5,"Yes","No")))</f>
        <v/>
      </c>
      <c r="O223" s="15" t="str">
        <f aca="false">IF(A223="","",N('Example Journal'!$C$3)+SUM($H$7:H223))</f>
        <v/>
      </c>
      <c r="P223" s="15" t="str">
        <f aca="false">IF(A223="","",O223-MAX(N('Example Journal'!$C$3),MAX($O$7:O223)))</f>
        <v/>
      </c>
      <c r="Q223" s="21" t="e">
        <f aca="false">IF(A223="",NA(),O223)</f>
        <v>#N/A</v>
      </c>
    </row>
    <row r="224" customFormat="false" ht="15" hidden="false" customHeight="false" outlineLevel="0" collapsed="false">
      <c r="A224" s="18" t="str">
        <f aca="false">IF(A223="","",IF(COUNTIF('Example Journal'!$A$7:$A$1006,"&gt;"&amp;A223)=0,"",SMALL('Example Journal'!$A$7:$A$1006,COUNTIF('Example Journal'!$A$7:$A$1006,"&lt;="&amp;A223)+1)))</f>
        <v/>
      </c>
      <c r="B224" s="14" t="str">
        <f aca="false">IF(A224="","",COUNTIF('Example Journal'!$A$7:$A$1006,A224))</f>
        <v/>
      </c>
      <c r="C224" s="14" t="str">
        <f aca="false">IF(A224="","",COUNTIFS('Example Journal'!$A$7:$A$1006,A224,'Example Journal'!$S$7:$S$1006,"&gt;0"))</f>
        <v/>
      </c>
      <c r="D224" s="14" t="str">
        <f aca="false">IF(A224="","",COUNTIFS('Example Journal'!$A$7:$A$1006,A224,'Example Journal'!$S$7:$S$1006,"&lt;0"))</f>
        <v/>
      </c>
      <c r="E224" s="19" t="str">
        <f aca="false">IF(OR(A224="",N(B224)=0),"",C224/B224)</f>
        <v/>
      </c>
      <c r="F224" s="15" t="str">
        <f aca="false">IF(A224="","",SUMIFS('Example Journal'!$S$7:$S$1006,'Example Journal'!$A$7:$A$1006,A224,'Example Journal'!$S$7:$S$1006,"&gt;0"))</f>
        <v/>
      </c>
      <c r="G224" s="15" t="str">
        <f aca="false">IF(A224="","",-SUMIFS('Example Journal'!$S$7:$S$1006,'Example Journal'!$A$7:$A$1006,A224,'Example Journal'!$S$7:$S$1006,"&lt;0"))</f>
        <v/>
      </c>
      <c r="H224" s="15" t="str">
        <f aca="false">IF(A224="","",SUMIFS('Example Journal'!$S$7:$S$1006,'Example Journal'!$A$7:$A$1006,A224))</f>
        <v/>
      </c>
      <c r="I224" s="20" t="str">
        <f aca="false">IF(A224="","",IF(G224=0,IF(F224&gt;0,"no losses",""),F224/G224))</f>
        <v/>
      </c>
      <c r="J224" s="16" t="str">
        <f aca="false">IF(A224="","",IF(COUNTIFS('Example Journal'!$A$7:$A$1006,A224,'Example Journal'!$R$7:$R$1006,"&gt;0")=0,"",SUMIFS('Example Journal'!$T$7:$T$1006,'Example Journal'!$A$7:$A$1006,A224)/COUNTIFS('Example Journal'!$A$7:$A$1006,A224,'Example Journal'!$R$7:$R$1006,"&gt;0")))</f>
        <v/>
      </c>
      <c r="K224" s="15" t="str">
        <f aca="false">IF(A224="","",SUMIFS('Example Journal'!$L$7:$L$1006,'Example Journal'!$A$7:$A$1006,A224))</f>
        <v/>
      </c>
      <c r="L224" s="14" t="str">
        <f aca="false">IF(A224="","",IF(N('Example Journal'!$C$4)&lt;=0,"no limit set",IF(COUNTIFS('Example Journal'!$A$7:$A$1006,A224,'Example Journal'!$U$7:$U$1006,"&lt;="&amp;-'Example Journal'!$C$4)&gt;0,"Yes","No")))</f>
        <v/>
      </c>
      <c r="M224" s="14" t="str">
        <f aca="false">IF(A224="","",COUNTIFS('Example Journal'!$A$7:$A$1006,A224,'Example Journal'!$V$7:$V$1006,"After loss limit"))</f>
        <v/>
      </c>
      <c r="N224" s="14" t="str">
        <f aca="false">IF(A224="","",IF(N('Example Journal'!$C$5)&lt;=0,"no cap set",IF(B224&gt;'Example Journal'!$C$5,"Yes","No")))</f>
        <v/>
      </c>
      <c r="O224" s="15" t="str">
        <f aca="false">IF(A224="","",N('Example Journal'!$C$3)+SUM($H$7:H224))</f>
        <v/>
      </c>
      <c r="P224" s="15" t="str">
        <f aca="false">IF(A224="","",O224-MAX(N('Example Journal'!$C$3),MAX($O$7:O224)))</f>
        <v/>
      </c>
      <c r="Q224" s="21" t="e">
        <f aca="false">IF(A224="",NA(),O224)</f>
        <v>#N/A</v>
      </c>
    </row>
    <row r="225" customFormat="false" ht="15" hidden="false" customHeight="false" outlineLevel="0" collapsed="false">
      <c r="A225" s="18" t="str">
        <f aca="false">IF(A224="","",IF(COUNTIF('Example Journal'!$A$7:$A$1006,"&gt;"&amp;A224)=0,"",SMALL('Example Journal'!$A$7:$A$1006,COUNTIF('Example Journal'!$A$7:$A$1006,"&lt;="&amp;A224)+1)))</f>
        <v/>
      </c>
      <c r="B225" s="14" t="str">
        <f aca="false">IF(A225="","",COUNTIF('Example Journal'!$A$7:$A$1006,A225))</f>
        <v/>
      </c>
      <c r="C225" s="14" t="str">
        <f aca="false">IF(A225="","",COUNTIFS('Example Journal'!$A$7:$A$1006,A225,'Example Journal'!$S$7:$S$1006,"&gt;0"))</f>
        <v/>
      </c>
      <c r="D225" s="14" t="str">
        <f aca="false">IF(A225="","",COUNTIFS('Example Journal'!$A$7:$A$1006,A225,'Example Journal'!$S$7:$S$1006,"&lt;0"))</f>
        <v/>
      </c>
      <c r="E225" s="19" t="str">
        <f aca="false">IF(OR(A225="",N(B225)=0),"",C225/B225)</f>
        <v/>
      </c>
      <c r="F225" s="15" t="str">
        <f aca="false">IF(A225="","",SUMIFS('Example Journal'!$S$7:$S$1006,'Example Journal'!$A$7:$A$1006,A225,'Example Journal'!$S$7:$S$1006,"&gt;0"))</f>
        <v/>
      </c>
      <c r="G225" s="15" t="str">
        <f aca="false">IF(A225="","",-SUMIFS('Example Journal'!$S$7:$S$1006,'Example Journal'!$A$7:$A$1006,A225,'Example Journal'!$S$7:$S$1006,"&lt;0"))</f>
        <v/>
      </c>
      <c r="H225" s="15" t="str">
        <f aca="false">IF(A225="","",SUMIFS('Example Journal'!$S$7:$S$1006,'Example Journal'!$A$7:$A$1006,A225))</f>
        <v/>
      </c>
      <c r="I225" s="20" t="str">
        <f aca="false">IF(A225="","",IF(G225=0,IF(F225&gt;0,"no losses",""),F225/G225))</f>
        <v/>
      </c>
      <c r="J225" s="16" t="str">
        <f aca="false">IF(A225="","",IF(COUNTIFS('Example Journal'!$A$7:$A$1006,A225,'Example Journal'!$R$7:$R$1006,"&gt;0")=0,"",SUMIFS('Example Journal'!$T$7:$T$1006,'Example Journal'!$A$7:$A$1006,A225)/COUNTIFS('Example Journal'!$A$7:$A$1006,A225,'Example Journal'!$R$7:$R$1006,"&gt;0")))</f>
        <v/>
      </c>
      <c r="K225" s="15" t="str">
        <f aca="false">IF(A225="","",SUMIFS('Example Journal'!$L$7:$L$1006,'Example Journal'!$A$7:$A$1006,A225))</f>
        <v/>
      </c>
      <c r="L225" s="14" t="str">
        <f aca="false">IF(A225="","",IF(N('Example Journal'!$C$4)&lt;=0,"no limit set",IF(COUNTIFS('Example Journal'!$A$7:$A$1006,A225,'Example Journal'!$U$7:$U$1006,"&lt;="&amp;-'Example Journal'!$C$4)&gt;0,"Yes","No")))</f>
        <v/>
      </c>
      <c r="M225" s="14" t="str">
        <f aca="false">IF(A225="","",COUNTIFS('Example Journal'!$A$7:$A$1006,A225,'Example Journal'!$V$7:$V$1006,"After loss limit"))</f>
        <v/>
      </c>
      <c r="N225" s="14" t="str">
        <f aca="false">IF(A225="","",IF(N('Example Journal'!$C$5)&lt;=0,"no cap set",IF(B225&gt;'Example Journal'!$C$5,"Yes","No")))</f>
        <v/>
      </c>
      <c r="O225" s="15" t="str">
        <f aca="false">IF(A225="","",N('Example Journal'!$C$3)+SUM($H$7:H225))</f>
        <v/>
      </c>
      <c r="P225" s="15" t="str">
        <f aca="false">IF(A225="","",O225-MAX(N('Example Journal'!$C$3),MAX($O$7:O225)))</f>
        <v/>
      </c>
      <c r="Q225" s="21" t="e">
        <f aca="false">IF(A225="",NA(),O225)</f>
        <v>#N/A</v>
      </c>
    </row>
    <row r="226" customFormat="false" ht="15" hidden="false" customHeight="false" outlineLevel="0" collapsed="false">
      <c r="A226" s="18" t="str">
        <f aca="false">IF(A225="","",IF(COUNTIF('Example Journal'!$A$7:$A$1006,"&gt;"&amp;A225)=0,"",SMALL('Example Journal'!$A$7:$A$1006,COUNTIF('Example Journal'!$A$7:$A$1006,"&lt;="&amp;A225)+1)))</f>
        <v/>
      </c>
      <c r="B226" s="14" t="str">
        <f aca="false">IF(A226="","",COUNTIF('Example Journal'!$A$7:$A$1006,A226))</f>
        <v/>
      </c>
      <c r="C226" s="14" t="str">
        <f aca="false">IF(A226="","",COUNTIFS('Example Journal'!$A$7:$A$1006,A226,'Example Journal'!$S$7:$S$1006,"&gt;0"))</f>
        <v/>
      </c>
      <c r="D226" s="14" t="str">
        <f aca="false">IF(A226="","",COUNTIFS('Example Journal'!$A$7:$A$1006,A226,'Example Journal'!$S$7:$S$1006,"&lt;0"))</f>
        <v/>
      </c>
      <c r="E226" s="19" t="str">
        <f aca="false">IF(OR(A226="",N(B226)=0),"",C226/B226)</f>
        <v/>
      </c>
      <c r="F226" s="15" t="str">
        <f aca="false">IF(A226="","",SUMIFS('Example Journal'!$S$7:$S$1006,'Example Journal'!$A$7:$A$1006,A226,'Example Journal'!$S$7:$S$1006,"&gt;0"))</f>
        <v/>
      </c>
      <c r="G226" s="15" t="str">
        <f aca="false">IF(A226="","",-SUMIFS('Example Journal'!$S$7:$S$1006,'Example Journal'!$A$7:$A$1006,A226,'Example Journal'!$S$7:$S$1006,"&lt;0"))</f>
        <v/>
      </c>
      <c r="H226" s="15" t="str">
        <f aca="false">IF(A226="","",SUMIFS('Example Journal'!$S$7:$S$1006,'Example Journal'!$A$7:$A$1006,A226))</f>
        <v/>
      </c>
      <c r="I226" s="20" t="str">
        <f aca="false">IF(A226="","",IF(G226=0,IF(F226&gt;0,"no losses",""),F226/G226))</f>
        <v/>
      </c>
      <c r="J226" s="16" t="str">
        <f aca="false">IF(A226="","",IF(COUNTIFS('Example Journal'!$A$7:$A$1006,A226,'Example Journal'!$R$7:$R$1006,"&gt;0")=0,"",SUMIFS('Example Journal'!$T$7:$T$1006,'Example Journal'!$A$7:$A$1006,A226)/COUNTIFS('Example Journal'!$A$7:$A$1006,A226,'Example Journal'!$R$7:$R$1006,"&gt;0")))</f>
        <v/>
      </c>
      <c r="K226" s="15" t="str">
        <f aca="false">IF(A226="","",SUMIFS('Example Journal'!$L$7:$L$1006,'Example Journal'!$A$7:$A$1006,A226))</f>
        <v/>
      </c>
      <c r="L226" s="14" t="str">
        <f aca="false">IF(A226="","",IF(N('Example Journal'!$C$4)&lt;=0,"no limit set",IF(COUNTIFS('Example Journal'!$A$7:$A$1006,A226,'Example Journal'!$U$7:$U$1006,"&lt;="&amp;-'Example Journal'!$C$4)&gt;0,"Yes","No")))</f>
        <v/>
      </c>
      <c r="M226" s="14" t="str">
        <f aca="false">IF(A226="","",COUNTIFS('Example Journal'!$A$7:$A$1006,A226,'Example Journal'!$V$7:$V$1006,"After loss limit"))</f>
        <v/>
      </c>
      <c r="N226" s="14" t="str">
        <f aca="false">IF(A226="","",IF(N('Example Journal'!$C$5)&lt;=0,"no cap set",IF(B226&gt;'Example Journal'!$C$5,"Yes","No")))</f>
        <v/>
      </c>
      <c r="O226" s="15" t="str">
        <f aca="false">IF(A226="","",N('Example Journal'!$C$3)+SUM($H$7:H226))</f>
        <v/>
      </c>
      <c r="P226" s="15" t="str">
        <f aca="false">IF(A226="","",O226-MAX(N('Example Journal'!$C$3),MAX($O$7:O226)))</f>
        <v/>
      </c>
      <c r="Q226" s="21" t="e">
        <f aca="false">IF(A226="",NA(),O226)</f>
        <v>#N/A</v>
      </c>
    </row>
    <row r="227" customFormat="false" ht="15" hidden="false" customHeight="false" outlineLevel="0" collapsed="false">
      <c r="A227" s="18" t="str">
        <f aca="false">IF(A226="","",IF(COUNTIF('Example Journal'!$A$7:$A$1006,"&gt;"&amp;A226)=0,"",SMALL('Example Journal'!$A$7:$A$1006,COUNTIF('Example Journal'!$A$7:$A$1006,"&lt;="&amp;A226)+1)))</f>
        <v/>
      </c>
      <c r="B227" s="14" t="str">
        <f aca="false">IF(A227="","",COUNTIF('Example Journal'!$A$7:$A$1006,A227))</f>
        <v/>
      </c>
      <c r="C227" s="14" t="str">
        <f aca="false">IF(A227="","",COUNTIFS('Example Journal'!$A$7:$A$1006,A227,'Example Journal'!$S$7:$S$1006,"&gt;0"))</f>
        <v/>
      </c>
      <c r="D227" s="14" t="str">
        <f aca="false">IF(A227="","",COUNTIFS('Example Journal'!$A$7:$A$1006,A227,'Example Journal'!$S$7:$S$1006,"&lt;0"))</f>
        <v/>
      </c>
      <c r="E227" s="19" t="str">
        <f aca="false">IF(OR(A227="",N(B227)=0),"",C227/B227)</f>
        <v/>
      </c>
      <c r="F227" s="15" t="str">
        <f aca="false">IF(A227="","",SUMIFS('Example Journal'!$S$7:$S$1006,'Example Journal'!$A$7:$A$1006,A227,'Example Journal'!$S$7:$S$1006,"&gt;0"))</f>
        <v/>
      </c>
      <c r="G227" s="15" t="str">
        <f aca="false">IF(A227="","",-SUMIFS('Example Journal'!$S$7:$S$1006,'Example Journal'!$A$7:$A$1006,A227,'Example Journal'!$S$7:$S$1006,"&lt;0"))</f>
        <v/>
      </c>
      <c r="H227" s="15" t="str">
        <f aca="false">IF(A227="","",SUMIFS('Example Journal'!$S$7:$S$1006,'Example Journal'!$A$7:$A$1006,A227))</f>
        <v/>
      </c>
      <c r="I227" s="20" t="str">
        <f aca="false">IF(A227="","",IF(G227=0,IF(F227&gt;0,"no losses",""),F227/G227))</f>
        <v/>
      </c>
      <c r="J227" s="16" t="str">
        <f aca="false">IF(A227="","",IF(COUNTIFS('Example Journal'!$A$7:$A$1006,A227,'Example Journal'!$R$7:$R$1006,"&gt;0")=0,"",SUMIFS('Example Journal'!$T$7:$T$1006,'Example Journal'!$A$7:$A$1006,A227)/COUNTIFS('Example Journal'!$A$7:$A$1006,A227,'Example Journal'!$R$7:$R$1006,"&gt;0")))</f>
        <v/>
      </c>
      <c r="K227" s="15" t="str">
        <f aca="false">IF(A227="","",SUMIFS('Example Journal'!$L$7:$L$1006,'Example Journal'!$A$7:$A$1006,A227))</f>
        <v/>
      </c>
      <c r="L227" s="14" t="str">
        <f aca="false">IF(A227="","",IF(N('Example Journal'!$C$4)&lt;=0,"no limit set",IF(COUNTIFS('Example Journal'!$A$7:$A$1006,A227,'Example Journal'!$U$7:$U$1006,"&lt;="&amp;-'Example Journal'!$C$4)&gt;0,"Yes","No")))</f>
        <v/>
      </c>
      <c r="M227" s="14" t="str">
        <f aca="false">IF(A227="","",COUNTIFS('Example Journal'!$A$7:$A$1006,A227,'Example Journal'!$V$7:$V$1006,"After loss limit"))</f>
        <v/>
      </c>
      <c r="N227" s="14" t="str">
        <f aca="false">IF(A227="","",IF(N('Example Journal'!$C$5)&lt;=0,"no cap set",IF(B227&gt;'Example Journal'!$C$5,"Yes","No")))</f>
        <v/>
      </c>
      <c r="O227" s="15" t="str">
        <f aca="false">IF(A227="","",N('Example Journal'!$C$3)+SUM($H$7:H227))</f>
        <v/>
      </c>
      <c r="P227" s="15" t="str">
        <f aca="false">IF(A227="","",O227-MAX(N('Example Journal'!$C$3),MAX($O$7:O227)))</f>
        <v/>
      </c>
      <c r="Q227" s="21" t="e">
        <f aca="false">IF(A227="",NA(),O227)</f>
        <v>#N/A</v>
      </c>
    </row>
    <row r="228" customFormat="false" ht="15" hidden="false" customHeight="false" outlineLevel="0" collapsed="false">
      <c r="A228" s="18" t="str">
        <f aca="false">IF(A227="","",IF(COUNTIF('Example Journal'!$A$7:$A$1006,"&gt;"&amp;A227)=0,"",SMALL('Example Journal'!$A$7:$A$1006,COUNTIF('Example Journal'!$A$7:$A$1006,"&lt;="&amp;A227)+1)))</f>
        <v/>
      </c>
      <c r="B228" s="14" t="str">
        <f aca="false">IF(A228="","",COUNTIF('Example Journal'!$A$7:$A$1006,A228))</f>
        <v/>
      </c>
      <c r="C228" s="14" t="str">
        <f aca="false">IF(A228="","",COUNTIFS('Example Journal'!$A$7:$A$1006,A228,'Example Journal'!$S$7:$S$1006,"&gt;0"))</f>
        <v/>
      </c>
      <c r="D228" s="14" t="str">
        <f aca="false">IF(A228="","",COUNTIFS('Example Journal'!$A$7:$A$1006,A228,'Example Journal'!$S$7:$S$1006,"&lt;0"))</f>
        <v/>
      </c>
      <c r="E228" s="19" t="str">
        <f aca="false">IF(OR(A228="",N(B228)=0),"",C228/B228)</f>
        <v/>
      </c>
      <c r="F228" s="15" t="str">
        <f aca="false">IF(A228="","",SUMIFS('Example Journal'!$S$7:$S$1006,'Example Journal'!$A$7:$A$1006,A228,'Example Journal'!$S$7:$S$1006,"&gt;0"))</f>
        <v/>
      </c>
      <c r="G228" s="15" t="str">
        <f aca="false">IF(A228="","",-SUMIFS('Example Journal'!$S$7:$S$1006,'Example Journal'!$A$7:$A$1006,A228,'Example Journal'!$S$7:$S$1006,"&lt;0"))</f>
        <v/>
      </c>
      <c r="H228" s="15" t="str">
        <f aca="false">IF(A228="","",SUMIFS('Example Journal'!$S$7:$S$1006,'Example Journal'!$A$7:$A$1006,A228))</f>
        <v/>
      </c>
      <c r="I228" s="20" t="str">
        <f aca="false">IF(A228="","",IF(G228=0,IF(F228&gt;0,"no losses",""),F228/G228))</f>
        <v/>
      </c>
      <c r="J228" s="16" t="str">
        <f aca="false">IF(A228="","",IF(COUNTIFS('Example Journal'!$A$7:$A$1006,A228,'Example Journal'!$R$7:$R$1006,"&gt;0")=0,"",SUMIFS('Example Journal'!$T$7:$T$1006,'Example Journal'!$A$7:$A$1006,A228)/COUNTIFS('Example Journal'!$A$7:$A$1006,A228,'Example Journal'!$R$7:$R$1006,"&gt;0")))</f>
        <v/>
      </c>
      <c r="K228" s="15" t="str">
        <f aca="false">IF(A228="","",SUMIFS('Example Journal'!$L$7:$L$1006,'Example Journal'!$A$7:$A$1006,A228))</f>
        <v/>
      </c>
      <c r="L228" s="14" t="str">
        <f aca="false">IF(A228="","",IF(N('Example Journal'!$C$4)&lt;=0,"no limit set",IF(COUNTIFS('Example Journal'!$A$7:$A$1006,A228,'Example Journal'!$U$7:$U$1006,"&lt;="&amp;-'Example Journal'!$C$4)&gt;0,"Yes","No")))</f>
        <v/>
      </c>
      <c r="M228" s="14" t="str">
        <f aca="false">IF(A228="","",COUNTIFS('Example Journal'!$A$7:$A$1006,A228,'Example Journal'!$V$7:$V$1006,"After loss limit"))</f>
        <v/>
      </c>
      <c r="N228" s="14" t="str">
        <f aca="false">IF(A228="","",IF(N('Example Journal'!$C$5)&lt;=0,"no cap set",IF(B228&gt;'Example Journal'!$C$5,"Yes","No")))</f>
        <v/>
      </c>
      <c r="O228" s="15" t="str">
        <f aca="false">IF(A228="","",N('Example Journal'!$C$3)+SUM($H$7:H228))</f>
        <v/>
      </c>
      <c r="P228" s="15" t="str">
        <f aca="false">IF(A228="","",O228-MAX(N('Example Journal'!$C$3),MAX($O$7:O228)))</f>
        <v/>
      </c>
      <c r="Q228" s="21" t="e">
        <f aca="false">IF(A228="",NA(),O228)</f>
        <v>#N/A</v>
      </c>
    </row>
    <row r="229" customFormat="false" ht="15" hidden="false" customHeight="false" outlineLevel="0" collapsed="false">
      <c r="A229" s="18" t="str">
        <f aca="false">IF(A228="","",IF(COUNTIF('Example Journal'!$A$7:$A$1006,"&gt;"&amp;A228)=0,"",SMALL('Example Journal'!$A$7:$A$1006,COUNTIF('Example Journal'!$A$7:$A$1006,"&lt;="&amp;A228)+1)))</f>
        <v/>
      </c>
      <c r="B229" s="14" t="str">
        <f aca="false">IF(A229="","",COUNTIF('Example Journal'!$A$7:$A$1006,A229))</f>
        <v/>
      </c>
      <c r="C229" s="14" t="str">
        <f aca="false">IF(A229="","",COUNTIFS('Example Journal'!$A$7:$A$1006,A229,'Example Journal'!$S$7:$S$1006,"&gt;0"))</f>
        <v/>
      </c>
      <c r="D229" s="14" t="str">
        <f aca="false">IF(A229="","",COUNTIFS('Example Journal'!$A$7:$A$1006,A229,'Example Journal'!$S$7:$S$1006,"&lt;0"))</f>
        <v/>
      </c>
      <c r="E229" s="19" t="str">
        <f aca="false">IF(OR(A229="",N(B229)=0),"",C229/B229)</f>
        <v/>
      </c>
      <c r="F229" s="15" t="str">
        <f aca="false">IF(A229="","",SUMIFS('Example Journal'!$S$7:$S$1006,'Example Journal'!$A$7:$A$1006,A229,'Example Journal'!$S$7:$S$1006,"&gt;0"))</f>
        <v/>
      </c>
      <c r="G229" s="15" t="str">
        <f aca="false">IF(A229="","",-SUMIFS('Example Journal'!$S$7:$S$1006,'Example Journal'!$A$7:$A$1006,A229,'Example Journal'!$S$7:$S$1006,"&lt;0"))</f>
        <v/>
      </c>
      <c r="H229" s="15" t="str">
        <f aca="false">IF(A229="","",SUMIFS('Example Journal'!$S$7:$S$1006,'Example Journal'!$A$7:$A$1006,A229))</f>
        <v/>
      </c>
      <c r="I229" s="20" t="str">
        <f aca="false">IF(A229="","",IF(G229=0,IF(F229&gt;0,"no losses",""),F229/G229))</f>
        <v/>
      </c>
      <c r="J229" s="16" t="str">
        <f aca="false">IF(A229="","",IF(COUNTIFS('Example Journal'!$A$7:$A$1006,A229,'Example Journal'!$R$7:$R$1006,"&gt;0")=0,"",SUMIFS('Example Journal'!$T$7:$T$1006,'Example Journal'!$A$7:$A$1006,A229)/COUNTIFS('Example Journal'!$A$7:$A$1006,A229,'Example Journal'!$R$7:$R$1006,"&gt;0")))</f>
        <v/>
      </c>
      <c r="K229" s="15" t="str">
        <f aca="false">IF(A229="","",SUMIFS('Example Journal'!$L$7:$L$1006,'Example Journal'!$A$7:$A$1006,A229))</f>
        <v/>
      </c>
      <c r="L229" s="14" t="str">
        <f aca="false">IF(A229="","",IF(N('Example Journal'!$C$4)&lt;=0,"no limit set",IF(COUNTIFS('Example Journal'!$A$7:$A$1006,A229,'Example Journal'!$U$7:$U$1006,"&lt;="&amp;-'Example Journal'!$C$4)&gt;0,"Yes","No")))</f>
        <v/>
      </c>
      <c r="M229" s="14" t="str">
        <f aca="false">IF(A229="","",COUNTIFS('Example Journal'!$A$7:$A$1006,A229,'Example Journal'!$V$7:$V$1006,"After loss limit"))</f>
        <v/>
      </c>
      <c r="N229" s="14" t="str">
        <f aca="false">IF(A229="","",IF(N('Example Journal'!$C$5)&lt;=0,"no cap set",IF(B229&gt;'Example Journal'!$C$5,"Yes","No")))</f>
        <v/>
      </c>
      <c r="O229" s="15" t="str">
        <f aca="false">IF(A229="","",N('Example Journal'!$C$3)+SUM($H$7:H229))</f>
        <v/>
      </c>
      <c r="P229" s="15" t="str">
        <f aca="false">IF(A229="","",O229-MAX(N('Example Journal'!$C$3),MAX($O$7:O229)))</f>
        <v/>
      </c>
      <c r="Q229" s="21" t="e">
        <f aca="false">IF(A229="",NA(),O229)</f>
        <v>#N/A</v>
      </c>
    </row>
    <row r="230" customFormat="false" ht="15" hidden="false" customHeight="false" outlineLevel="0" collapsed="false">
      <c r="A230" s="18" t="str">
        <f aca="false">IF(A229="","",IF(COUNTIF('Example Journal'!$A$7:$A$1006,"&gt;"&amp;A229)=0,"",SMALL('Example Journal'!$A$7:$A$1006,COUNTIF('Example Journal'!$A$7:$A$1006,"&lt;="&amp;A229)+1)))</f>
        <v/>
      </c>
      <c r="B230" s="14" t="str">
        <f aca="false">IF(A230="","",COUNTIF('Example Journal'!$A$7:$A$1006,A230))</f>
        <v/>
      </c>
      <c r="C230" s="14" t="str">
        <f aca="false">IF(A230="","",COUNTIFS('Example Journal'!$A$7:$A$1006,A230,'Example Journal'!$S$7:$S$1006,"&gt;0"))</f>
        <v/>
      </c>
      <c r="D230" s="14" t="str">
        <f aca="false">IF(A230="","",COUNTIFS('Example Journal'!$A$7:$A$1006,A230,'Example Journal'!$S$7:$S$1006,"&lt;0"))</f>
        <v/>
      </c>
      <c r="E230" s="19" t="str">
        <f aca="false">IF(OR(A230="",N(B230)=0),"",C230/B230)</f>
        <v/>
      </c>
      <c r="F230" s="15" t="str">
        <f aca="false">IF(A230="","",SUMIFS('Example Journal'!$S$7:$S$1006,'Example Journal'!$A$7:$A$1006,A230,'Example Journal'!$S$7:$S$1006,"&gt;0"))</f>
        <v/>
      </c>
      <c r="G230" s="15" t="str">
        <f aca="false">IF(A230="","",-SUMIFS('Example Journal'!$S$7:$S$1006,'Example Journal'!$A$7:$A$1006,A230,'Example Journal'!$S$7:$S$1006,"&lt;0"))</f>
        <v/>
      </c>
      <c r="H230" s="15" t="str">
        <f aca="false">IF(A230="","",SUMIFS('Example Journal'!$S$7:$S$1006,'Example Journal'!$A$7:$A$1006,A230))</f>
        <v/>
      </c>
      <c r="I230" s="20" t="str">
        <f aca="false">IF(A230="","",IF(G230=0,IF(F230&gt;0,"no losses",""),F230/G230))</f>
        <v/>
      </c>
      <c r="J230" s="16" t="str">
        <f aca="false">IF(A230="","",IF(COUNTIFS('Example Journal'!$A$7:$A$1006,A230,'Example Journal'!$R$7:$R$1006,"&gt;0")=0,"",SUMIFS('Example Journal'!$T$7:$T$1006,'Example Journal'!$A$7:$A$1006,A230)/COUNTIFS('Example Journal'!$A$7:$A$1006,A230,'Example Journal'!$R$7:$R$1006,"&gt;0")))</f>
        <v/>
      </c>
      <c r="K230" s="15" t="str">
        <f aca="false">IF(A230="","",SUMIFS('Example Journal'!$L$7:$L$1006,'Example Journal'!$A$7:$A$1006,A230))</f>
        <v/>
      </c>
      <c r="L230" s="14" t="str">
        <f aca="false">IF(A230="","",IF(N('Example Journal'!$C$4)&lt;=0,"no limit set",IF(COUNTIFS('Example Journal'!$A$7:$A$1006,A230,'Example Journal'!$U$7:$U$1006,"&lt;="&amp;-'Example Journal'!$C$4)&gt;0,"Yes","No")))</f>
        <v/>
      </c>
      <c r="M230" s="14" t="str">
        <f aca="false">IF(A230="","",COUNTIFS('Example Journal'!$A$7:$A$1006,A230,'Example Journal'!$V$7:$V$1006,"After loss limit"))</f>
        <v/>
      </c>
      <c r="N230" s="14" t="str">
        <f aca="false">IF(A230="","",IF(N('Example Journal'!$C$5)&lt;=0,"no cap set",IF(B230&gt;'Example Journal'!$C$5,"Yes","No")))</f>
        <v/>
      </c>
      <c r="O230" s="15" t="str">
        <f aca="false">IF(A230="","",N('Example Journal'!$C$3)+SUM($H$7:H230))</f>
        <v/>
      </c>
      <c r="P230" s="15" t="str">
        <f aca="false">IF(A230="","",O230-MAX(N('Example Journal'!$C$3),MAX($O$7:O230)))</f>
        <v/>
      </c>
      <c r="Q230" s="21" t="e">
        <f aca="false">IF(A230="",NA(),O230)</f>
        <v>#N/A</v>
      </c>
    </row>
    <row r="231" customFormat="false" ht="15" hidden="false" customHeight="false" outlineLevel="0" collapsed="false">
      <c r="A231" s="18" t="str">
        <f aca="false">IF(A230="","",IF(COUNTIF('Example Journal'!$A$7:$A$1006,"&gt;"&amp;A230)=0,"",SMALL('Example Journal'!$A$7:$A$1006,COUNTIF('Example Journal'!$A$7:$A$1006,"&lt;="&amp;A230)+1)))</f>
        <v/>
      </c>
      <c r="B231" s="14" t="str">
        <f aca="false">IF(A231="","",COUNTIF('Example Journal'!$A$7:$A$1006,A231))</f>
        <v/>
      </c>
      <c r="C231" s="14" t="str">
        <f aca="false">IF(A231="","",COUNTIFS('Example Journal'!$A$7:$A$1006,A231,'Example Journal'!$S$7:$S$1006,"&gt;0"))</f>
        <v/>
      </c>
      <c r="D231" s="14" t="str">
        <f aca="false">IF(A231="","",COUNTIFS('Example Journal'!$A$7:$A$1006,A231,'Example Journal'!$S$7:$S$1006,"&lt;0"))</f>
        <v/>
      </c>
      <c r="E231" s="19" t="str">
        <f aca="false">IF(OR(A231="",N(B231)=0),"",C231/B231)</f>
        <v/>
      </c>
      <c r="F231" s="15" t="str">
        <f aca="false">IF(A231="","",SUMIFS('Example Journal'!$S$7:$S$1006,'Example Journal'!$A$7:$A$1006,A231,'Example Journal'!$S$7:$S$1006,"&gt;0"))</f>
        <v/>
      </c>
      <c r="G231" s="15" t="str">
        <f aca="false">IF(A231="","",-SUMIFS('Example Journal'!$S$7:$S$1006,'Example Journal'!$A$7:$A$1006,A231,'Example Journal'!$S$7:$S$1006,"&lt;0"))</f>
        <v/>
      </c>
      <c r="H231" s="15" t="str">
        <f aca="false">IF(A231="","",SUMIFS('Example Journal'!$S$7:$S$1006,'Example Journal'!$A$7:$A$1006,A231))</f>
        <v/>
      </c>
      <c r="I231" s="20" t="str">
        <f aca="false">IF(A231="","",IF(G231=0,IF(F231&gt;0,"no losses",""),F231/G231))</f>
        <v/>
      </c>
      <c r="J231" s="16" t="str">
        <f aca="false">IF(A231="","",IF(COUNTIFS('Example Journal'!$A$7:$A$1006,A231,'Example Journal'!$R$7:$R$1006,"&gt;0")=0,"",SUMIFS('Example Journal'!$T$7:$T$1006,'Example Journal'!$A$7:$A$1006,A231)/COUNTIFS('Example Journal'!$A$7:$A$1006,A231,'Example Journal'!$R$7:$R$1006,"&gt;0")))</f>
        <v/>
      </c>
      <c r="K231" s="15" t="str">
        <f aca="false">IF(A231="","",SUMIFS('Example Journal'!$L$7:$L$1006,'Example Journal'!$A$7:$A$1006,A231))</f>
        <v/>
      </c>
      <c r="L231" s="14" t="str">
        <f aca="false">IF(A231="","",IF(N('Example Journal'!$C$4)&lt;=0,"no limit set",IF(COUNTIFS('Example Journal'!$A$7:$A$1006,A231,'Example Journal'!$U$7:$U$1006,"&lt;="&amp;-'Example Journal'!$C$4)&gt;0,"Yes","No")))</f>
        <v/>
      </c>
      <c r="M231" s="14" t="str">
        <f aca="false">IF(A231="","",COUNTIFS('Example Journal'!$A$7:$A$1006,A231,'Example Journal'!$V$7:$V$1006,"After loss limit"))</f>
        <v/>
      </c>
      <c r="N231" s="14" t="str">
        <f aca="false">IF(A231="","",IF(N('Example Journal'!$C$5)&lt;=0,"no cap set",IF(B231&gt;'Example Journal'!$C$5,"Yes","No")))</f>
        <v/>
      </c>
      <c r="O231" s="15" t="str">
        <f aca="false">IF(A231="","",N('Example Journal'!$C$3)+SUM($H$7:H231))</f>
        <v/>
      </c>
      <c r="P231" s="15" t="str">
        <f aca="false">IF(A231="","",O231-MAX(N('Example Journal'!$C$3),MAX($O$7:O231)))</f>
        <v/>
      </c>
      <c r="Q231" s="21" t="e">
        <f aca="false">IF(A231="",NA(),O231)</f>
        <v>#N/A</v>
      </c>
    </row>
    <row r="232" customFormat="false" ht="15" hidden="false" customHeight="false" outlineLevel="0" collapsed="false">
      <c r="A232" s="18" t="str">
        <f aca="false">IF(A231="","",IF(COUNTIF('Example Journal'!$A$7:$A$1006,"&gt;"&amp;A231)=0,"",SMALL('Example Journal'!$A$7:$A$1006,COUNTIF('Example Journal'!$A$7:$A$1006,"&lt;="&amp;A231)+1)))</f>
        <v/>
      </c>
      <c r="B232" s="14" t="str">
        <f aca="false">IF(A232="","",COUNTIF('Example Journal'!$A$7:$A$1006,A232))</f>
        <v/>
      </c>
      <c r="C232" s="14" t="str">
        <f aca="false">IF(A232="","",COUNTIFS('Example Journal'!$A$7:$A$1006,A232,'Example Journal'!$S$7:$S$1006,"&gt;0"))</f>
        <v/>
      </c>
      <c r="D232" s="14" t="str">
        <f aca="false">IF(A232="","",COUNTIFS('Example Journal'!$A$7:$A$1006,A232,'Example Journal'!$S$7:$S$1006,"&lt;0"))</f>
        <v/>
      </c>
      <c r="E232" s="19" t="str">
        <f aca="false">IF(OR(A232="",N(B232)=0),"",C232/B232)</f>
        <v/>
      </c>
      <c r="F232" s="15" t="str">
        <f aca="false">IF(A232="","",SUMIFS('Example Journal'!$S$7:$S$1006,'Example Journal'!$A$7:$A$1006,A232,'Example Journal'!$S$7:$S$1006,"&gt;0"))</f>
        <v/>
      </c>
      <c r="G232" s="15" t="str">
        <f aca="false">IF(A232="","",-SUMIFS('Example Journal'!$S$7:$S$1006,'Example Journal'!$A$7:$A$1006,A232,'Example Journal'!$S$7:$S$1006,"&lt;0"))</f>
        <v/>
      </c>
      <c r="H232" s="15" t="str">
        <f aca="false">IF(A232="","",SUMIFS('Example Journal'!$S$7:$S$1006,'Example Journal'!$A$7:$A$1006,A232))</f>
        <v/>
      </c>
      <c r="I232" s="20" t="str">
        <f aca="false">IF(A232="","",IF(G232=0,IF(F232&gt;0,"no losses",""),F232/G232))</f>
        <v/>
      </c>
      <c r="J232" s="16" t="str">
        <f aca="false">IF(A232="","",IF(COUNTIFS('Example Journal'!$A$7:$A$1006,A232,'Example Journal'!$R$7:$R$1006,"&gt;0")=0,"",SUMIFS('Example Journal'!$T$7:$T$1006,'Example Journal'!$A$7:$A$1006,A232)/COUNTIFS('Example Journal'!$A$7:$A$1006,A232,'Example Journal'!$R$7:$R$1006,"&gt;0")))</f>
        <v/>
      </c>
      <c r="K232" s="15" t="str">
        <f aca="false">IF(A232="","",SUMIFS('Example Journal'!$L$7:$L$1006,'Example Journal'!$A$7:$A$1006,A232))</f>
        <v/>
      </c>
      <c r="L232" s="14" t="str">
        <f aca="false">IF(A232="","",IF(N('Example Journal'!$C$4)&lt;=0,"no limit set",IF(COUNTIFS('Example Journal'!$A$7:$A$1006,A232,'Example Journal'!$U$7:$U$1006,"&lt;="&amp;-'Example Journal'!$C$4)&gt;0,"Yes","No")))</f>
        <v/>
      </c>
      <c r="M232" s="14" t="str">
        <f aca="false">IF(A232="","",COUNTIFS('Example Journal'!$A$7:$A$1006,A232,'Example Journal'!$V$7:$V$1006,"After loss limit"))</f>
        <v/>
      </c>
      <c r="N232" s="14" t="str">
        <f aca="false">IF(A232="","",IF(N('Example Journal'!$C$5)&lt;=0,"no cap set",IF(B232&gt;'Example Journal'!$C$5,"Yes","No")))</f>
        <v/>
      </c>
      <c r="O232" s="15" t="str">
        <f aca="false">IF(A232="","",N('Example Journal'!$C$3)+SUM($H$7:H232))</f>
        <v/>
      </c>
      <c r="P232" s="15" t="str">
        <f aca="false">IF(A232="","",O232-MAX(N('Example Journal'!$C$3),MAX($O$7:O232)))</f>
        <v/>
      </c>
      <c r="Q232" s="21" t="e">
        <f aca="false">IF(A232="",NA(),O232)</f>
        <v>#N/A</v>
      </c>
    </row>
    <row r="233" customFormat="false" ht="15" hidden="false" customHeight="false" outlineLevel="0" collapsed="false">
      <c r="A233" s="18" t="str">
        <f aca="false">IF(A232="","",IF(COUNTIF('Example Journal'!$A$7:$A$1006,"&gt;"&amp;A232)=0,"",SMALL('Example Journal'!$A$7:$A$1006,COUNTIF('Example Journal'!$A$7:$A$1006,"&lt;="&amp;A232)+1)))</f>
        <v/>
      </c>
      <c r="B233" s="14" t="str">
        <f aca="false">IF(A233="","",COUNTIF('Example Journal'!$A$7:$A$1006,A233))</f>
        <v/>
      </c>
      <c r="C233" s="14" t="str">
        <f aca="false">IF(A233="","",COUNTIFS('Example Journal'!$A$7:$A$1006,A233,'Example Journal'!$S$7:$S$1006,"&gt;0"))</f>
        <v/>
      </c>
      <c r="D233" s="14" t="str">
        <f aca="false">IF(A233="","",COUNTIFS('Example Journal'!$A$7:$A$1006,A233,'Example Journal'!$S$7:$S$1006,"&lt;0"))</f>
        <v/>
      </c>
      <c r="E233" s="19" t="str">
        <f aca="false">IF(OR(A233="",N(B233)=0),"",C233/B233)</f>
        <v/>
      </c>
      <c r="F233" s="15" t="str">
        <f aca="false">IF(A233="","",SUMIFS('Example Journal'!$S$7:$S$1006,'Example Journal'!$A$7:$A$1006,A233,'Example Journal'!$S$7:$S$1006,"&gt;0"))</f>
        <v/>
      </c>
      <c r="G233" s="15" t="str">
        <f aca="false">IF(A233="","",-SUMIFS('Example Journal'!$S$7:$S$1006,'Example Journal'!$A$7:$A$1006,A233,'Example Journal'!$S$7:$S$1006,"&lt;0"))</f>
        <v/>
      </c>
      <c r="H233" s="15" t="str">
        <f aca="false">IF(A233="","",SUMIFS('Example Journal'!$S$7:$S$1006,'Example Journal'!$A$7:$A$1006,A233))</f>
        <v/>
      </c>
      <c r="I233" s="20" t="str">
        <f aca="false">IF(A233="","",IF(G233=0,IF(F233&gt;0,"no losses",""),F233/G233))</f>
        <v/>
      </c>
      <c r="J233" s="16" t="str">
        <f aca="false">IF(A233="","",IF(COUNTIFS('Example Journal'!$A$7:$A$1006,A233,'Example Journal'!$R$7:$R$1006,"&gt;0")=0,"",SUMIFS('Example Journal'!$T$7:$T$1006,'Example Journal'!$A$7:$A$1006,A233)/COUNTIFS('Example Journal'!$A$7:$A$1006,A233,'Example Journal'!$R$7:$R$1006,"&gt;0")))</f>
        <v/>
      </c>
      <c r="K233" s="15" t="str">
        <f aca="false">IF(A233="","",SUMIFS('Example Journal'!$L$7:$L$1006,'Example Journal'!$A$7:$A$1006,A233))</f>
        <v/>
      </c>
      <c r="L233" s="14" t="str">
        <f aca="false">IF(A233="","",IF(N('Example Journal'!$C$4)&lt;=0,"no limit set",IF(COUNTIFS('Example Journal'!$A$7:$A$1006,A233,'Example Journal'!$U$7:$U$1006,"&lt;="&amp;-'Example Journal'!$C$4)&gt;0,"Yes","No")))</f>
        <v/>
      </c>
      <c r="M233" s="14" t="str">
        <f aca="false">IF(A233="","",COUNTIFS('Example Journal'!$A$7:$A$1006,A233,'Example Journal'!$V$7:$V$1006,"After loss limit"))</f>
        <v/>
      </c>
      <c r="N233" s="14" t="str">
        <f aca="false">IF(A233="","",IF(N('Example Journal'!$C$5)&lt;=0,"no cap set",IF(B233&gt;'Example Journal'!$C$5,"Yes","No")))</f>
        <v/>
      </c>
      <c r="O233" s="15" t="str">
        <f aca="false">IF(A233="","",N('Example Journal'!$C$3)+SUM($H$7:H233))</f>
        <v/>
      </c>
      <c r="P233" s="15" t="str">
        <f aca="false">IF(A233="","",O233-MAX(N('Example Journal'!$C$3),MAX($O$7:O233)))</f>
        <v/>
      </c>
      <c r="Q233" s="21" t="e">
        <f aca="false">IF(A233="",NA(),O233)</f>
        <v>#N/A</v>
      </c>
    </row>
    <row r="234" customFormat="false" ht="15" hidden="false" customHeight="false" outlineLevel="0" collapsed="false">
      <c r="A234" s="18" t="str">
        <f aca="false">IF(A233="","",IF(COUNTIF('Example Journal'!$A$7:$A$1006,"&gt;"&amp;A233)=0,"",SMALL('Example Journal'!$A$7:$A$1006,COUNTIF('Example Journal'!$A$7:$A$1006,"&lt;="&amp;A233)+1)))</f>
        <v/>
      </c>
      <c r="B234" s="14" t="str">
        <f aca="false">IF(A234="","",COUNTIF('Example Journal'!$A$7:$A$1006,A234))</f>
        <v/>
      </c>
      <c r="C234" s="14" t="str">
        <f aca="false">IF(A234="","",COUNTIFS('Example Journal'!$A$7:$A$1006,A234,'Example Journal'!$S$7:$S$1006,"&gt;0"))</f>
        <v/>
      </c>
      <c r="D234" s="14" t="str">
        <f aca="false">IF(A234="","",COUNTIFS('Example Journal'!$A$7:$A$1006,A234,'Example Journal'!$S$7:$S$1006,"&lt;0"))</f>
        <v/>
      </c>
      <c r="E234" s="19" t="str">
        <f aca="false">IF(OR(A234="",N(B234)=0),"",C234/B234)</f>
        <v/>
      </c>
      <c r="F234" s="15" t="str">
        <f aca="false">IF(A234="","",SUMIFS('Example Journal'!$S$7:$S$1006,'Example Journal'!$A$7:$A$1006,A234,'Example Journal'!$S$7:$S$1006,"&gt;0"))</f>
        <v/>
      </c>
      <c r="G234" s="15" t="str">
        <f aca="false">IF(A234="","",-SUMIFS('Example Journal'!$S$7:$S$1006,'Example Journal'!$A$7:$A$1006,A234,'Example Journal'!$S$7:$S$1006,"&lt;0"))</f>
        <v/>
      </c>
      <c r="H234" s="15" t="str">
        <f aca="false">IF(A234="","",SUMIFS('Example Journal'!$S$7:$S$1006,'Example Journal'!$A$7:$A$1006,A234))</f>
        <v/>
      </c>
      <c r="I234" s="20" t="str">
        <f aca="false">IF(A234="","",IF(G234=0,IF(F234&gt;0,"no losses",""),F234/G234))</f>
        <v/>
      </c>
      <c r="J234" s="16" t="str">
        <f aca="false">IF(A234="","",IF(COUNTIFS('Example Journal'!$A$7:$A$1006,A234,'Example Journal'!$R$7:$R$1006,"&gt;0")=0,"",SUMIFS('Example Journal'!$T$7:$T$1006,'Example Journal'!$A$7:$A$1006,A234)/COUNTIFS('Example Journal'!$A$7:$A$1006,A234,'Example Journal'!$R$7:$R$1006,"&gt;0")))</f>
        <v/>
      </c>
      <c r="K234" s="15" t="str">
        <f aca="false">IF(A234="","",SUMIFS('Example Journal'!$L$7:$L$1006,'Example Journal'!$A$7:$A$1006,A234))</f>
        <v/>
      </c>
      <c r="L234" s="14" t="str">
        <f aca="false">IF(A234="","",IF(N('Example Journal'!$C$4)&lt;=0,"no limit set",IF(COUNTIFS('Example Journal'!$A$7:$A$1006,A234,'Example Journal'!$U$7:$U$1006,"&lt;="&amp;-'Example Journal'!$C$4)&gt;0,"Yes","No")))</f>
        <v/>
      </c>
      <c r="M234" s="14" t="str">
        <f aca="false">IF(A234="","",COUNTIFS('Example Journal'!$A$7:$A$1006,A234,'Example Journal'!$V$7:$V$1006,"After loss limit"))</f>
        <v/>
      </c>
      <c r="N234" s="14" t="str">
        <f aca="false">IF(A234="","",IF(N('Example Journal'!$C$5)&lt;=0,"no cap set",IF(B234&gt;'Example Journal'!$C$5,"Yes","No")))</f>
        <v/>
      </c>
      <c r="O234" s="15" t="str">
        <f aca="false">IF(A234="","",N('Example Journal'!$C$3)+SUM($H$7:H234))</f>
        <v/>
      </c>
      <c r="P234" s="15" t="str">
        <f aca="false">IF(A234="","",O234-MAX(N('Example Journal'!$C$3),MAX($O$7:O234)))</f>
        <v/>
      </c>
      <c r="Q234" s="21" t="e">
        <f aca="false">IF(A234="",NA(),O234)</f>
        <v>#N/A</v>
      </c>
    </row>
    <row r="235" customFormat="false" ht="15" hidden="false" customHeight="false" outlineLevel="0" collapsed="false">
      <c r="A235" s="18" t="str">
        <f aca="false">IF(A234="","",IF(COUNTIF('Example Journal'!$A$7:$A$1006,"&gt;"&amp;A234)=0,"",SMALL('Example Journal'!$A$7:$A$1006,COUNTIF('Example Journal'!$A$7:$A$1006,"&lt;="&amp;A234)+1)))</f>
        <v/>
      </c>
      <c r="B235" s="14" t="str">
        <f aca="false">IF(A235="","",COUNTIF('Example Journal'!$A$7:$A$1006,A235))</f>
        <v/>
      </c>
      <c r="C235" s="14" t="str">
        <f aca="false">IF(A235="","",COUNTIFS('Example Journal'!$A$7:$A$1006,A235,'Example Journal'!$S$7:$S$1006,"&gt;0"))</f>
        <v/>
      </c>
      <c r="D235" s="14" t="str">
        <f aca="false">IF(A235="","",COUNTIFS('Example Journal'!$A$7:$A$1006,A235,'Example Journal'!$S$7:$S$1006,"&lt;0"))</f>
        <v/>
      </c>
      <c r="E235" s="19" t="str">
        <f aca="false">IF(OR(A235="",N(B235)=0),"",C235/B235)</f>
        <v/>
      </c>
      <c r="F235" s="15" t="str">
        <f aca="false">IF(A235="","",SUMIFS('Example Journal'!$S$7:$S$1006,'Example Journal'!$A$7:$A$1006,A235,'Example Journal'!$S$7:$S$1006,"&gt;0"))</f>
        <v/>
      </c>
      <c r="G235" s="15" t="str">
        <f aca="false">IF(A235="","",-SUMIFS('Example Journal'!$S$7:$S$1006,'Example Journal'!$A$7:$A$1006,A235,'Example Journal'!$S$7:$S$1006,"&lt;0"))</f>
        <v/>
      </c>
      <c r="H235" s="15" t="str">
        <f aca="false">IF(A235="","",SUMIFS('Example Journal'!$S$7:$S$1006,'Example Journal'!$A$7:$A$1006,A235))</f>
        <v/>
      </c>
      <c r="I235" s="20" t="str">
        <f aca="false">IF(A235="","",IF(G235=0,IF(F235&gt;0,"no losses",""),F235/G235))</f>
        <v/>
      </c>
      <c r="J235" s="16" t="str">
        <f aca="false">IF(A235="","",IF(COUNTIFS('Example Journal'!$A$7:$A$1006,A235,'Example Journal'!$R$7:$R$1006,"&gt;0")=0,"",SUMIFS('Example Journal'!$T$7:$T$1006,'Example Journal'!$A$7:$A$1006,A235)/COUNTIFS('Example Journal'!$A$7:$A$1006,A235,'Example Journal'!$R$7:$R$1006,"&gt;0")))</f>
        <v/>
      </c>
      <c r="K235" s="15" t="str">
        <f aca="false">IF(A235="","",SUMIFS('Example Journal'!$L$7:$L$1006,'Example Journal'!$A$7:$A$1006,A235))</f>
        <v/>
      </c>
      <c r="L235" s="14" t="str">
        <f aca="false">IF(A235="","",IF(N('Example Journal'!$C$4)&lt;=0,"no limit set",IF(COUNTIFS('Example Journal'!$A$7:$A$1006,A235,'Example Journal'!$U$7:$U$1006,"&lt;="&amp;-'Example Journal'!$C$4)&gt;0,"Yes","No")))</f>
        <v/>
      </c>
      <c r="M235" s="14" t="str">
        <f aca="false">IF(A235="","",COUNTIFS('Example Journal'!$A$7:$A$1006,A235,'Example Journal'!$V$7:$V$1006,"After loss limit"))</f>
        <v/>
      </c>
      <c r="N235" s="14" t="str">
        <f aca="false">IF(A235="","",IF(N('Example Journal'!$C$5)&lt;=0,"no cap set",IF(B235&gt;'Example Journal'!$C$5,"Yes","No")))</f>
        <v/>
      </c>
      <c r="O235" s="15" t="str">
        <f aca="false">IF(A235="","",N('Example Journal'!$C$3)+SUM($H$7:H235))</f>
        <v/>
      </c>
      <c r="P235" s="15" t="str">
        <f aca="false">IF(A235="","",O235-MAX(N('Example Journal'!$C$3),MAX($O$7:O235)))</f>
        <v/>
      </c>
      <c r="Q235" s="21" t="e">
        <f aca="false">IF(A235="",NA(),O235)</f>
        <v>#N/A</v>
      </c>
    </row>
    <row r="236" customFormat="false" ht="15" hidden="false" customHeight="false" outlineLevel="0" collapsed="false">
      <c r="A236" s="18" t="str">
        <f aca="false">IF(A235="","",IF(COUNTIF('Example Journal'!$A$7:$A$1006,"&gt;"&amp;A235)=0,"",SMALL('Example Journal'!$A$7:$A$1006,COUNTIF('Example Journal'!$A$7:$A$1006,"&lt;="&amp;A235)+1)))</f>
        <v/>
      </c>
      <c r="B236" s="14" t="str">
        <f aca="false">IF(A236="","",COUNTIF('Example Journal'!$A$7:$A$1006,A236))</f>
        <v/>
      </c>
      <c r="C236" s="14" t="str">
        <f aca="false">IF(A236="","",COUNTIFS('Example Journal'!$A$7:$A$1006,A236,'Example Journal'!$S$7:$S$1006,"&gt;0"))</f>
        <v/>
      </c>
      <c r="D236" s="14" t="str">
        <f aca="false">IF(A236="","",COUNTIFS('Example Journal'!$A$7:$A$1006,A236,'Example Journal'!$S$7:$S$1006,"&lt;0"))</f>
        <v/>
      </c>
      <c r="E236" s="19" t="str">
        <f aca="false">IF(OR(A236="",N(B236)=0),"",C236/B236)</f>
        <v/>
      </c>
      <c r="F236" s="15" t="str">
        <f aca="false">IF(A236="","",SUMIFS('Example Journal'!$S$7:$S$1006,'Example Journal'!$A$7:$A$1006,A236,'Example Journal'!$S$7:$S$1006,"&gt;0"))</f>
        <v/>
      </c>
      <c r="G236" s="15" t="str">
        <f aca="false">IF(A236="","",-SUMIFS('Example Journal'!$S$7:$S$1006,'Example Journal'!$A$7:$A$1006,A236,'Example Journal'!$S$7:$S$1006,"&lt;0"))</f>
        <v/>
      </c>
      <c r="H236" s="15" t="str">
        <f aca="false">IF(A236="","",SUMIFS('Example Journal'!$S$7:$S$1006,'Example Journal'!$A$7:$A$1006,A236))</f>
        <v/>
      </c>
      <c r="I236" s="20" t="str">
        <f aca="false">IF(A236="","",IF(G236=0,IF(F236&gt;0,"no losses",""),F236/G236))</f>
        <v/>
      </c>
      <c r="J236" s="16" t="str">
        <f aca="false">IF(A236="","",IF(COUNTIFS('Example Journal'!$A$7:$A$1006,A236,'Example Journal'!$R$7:$R$1006,"&gt;0")=0,"",SUMIFS('Example Journal'!$T$7:$T$1006,'Example Journal'!$A$7:$A$1006,A236)/COUNTIFS('Example Journal'!$A$7:$A$1006,A236,'Example Journal'!$R$7:$R$1006,"&gt;0")))</f>
        <v/>
      </c>
      <c r="K236" s="15" t="str">
        <f aca="false">IF(A236="","",SUMIFS('Example Journal'!$L$7:$L$1006,'Example Journal'!$A$7:$A$1006,A236))</f>
        <v/>
      </c>
      <c r="L236" s="14" t="str">
        <f aca="false">IF(A236="","",IF(N('Example Journal'!$C$4)&lt;=0,"no limit set",IF(COUNTIFS('Example Journal'!$A$7:$A$1006,A236,'Example Journal'!$U$7:$U$1006,"&lt;="&amp;-'Example Journal'!$C$4)&gt;0,"Yes","No")))</f>
        <v/>
      </c>
      <c r="M236" s="14" t="str">
        <f aca="false">IF(A236="","",COUNTIFS('Example Journal'!$A$7:$A$1006,A236,'Example Journal'!$V$7:$V$1006,"After loss limit"))</f>
        <v/>
      </c>
      <c r="N236" s="14" t="str">
        <f aca="false">IF(A236="","",IF(N('Example Journal'!$C$5)&lt;=0,"no cap set",IF(B236&gt;'Example Journal'!$C$5,"Yes","No")))</f>
        <v/>
      </c>
      <c r="O236" s="15" t="str">
        <f aca="false">IF(A236="","",N('Example Journal'!$C$3)+SUM($H$7:H236))</f>
        <v/>
      </c>
      <c r="P236" s="15" t="str">
        <f aca="false">IF(A236="","",O236-MAX(N('Example Journal'!$C$3),MAX($O$7:O236)))</f>
        <v/>
      </c>
      <c r="Q236" s="21" t="e">
        <f aca="false">IF(A236="",NA(),O236)</f>
        <v>#N/A</v>
      </c>
    </row>
    <row r="237" customFormat="false" ht="15" hidden="false" customHeight="false" outlineLevel="0" collapsed="false">
      <c r="A237" s="18" t="str">
        <f aca="false">IF(A236="","",IF(COUNTIF('Example Journal'!$A$7:$A$1006,"&gt;"&amp;A236)=0,"",SMALL('Example Journal'!$A$7:$A$1006,COUNTIF('Example Journal'!$A$7:$A$1006,"&lt;="&amp;A236)+1)))</f>
        <v/>
      </c>
      <c r="B237" s="14" t="str">
        <f aca="false">IF(A237="","",COUNTIF('Example Journal'!$A$7:$A$1006,A237))</f>
        <v/>
      </c>
      <c r="C237" s="14" t="str">
        <f aca="false">IF(A237="","",COUNTIFS('Example Journal'!$A$7:$A$1006,A237,'Example Journal'!$S$7:$S$1006,"&gt;0"))</f>
        <v/>
      </c>
      <c r="D237" s="14" t="str">
        <f aca="false">IF(A237="","",COUNTIFS('Example Journal'!$A$7:$A$1006,A237,'Example Journal'!$S$7:$S$1006,"&lt;0"))</f>
        <v/>
      </c>
      <c r="E237" s="19" t="str">
        <f aca="false">IF(OR(A237="",N(B237)=0),"",C237/B237)</f>
        <v/>
      </c>
      <c r="F237" s="15" t="str">
        <f aca="false">IF(A237="","",SUMIFS('Example Journal'!$S$7:$S$1006,'Example Journal'!$A$7:$A$1006,A237,'Example Journal'!$S$7:$S$1006,"&gt;0"))</f>
        <v/>
      </c>
      <c r="G237" s="15" t="str">
        <f aca="false">IF(A237="","",-SUMIFS('Example Journal'!$S$7:$S$1006,'Example Journal'!$A$7:$A$1006,A237,'Example Journal'!$S$7:$S$1006,"&lt;0"))</f>
        <v/>
      </c>
      <c r="H237" s="15" t="str">
        <f aca="false">IF(A237="","",SUMIFS('Example Journal'!$S$7:$S$1006,'Example Journal'!$A$7:$A$1006,A237))</f>
        <v/>
      </c>
      <c r="I237" s="20" t="str">
        <f aca="false">IF(A237="","",IF(G237=0,IF(F237&gt;0,"no losses",""),F237/G237))</f>
        <v/>
      </c>
      <c r="J237" s="16" t="str">
        <f aca="false">IF(A237="","",IF(COUNTIFS('Example Journal'!$A$7:$A$1006,A237,'Example Journal'!$R$7:$R$1006,"&gt;0")=0,"",SUMIFS('Example Journal'!$T$7:$T$1006,'Example Journal'!$A$7:$A$1006,A237)/COUNTIFS('Example Journal'!$A$7:$A$1006,A237,'Example Journal'!$R$7:$R$1006,"&gt;0")))</f>
        <v/>
      </c>
      <c r="K237" s="15" t="str">
        <f aca="false">IF(A237="","",SUMIFS('Example Journal'!$L$7:$L$1006,'Example Journal'!$A$7:$A$1006,A237))</f>
        <v/>
      </c>
      <c r="L237" s="14" t="str">
        <f aca="false">IF(A237="","",IF(N('Example Journal'!$C$4)&lt;=0,"no limit set",IF(COUNTIFS('Example Journal'!$A$7:$A$1006,A237,'Example Journal'!$U$7:$U$1006,"&lt;="&amp;-'Example Journal'!$C$4)&gt;0,"Yes","No")))</f>
        <v/>
      </c>
      <c r="M237" s="14" t="str">
        <f aca="false">IF(A237="","",COUNTIFS('Example Journal'!$A$7:$A$1006,A237,'Example Journal'!$V$7:$V$1006,"After loss limit"))</f>
        <v/>
      </c>
      <c r="N237" s="14" t="str">
        <f aca="false">IF(A237="","",IF(N('Example Journal'!$C$5)&lt;=0,"no cap set",IF(B237&gt;'Example Journal'!$C$5,"Yes","No")))</f>
        <v/>
      </c>
      <c r="O237" s="15" t="str">
        <f aca="false">IF(A237="","",N('Example Journal'!$C$3)+SUM($H$7:H237))</f>
        <v/>
      </c>
      <c r="P237" s="15" t="str">
        <f aca="false">IF(A237="","",O237-MAX(N('Example Journal'!$C$3),MAX($O$7:O237)))</f>
        <v/>
      </c>
      <c r="Q237" s="21" t="e">
        <f aca="false">IF(A237="",NA(),O237)</f>
        <v>#N/A</v>
      </c>
    </row>
    <row r="238" customFormat="false" ht="15" hidden="false" customHeight="false" outlineLevel="0" collapsed="false">
      <c r="A238" s="18" t="str">
        <f aca="false">IF(A237="","",IF(COUNTIF('Example Journal'!$A$7:$A$1006,"&gt;"&amp;A237)=0,"",SMALL('Example Journal'!$A$7:$A$1006,COUNTIF('Example Journal'!$A$7:$A$1006,"&lt;="&amp;A237)+1)))</f>
        <v/>
      </c>
      <c r="B238" s="14" t="str">
        <f aca="false">IF(A238="","",COUNTIF('Example Journal'!$A$7:$A$1006,A238))</f>
        <v/>
      </c>
      <c r="C238" s="14" t="str">
        <f aca="false">IF(A238="","",COUNTIFS('Example Journal'!$A$7:$A$1006,A238,'Example Journal'!$S$7:$S$1006,"&gt;0"))</f>
        <v/>
      </c>
      <c r="D238" s="14" t="str">
        <f aca="false">IF(A238="","",COUNTIFS('Example Journal'!$A$7:$A$1006,A238,'Example Journal'!$S$7:$S$1006,"&lt;0"))</f>
        <v/>
      </c>
      <c r="E238" s="19" t="str">
        <f aca="false">IF(OR(A238="",N(B238)=0),"",C238/B238)</f>
        <v/>
      </c>
      <c r="F238" s="15" t="str">
        <f aca="false">IF(A238="","",SUMIFS('Example Journal'!$S$7:$S$1006,'Example Journal'!$A$7:$A$1006,A238,'Example Journal'!$S$7:$S$1006,"&gt;0"))</f>
        <v/>
      </c>
      <c r="G238" s="15" t="str">
        <f aca="false">IF(A238="","",-SUMIFS('Example Journal'!$S$7:$S$1006,'Example Journal'!$A$7:$A$1006,A238,'Example Journal'!$S$7:$S$1006,"&lt;0"))</f>
        <v/>
      </c>
      <c r="H238" s="15" t="str">
        <f aca="false">IF(A238="","",SUMIFS('Example Journal'!$S$7:$S$1006,'Example Journal'!$A$7:$A$1006,A238))</f>
        <v/>
      </c>
      <c r="I238" s="20" t="str">
        <f aca="false">IF(A238="","",IF(G238=0,IF(F238&gt;0,"no losses",""),F238/G238))</f>
        <v/>
      </c>
      <c r="J238" s="16" t="str">
        <f aca="false">IF(A238="","",IF(COUNTIFS('Example Journal'!$A$7:$A$1006,A238,'Example Journal'!$R$7:$R$1006,"&gt;0")=0,"",SUMIFS('Example Journal'!$T$7:$T$1006,'Example Journal'!$A$7:$A$1006,A238)/COUNTIFS('Example Journal'!$A$7:$A$1006,A238,'Example Journal'!$R$7:$R$1006,"&gt;0")))</f>
        <v/>
      </c>
      <c r="K238" s="15" t="str">
        <f aca="false">IF(A238="","",SUMIFS('Example Journal'!$L$7:$L$1006,'Example Journal'!$A$7:$A$1006,A238))</f>
        <v/>
      </c>
      <c r="L238" s="14" t="str">
        <f aca="false">IF(A238="","",IF(N('Example Journal'!$C$4)&lt;=0,"no limit set",IF(COUNTIFS('Example Journal'!$A$7:$A$1006,A238,'Example Journal'!$U$7:$U$1006,"&lt;="&amp;-'Example Journal'!$C$4)&gt;0,"Yes","No")))</f>
        <v/>
      </c>
      <c r="M238" s="14" t="str">
        <f aca="false">IF(A238="","",COUNTIFS('Example Journal'!$A$7:$A$1006,A238,'Example Journal'!$V$7:$V$1006,"After loss limit"))</f>
        <v/>
      </c>
      <c r="N238" s="14" t="str">
        <f aca="false">IF(A238="","",IF(N('Example Journal'!$C$5)&lt;=0,"no cap set",IF(B238&gt;'Example Journal'!$C$5,"Yes","No")))</f>
        <v/>
      </c>
      <c r="O238" s="15" t="str">
        <f aca="false">IF(A238="","",N('Example Journal'!$C$3)+SUM($H$7:H238))</f>
        <v/>
      </c>
      <c r="P238" s="15" t="str">
        <f aca="false">IF(A238="","",O238-MAX(N('Example Journal'!$C$3),MAX($O$7:O238)))</f>
        <v/>
      </c>
      <c r="Q238" s="21" t="e">
        <f aca="false">IF(A238="",NA(),O238)</f>
        <v>#N/A</v>
      </c>
    </row>
    <row r="239" customFormat="false" ht="15" hidden="false" customHeight="false" outlineLevel="0" collapsed="false">
      <c r="A239" s="18" t="str">
        <f aca="false">IF(A238="","",IF(COUNTIF('Example Journal'!$A$7:$A$1006,"&gt;"&amp;A238)=0,"",SMALL('Example Journal'!$A$7:$A$1006,COUNTIF('Example Journal'!$A$7:$A$1006,"&lt;="&amp;A238)+1)))</f>
        <v/>
      </c>
      <c r="B239" s="14" t="str">
        <f aca="false">IF(A239="","",COUNTIF('Example Journal'!$A$7:$A$1006,A239))</f>
        <v/>
      </c>
      <c r="C239" s="14" t="str">
        <f aca="false">IF(A239="","",COUNTIFS('Example Journal'!$A$7:$A$1006,A239,'Example Journal'!$S$7:$S$1006,"&gt;0"))</f>
        <v/>
      </c>
      <c r="D239" s="14" t="str">
        <f aca="false">IF(A239="","",COUNTIFS('Example Journal'!$A$7:$A$1006,A239,'Example Journal'!$S$7:$S$1006,"&lt;0"))</f>
        <v/>
      </c>
      <c r="E239" s="19" t="str">
        <f aca="false">IF(OR(A239="",N(B239)=0),"",C239/B239)</f>
        <v/>
      </c>
      <c r="F239" s="15" t="str">
        <f aca="false">IF(A239="","",SUMIFS('Example Journal'!$S$7:$S$1006,'Example Journal'!$A$7:$A$1006,A239,'Example Journal'!$S$7:$S$1006,"&gt;0"))</f>
        <v/>
      </c>
      <c r="G239" s="15" t="str">
        <f aca="false">IF(A239="","",-SUMIFS('Example Journal'!$S$7:$S$1006,'Example Journal'!$A$7:$A$1006,A239,'Example Journal'!$S$7:$S$1006,"&lt;0"))</f>
        <v/>
      </c>
      <c r="H239" s="15" t="str">
        <f aca="false">IF(A239="","",SUMIFS('Example Journal'!$S$7:$S$1006,'Example Journal'!$A$7:$A$1006,A239))</f>
        <v/>
      </c>
      <c r="I239" s="20" t="str">
        <f aca="false">IF(A239="","",IF(G239=0,IF(F239&gt;0,"no losses",""),F239/G239))</f>
        <v/>
      </c>
      <c r="J239" s="16" t="str">
        <f aca="false">IF(A239="","",IF(COUNTIFS('Example Journal'!$A$7:$A$1006,A239,'Example Journal'!$R$7:$R$1006,"&gt;0")=0,"",SUMIFS('Example Journal'!$T$7:$T$1006,'Example Journal'!$A$7:$A$1006,A239)/COUNTIFS('Example Journal'!$A$7:$A$1006,A239,'Example Journal'!$R$7:$R$1006,"&gt;0")))</f>
        <v/>
      </c>
      <c r="K239" s="15" t="str">
        <f aca="false">IF(A239="","",SUMIFS('Example Journal'!$L$7:$L$1006,'Example Journal'!$A$7:$A$1006,A239))</f>
        <v/>
      </c>
      <c r="L239" s="14" t="str">
        <f aca="false">IF(A239="","",IF(N('Example Journal'!$C$4)&lt;=0,"no limit set",IF(COUNTIFS('Example Journal'!$A$7:$A$1006,A239,'Example Journal'!$U$7:$U$1006,"&lt;="&amp;-'Example Journal'!$C$4)&gt;0,"Yes","No")))</f>
        <v/>
      </c>
      <c r="M239" s="14" t="str">
        <f aca="false">IF(A239="","",COUNTIFS('Example Journal'!$A$7:$A$1006,A239,'Example Journal'!$V$7:$V$1006,"After loss limit"))</f>
        <v/>
      </c>
      <c r="N239" s="14" t="str">
        <f aca="false">IF(A239="","",IF(N('Example Journal'!$C$5)&lt;=0,"no cap set",IF(B239&gt;'Example Journal'!$C$5,"Yes","No")))</f>
        <v/>
      </c>
      <c r="O239" s="15" t="str">
        <f aca="false">IF(A239="","",N('Example Journal'!$C$3)+SUM($H$7:H239))</f>
        <v/>
      </c>
      <c r="P239" s="15" t="str">
        <f aca="false">IF(A239="","",O239-MAX(N('Example Journal'!$C$3),MAX($O$7:O239)))</f>
        <v/>
      </c>
      <c r="Q239" s="21" t="e">
        <f aca="false">IF(A239="",NA(),O239)</f>
        <v>#N/A</v>
      </c>
    </row>
    <row r="240" customFormat="false" ht="15" hidden="false" customHeight="false" outlineLevel="0" collapsed="false">
      <c r="A240" s="18" t="str">
        <f aca="false">IF(A239="","",IF(COUNTIF('Example Journal'!$A$7:$A$1006,"&gt;"&amp;A239)=0,"",SMALL('Example Journal'!$A$7:$A$1006,COUNTIF('Example Journal'!$A$7:$A$1006,"&lt;="&amp;A239)+1)))</f>
        <v/>
      </c>
      <c r="B240" s="14" t="str">
        <f aca="false">IF(A240="","",COUNTIF('Example Journal'!$A$7:$A$1006,A240))</f>
        <v/>
      </c>
      <c r="C240" s="14" t="str">
        <f aca="false">IF(A240="","",COUNTIFS('Example Journal'!$A$7:$A$1006,A240,'Example Journal'!$S$7:$S$1006,"&gt;0"))</f>
        <v/>
      </c>
      <c r="D240" s="14" t="str">
        <f aca="false">IF(A240="","",COUNTIFS('Example Journal'!$A$7:$A$1006,A240,'Example Journal'!$S$7:$S$1006,"&lt;0"))</f>
        <v/>
      </c>
      <c r="E240" s="19" t="str">
        <f aca="false">IF(OR(A240="",N(B240)=0),"",C240/B240)</f>
        <v/>
      </c>
      <c r="F240" s="15" t="str">
        <f aca="false">IF(A240="","",SUMIFS('Example Journal'!$S$7:$S$1006,'Example Journal'!$A$7:$A$1006,A240,'Example Journal'!$S$7:$S$1006,"&gt;0"))</f>
        <v/>
      </c>
      <c r="G240" s="15" t="str">
        <f aca="false">IF(A240="","",-SUMIFS('Example Journal'!$S$7:$S$1006,'Example Journal'!$A$7:$A$1006,A240,'Example Journal'!$S$7:$S$1006,"&lt;0"))</f>
        <v/>
      </c>
      <c r="H240" s="15" t="str">
        <f aca="false">IF(A240="","",SUMIFS('Example Journal'!$S$7:$S$1006,'Example Journal'!$A$7:$A$1006,A240))</f>
        <v/>
      </c>
      <c r="I240" s="20" t="str">
        <f aca="false">IF(A240="","",IF(G240=0,IF(F240&gt;0,"no losses",""),F240/G240))</f>
        <v/>
      </c>
      <c r="J240" s="16" t="str">
        <f aca="false">IF(A240="","",IF(COUNTIFS('Example Journal'!$A$7:$A$1006,A240,'Example Journal'!$R$7:$R$1006,"&gt;0")=0,"",SUMIFS('Example Journal'!$T$7:$T$1006,'Example Journal'!$A$7:$A$1006,A240)/COUNTIFS('Example Journal'!$A$7:$A$1006,A240,'Example Journal'!$R$7:$R$1006,"&gt;0")))</f>
        <v/>
      </c>
      <c r="K240" s="15" t="str">
        <f aca="false">IF(A240="","",SUMIFS('Example Journal'!$L$7:$L$1006,'Example Journal'!$A$7:$A$1006,A240))</f>
        <v/>
      </c>
      <c r="L240" s="14" t="str">
        <f aca="false">IF(A240="","",IF(N('Example Journal'!$C$4)&lt;=0,"no limit set",IF(COUNTIFS('Example Journal'!$A$7:$A$1006,A240,'Example Journal'!$U$7:$U$1006,"&lt;="&amp;-'Example Journal'!$C$4)&gt;0,"Yes","No")))</f>
        <v/>
      </c>
      <c r="M240" s="14" t="str">
        <f aca="false">IF(A240="","",COUNTIFS('Example Journal'!$A$7:$A$1006,A240,'Example Journal'!$V$7:$V$1006,"After loss limit"))</f>
        <v/>
      </c>
      <c r="N240" s="14" t="str">
        <f aca="false">IF(A240="","",IF(N('Example Journal'!$C$5)&lt;=0,"no cap set",IF(B240&gt;'Example Journal'!$C$5,"Yes","No")))</f>
        <v/>
      </c>
      <c r="O240" s="15" t="str">
        <f aca="false">IF(A240="","",N('Example Journal'!$C$3)+SUM($H$7:H240))</f>
        <v/>
      </c>
      <c r="P240" s="15" t="str">
        <f aca="false">IF(A240="","",O240-MAX(N('Example Journal'!$C$3),MAX($O$7:O240)))</f>
        <v/>
      </c>
      <c r="Q240" s="21" t="e">
        <f aca="false">IF(A240="",NA(),O240)</f>
        <v>#N/A</v>
      </c>
    </row>
    <row r="241" customFormat="false" ht="15" hidden="false" customHeight="false" outlineLevel="0" collapsed="false">
      <c r="A241" s="18" t="str">
        <f aca="false">IF(A240="","",IF(COUNTIF('Example Journal'!$A$7:$A$1006,"&gt;"&amp;A240)=0,"",SMALL('Example Journal'!$A$7:$A$1006,COUNTIF('Example Journal'!$A$7:$A$1006,"&lt;="&amp;A240)+1)))</f>
        <v/>
      </c>
      <c r="B241" s="14" t="str">
        <f aca="false">IF(A241="","",COUNTIF('Example Journal'!$A$7:$A$1006,A241))</f>
        <v/>
      </c>
      <c r="C241" s="14" t="str">
        <f aca="false">IF(A241="","",COUNTIFS('Example Journal'!$A$7:$A$1006,A241,'Example Journal'!$S$7:$S$1006,"&gt;0"))</f>
        <v/>
      </c>
      <c r="D241" s="14" t="str">
        <f aca="false">IF(A241="","",COUNTIFS('Example Journal'!$A$7:$A$1006,A241,'Example Journal'!$S$7:$S$1006,"&lt;0"))</f>
        <v/>
      </c>
      <c r="E241" s="19" t="str">
        <f aca="false">IF(OR(A241="",N(B241)=0),"",C241/B241)</f>
        <v/>
      </c>
      <c r="F241" s="15" t="str">
        <f aca="false">IF(A241="","",SUMIFS('Example Journal'!$S$7:$S$1006,'Example Journal'!$A$7:$A$1006,A241,'Example Journal'!$S$7:$S$1006,"&gt;0"))</f>
        <v/>
      </c>
      <c r="G241" s="15" t="str">
        <f aca="false">IF(A241="","",-SUMIFS('Example Journal'!$S$7:$S$1006,'Example Journal'!$A$7:$A$1006,A241,'Example Journal'!$S$7:$S$1006,"&lt;0"))</f>
        <v/>
      </c>
      <c r="H241" s="15" t="str">
        <f aca="false">IF(A241="","",SUMIFS('Example Journal'!$S$7:$S$1006,'Example Journal'!$A$7:$A$1006,A241))</f>
        <v/>
      </c>
      <c r="I241" s="20" t="str">
        <f aca="false">IF(A241="","",IF(G241=0,IF(F241&gt;0,"no losses",""),F241/G241))</f>
        <v/>
      </c>
      <c r="J241" s="16" t="str">
        <f aca="false">IF(A241="","",IF(COUNTIFS('Example Journal'!$A$7:$A$1006,A241,'Example Journal'!$R$7:$R$1006,"&gt;0")=0,"",SUMIFS('Example Journal'!$T$7:$T$1006,'Example Journal'!$A$7:$A$1006,A241)/COUNTIFS('Example Journal'!$A$7:$A$1006,A241,'Example Journal'!$R$7:$R$1006,"&gt;0")))</f>
        <v/>
      </c>
      <c r="K241" s="15" t="str">
        <f aca="false">IF(A241="","",SUMIFS('Example Journal'!$L$7:$L$1006,'Example Journal'!$A$7:$A$1006,A241))</f>
        <v/>
      </c>
      <c r="L241" s="14" t="str">
        <f aca="false">IF(A241="","",IF(N('Example Journal'!$C$4)&lt;=0,"no limit set",IF(COUNTIFS('Example Journal'!$A$7:$A$1006,A241,'Example Journal'!$U$7:$U$1006,"&lt;="&amp;-'Example Journal'!$C$4)&gt;0,"Yes","No")))</f>
        <v/>
      </c>
      <c r="M241" s="14" t="str">
        <f aca="false">IF(A241="","",COUNTIFS('Example Journal'!$A$7:$A$1006,A241,'Example Journal'!$V$7:$V$1006,"After loss limit"))</f>
        <v/>
      </c>
      <c r="N241" s="14" t="str">
        <f aca="false">IF(A241="","",IF(N('Example Journal'!$C$5)&lt;=0,"no cap set",IF(B241&gt;'Example Journal'!$C$5,"Yes","No")))</f>
        <v/>
      </c>
      <c r="O241" s="15" t="str">
        <f aca="false">IF(A241="","",N('Example Journal'!$C$3)+SUM($H$7:H241))</f>
        <v/>
      </c>
      <c r="P241" s="15" t="str">
        <f aca="false">IF(A241="","",O241-MAX(N('Example Journal'!$C$3),MAX($O$7:O241)))</f>
        <v/>
      </c>
      <c r="Q241" s="21" t="e">
        <f aca="false">IF(A241="",NA(),O241)</f>
        <v>#N/A</v>
      </c>
    </row>
    <row r="242" customFormat="false" ht="15" hidden="false" customHeight="false" outlineLevel="0" collapsed="false">
      <c r="A242" s="18" t="str">
        <f aca="false">IF(A241="","",IF(COUNTIF('Example Journal'!$A$7:$A$1006,"&gt;"&amp;A241)=0,"",SMALL('Example Journal'!$A$7:$A$1006,COUNTIF('Example Journal'!$A$7:$A$1006,"&lt;="&amp;A241)+1)))</f>
        <v/>
      </c>
      <c r="B242" s="14" t="str">
        <f aca="false">IF(A242="","",COUNTIF('Example Journal'!$A$7:$A$1006,A242))</f>
        <v/>
      </c>
      <c r="C242" s="14" t="str">
        <f aca="false">IF(A242="","",COUNTIFS('Example Journal'!$A$7:$A$1006,A242,'Example Journal'!$S$7:$S$1006,"&gt;0"))</f>
        <v/>
      </c>
      <c r="D242" s="14" t="str">
        <f aca="false">IF(A242="","",COUNTIFS('Example Journal'!$A$7:$A$1006,A242,'Example Journal'!$S$7:$S$1006,"&lt;0"))</f>
        <v/>
      </c>
      <c r="E242" s="19" t="str">
        <f aca="false">IF(OR(A242="",N(B242)=0),"",C242/B242)</f>
        <v/>
      </c>
      <c r="F242" s="15" t="str">
        <f aca="false">IF(A242="","",SUMIFS('Example Journal'!$S$7:$S$1006,'Example Journal'!$A$7:$A$1006,A242,'Example Journal'!$S$7:$S$1006,"&gt;0"))</f>
        <v/>
      </c>
      <c r="G242" s="15" t="str">
        <f aca="false">IF(A242="","",-SUMIFS('Example Journal'!$S$7:$S$1006,'Example Journal'!$A$7:$A$1006,A242,'Example Journal'!$S$7:$S$1006,"&lt;0"))</f>
        <v/>
      </c>
      <c r="H242" s="15" t="str">
        <f aca="false">IF(A242="","",SUMIFS('Example Journal'!$S$7:$S$1006,'Example Journal'!$A$7:$A$1006,A242))</f>
        <v/>
      </c>
      <c r="I242" s="20" t="str">
        <f aca="false">IF(A242="","",IF(G242=0,IF(F242&gt;0,"no losses",""),F242/G242))</f>
        <v/>
      </c>
      <c r="J242" s="16" t="str">
        <f aca="false">IF(A242="","",IF(COUNTIFS('Example Journal'!$A$7:$A$1006,A242,'Example Journal'!$R$7:$R$1006,"&gt;0")=0,"",SUMIFS('Example Journal'!$T$7:$T$1006,'Example Journal'!$A$7:$A$1006,A242)/COUNTIFS('Example Journal'!$A$7:$A$1006,A242,'Example Journal'!$R$7:$R$1006,"&gt;0")))</f>
        <v/>
      </c>
      <c r="K242" s="15" t="str">
        <f aca="false">IF(A242="","",SUMIFS('Example Journal'!$L$7:$L$1006,'Example Journal'!$A$7:$A$1006,A242))</f>
        <v/>
      </c>
      <c r="L242" s="14" t="str">
        <f aca="false">IF(A242="","",IF(N('Example Journal'!$C$4)&lt;=0,"no limit set",IF(COUNTIFS('Example Journal'!$A$7:$A$1006,A242,'Example Journal'!$U$7:$U$1006,"&lt;="&amp;-'Example Journal'!$C$4)&gt;0,"Yes","No")))</f>
        <v/>
      </c>
      <c r="M242" s="14" t="str">
        <f aca="false">IF(A242="","",COUNTIFS('Example Journal'!$A$7:$A$1006,A242,'Example Journal'!$V$7:$V$1006,"After loss limit"))</f>
        <v/>
      </c>
      <c r="N242" s="14" t="str">
        <f aca="false">IF(A242="","",IF(N('Example Journal'!$C$5)&lt;=0,"no cap set",IF(B242&gt;'Example Journal'!$C$5,"Yes","No")))</f>
        <v/>
      </c>
      <c r="O242" s="15" t="str">
        <f aca="false">IF(A242="","",N('Example Journal'!$C$3)+SUM($H$7:H242))</f>
        <v/>
      </c>
      <c r="P242" s="15" t="str">
        <f aca="false">IF(A242="","",O242-MAX(N('Example Journal'!$C$3),MAX($O$7:O242)))</f>
        <v/>
      </c>
      <c r="Q242" s="21" t="e">
        <f aca="false">IF(A242="",NA(),O242)</f>
        <v>#N/A</v>
      </c>
    </row>
    <row r="243" customFormat="false" ht="15" hidden="false" customHeight="false" outlineLevel="0" collapsed="false">
      <c r="A243" s="18" t="str">
        <f aca="false">IF(A242="","",IF(COUNTIF('Example Journal'!$A$7:$A$1006,"&gt;"&amp;A242)=0,"",SMALL('Example Journal'!$A$7:$A$1006,COUNTIF('Example Journal'!$A$7:$A$1006,"&lt;="&amp;A242)+1)))</f>
        <v/>
      </c>
      <c r="B243" s="14" t="str">
        <f aca="false">IF(A243="","",COUNTIF('Example Journal'!$A$7:$A$1006,A243))</f>
        <v/>
      </c>
      <c r="C243" s="14" t="str">
        <f aca="false">IF(A243="","",COUNTIFS('Example Journal'!$A$7:$A$1006,A243,'Example Journal'!$S$7:$S$1006,"&gt;0"))</f>
        <v/>
      </c>
      <c r="D243" s="14" t="str">
        <f aca="false">IF(A243="","",COUNTIFS('Example Journal'!$A$7:$A$1006,A243,'Example Journal'!$S$7:$S$1006,"&lt;0"))</f>
        <v/>
      </c>
      <c r="E243" s="19" t="str">
        <f aca="false">IF(OR(A243="",N(B243)=0),"",C243/B243)</f>
        <v/>
      </c>
      <c r="F243" s="15" t="str">
        <f aca="false">IF(A243="","",SUMIFS('Example Journal'!$S$7:$S$1006,'Example Journal'!$A$7:$A$1006,A243,'Example Journal'!$S$7:$S$1006,"&gt;0"))</f>
        <v/>
      </c>
      <c r="G243" s="15" t="str">
        <f aca="false">IF(A243="","",-SUMIFS('Example Journal'!$S$7:$S$1006,'Example Journal'!$A$7:$A$1006,A243,'Example Journal'!$S$7:$S$1006,"&lt;0"))</f>
        <v/>
      </c>
      <c r="H243" s="15" t="str">
        <f aca="false">IF(A243="","",SUMIFS('Example Journal'!$S$7:$S$1006,'Example Journal'!$A$7:$A$1006,A243))</f>
        <v/>
      </c>
      <c r="I243" s="20" t="str">
        <f aca="false">IF(A243="","",IF(G243=0,IF(F243&gt;0,"no losses",""),F243/G243))</f>
        <v/>
      </c>
      <c r="J243" s="16" t="str">
        <f aca="false">IF(A243="","",IF(COUNTIFS('Example Journal'!$A$7:$A$1006,A243,'Example Journal'!$R$7:$R$1006,"&gt;0")=0,"",SUMIFS('Example Journal'!$T$7:$T$1006,'Example Journal'!$A$7:$A$1006,A243)/COUNTIFS('Example Journal'!$A$7:$A$1006,A243,'Example Journal'!$R$7:$R$1006,"&gt;0")))</f>
        <v/>
      </c>
      <c r="K243" s="15" t="str">
        <f aca="false">IF(A243="","",SUMIFS('Example Journal'!$L$7:$L$1006,'Example Journal'!$A$7:$A$1006,A243))</f>
        <v/>
      </c>
      <c r="L243" s="14" t="str">
        <f aca="false">IF(A243="","",IF(N('Example Journal'!$C$4)&lt;=0,"no limit set",IF(COUNTIFS('Example Journal'!$A$7:$A$1006,A243,'Example Journal'!$U$7:$U$1006,"&lt;="&amp;-'Example Journal'!$C$4)&gt;0,"Yes","No")))</f>
        <v/>
      </c>
      <c r="M243" s="14" t="str">
        <f aca="false">IF(A243="","",COUNTIFS('Example Journal'!$A$7:$A$1006,A243,'Example Journal'!$V$7:$V$1006,"After loss limit"))</f>
        <v/>
      </c>
      <c r="N243" s="14" t="str">
        <f aca="false">IF(A243="","",IF(N('Example Journal'!$C$5)&lt;=0,"no cap set",IF(B243&gt;'Example Journal'!$C$5,"Yes","No")))</f>
        <v/>
      </c>
      <c r="O243" s="15" t="str">
        <f aca="false">IF(A243="","",N('Example Journal'!$C$3)+SUM($H$7:H243))</f>
        <v/>
      </c>
      <c r="P243" s="15" t="str">
        <f aca="false">IF(A243="","",O243-MAX(N('Example Journal'!$C$3),MAX($O$7:O243)))</f>
        <v/>
      </c>
      <c r="Q243" s="21" t="e">
        <f aca="false">IF(A243="",NA(),O243)</f>
        <v>#N/A</v>
      </c>
    </row>
    <row r="244" customFormat="false" ht="15" hidden="false" customHeight="false" outlineLevel="0" collapsed="false">
      <c r="A244" s="18" t="str">
        <f aca="false">IF(A243="","",IF(COUNTIF('Example Journal'!$A$7:$A$1006,"&gt;"&amp;A243)=0,"",SMALL('Example Journal'!$A$7:$A$1006,COUNTIF('Example Journal'!$A$7:$A$1006,"&lt;="&amp;A243)+1)))</f>
        <v/>
      </c>
      <c r="B244" s="14" t="str">
        <f aca="false">IF(A244="","",COUNTIF('Example Journal'!$A$7:$A$1006,A244))</f>
        <v/>
      </c>
      <c r="C244" s="14" t="str">
        <f aca="false">IF(A244="","",COUNTIFS('Example Journal'!$A$7:$A$1006,A244,'Example Journal'!$S$7:$S$1006,"&gt;0"))</f>
        <v/>
      </c>
      <c r="D244" s="14" t="str">
        <f aca="false">IF(A244="","",COUNTIFS('Example Journal'!$A$7:$A$1006,A244,'Example Journal'!$S$7:$S$1006,"&lt;0"))</f>
        <v/>
      </c>
      <c r="E244" s="19" t="str">
        <f aca="false">IF(OR(A244="",N(B244)=0),"",C244/B244)</f>
        <v/>
      </c>
      <c r="F244" s="15" t="str">
        <f aca="false">IF(A244="","",SUMIFS('Example Journal'!$S$7:$S$1006,'Example Journal'!$A$7:$A$1006,A244,'Example Journal'!$S$7:$S$1006,"&gt;0"))</f>
        <v/>
      </c>
      <c r="G244" s="15" t="str">
        <f aca="false">IF(A244="","",-SUMIFS('Example Journal'!$S$7:$S$1006,'Example Journal'!$A$7:$A$1006,A244,'Example Journal'!$S$7:$S$1006,"&lt;0"))</f>
        <v/>
      </c>
      <c r="H244" s="15" t="str">
        <f aca="false">IF(A244="","",SUMIFS('Example Journal'!$S$7:$S$1006,'Example Journal'!$A$7:$A$1006,A244))</f>
        <v/>
      </c>
      <c r="I244" s="20" t="str">
        <f aca="false">IF(A244="","",IF(G244=0,IF(F244&gt;0,"no losses",""),F244/G244))</f>
        <v/>
      </c>
      <c r="J244" s="16" t="str">
        <f aca="false">IF(A244="","",IF(COUNTIFS('Example Journal'!$A$7:$A$1006,A244,'Example Journal'!$R$7:$R$1006,"&gt;0")=0,"",SUMIFS('Example Journal'!$T$7:$T$1006,'Example Journal'!$A$7:$A$1006,A244)/COUNTIFS('Example Journal'!$A$7:$A$1006,A244,'Example Journal'!$R$7:$R$1006,"&gt;0")))</f>
        <v/>
      </c>
      <c r="K244" s="15" t="str">
        <f aca="false">IF(A244="","",SUMIFS('Example Journal'!$L$7:$L$1006,'Example Journal'!$A$7:$A$1006,A244))</f>
        <v/>
      </c>
      <c r="L244" s="14" t="str">
        <f aca="false">IF(A244="","",IF(N('Example Journal'!$C$4)&lt;=0,"no limit set",IF(COUNTIFS('Example Journal'!$A$7:$A$1006,A244,'Example Journal'!$U$7:$U$1006,"&lt;="&amp;-'Example Journal'!$C$4)&gt;0,"Yes","No")))</f>
        <v/>
      </c>
      <c r="M244" s="14" t="str">
        <f aca="false">IF(A244="","",COUNTIFS('Example Journal'!$A$7:$A$1006,A244,'Example Journal'!$V$7:$V$1006,"After loss limit"))</f>
        <v/>
      </c>
      <c r="N244" s="14" t="str">
        <f aca="false">IF(A244="","",IF(N('Example Journal'!$C$5)&lt;=0,"no cap set",IF(B244&gt;'Example Journal'!$C$5,"Yes","No")))</f>
        <v/>
      </c>
      <c r="O244" s="15" t="str">
        <f aca="false">IF(A244="","",N('Example Journal'!$C$3)+SUM($H$7:H244))</f>
        <v/>
      </c>
      <c r="P244" s="15" t="str">
        <f aca="false">IF(A244="","",O244-MAX(N('Example Journal'!$C$3),MAX($O$7:O244)))</f>
        <v/>
      </c>
      <c r="Q244" s="21" t="e">
        <f aca="false">IF(A244="",NA(),O244)</f>
        <v>#N/A</v>
      </c>
    </row>
    <row r="245" customFormat="false" ht="15" hidden="false" customHeight="false" outlineLevel="0" collapsed="false">
      <c r="A245" s="18" t="str">
        <f aca="false">IF(A244="","",IF(COUNTIF('Example Journal'!$A$7:$A$1006,"&gt;"&amp;A244)=0,"",SMALL('Example Journal'!$A$7:$A$1006,COUNTIF('Example Journal'!$A$7:$A$1006,"&lt;="&amp;A244)+1)))</f>
        <v/>
      </c>
      <c r="B245" s="14" t="str">
        <f aca="false">IF(A245="","",COUNTIF('Example Journal'!$A$7:$A$1006,A245))</f>
        <v/>
      </c>
      <c r="C245" s="14" t="str">
        <f aca="false">IF(A245="","",COUNTIFS('Example Journal'!$A$7:$A$1006,A245,'Example Journal'!$S$7:$S$1006,"&gt;0"))</f>
        <v/>
      </c>
      <c r="D245" s="14" t="str">
        <f aca="false">IF(A245="","",COUNTIFS('Example Journal'!$A$7:$A$1006,A245,'Example Journal'!$S$7:$S$1006,"&lt;0"))</f>
        <v/>
      </c>
      <c r="E245" s="19" t="str">
        <f aca="false">IF(OR(A245="",N(B245)=0),"",C245/B245)</f>
        <v/>
      </c>
      <c r="F245" s="15" t="str">
        <f aca="false">IF(A245="","",SUMIFS('Example Journal'!$S$7:$S$1006,'Example Journal'!$A$7:$A$1006,A245,'Example Journal'!$S$7:$S$1006,"&gt;0"))</f>
        <v/>
      </c>
      <c r="G245" s="15" t="str">
        <f aca="false">IF(A245="","",-SUMIFS('Example Journal'!$S$7:$S$1006,'Example Journal'!$A$7:$A$1006,A245,'Example Journal'!$S$7:$S$1006,"&lt;0"))</f>
        <v/>
      </c>
      <c r="H245" s="15" t="str">
        <f aca="false">IF(A245="","",SUMIFS('Example Journal'!$S$7:$S$1006,'Example Journal'!$A$7:$A$1006,A245))</f>
        <v/>
      </c>
      <c r="I245" s="20" t="str">
        <f aca="false">IF(A245="","",IF(G245=0,IF(F245&gt;0,"no losses",""),F245/G245))</f>
        <v/>
      </c>
      <c r="J245" s="16" t="str">
        <f aca="false">IF(A245="","",IF(COUNTIFS('Example Journal'!$A$7:$A$1006,A245,'Example Journal'!$R$7:$R$1006,"&gt;0")=0,"",SUMIFS('Example Journal'!$T$7:$T$1006,'Example Journal'!$A$7:$A$1006,A245)/COUNTIFS('Example Journal'!$A$7:$A$1006,A245,'Example Journal'!$R$7:$R$1006,"&gt;0")))</f>
        <v/>
      </c>
      <c r="K245" s="15" t="str">
        <f aca="false">IF(A245="","",SUMIFS('Example Journal'!$L$7:$L$1006,'Example Journal'!$A$7:$A$1006,A245))</f>
        <v/>
      </c>
      <c r="L245" s="14" t="str">
        <f aca="false">IF(A245="","",IF(N('Example Journal'!$C$4)&lt;=0,"no limit set",IF(COUNTIFS('Example Journal'!$A$7:$A$1006,A245,'Example Journal'!$U$7:$U$1006,"&lt;="&amp;-'Example Journal'!$C$4)&gt;0,"Yes","No")))</f>
        <v/>
      </c>
      <c r="M245" s="14" t="str">
        <f aca="false">IF(A245="","",COUNTIFS('Example Journal'!$A$7:$A$1006,A245,'Example Journal'!$V$7:$V$1006,"After loss limit"))</f>
        <v/>
      </c>
      <c r="N245" s="14" t="str">
        <f aca="false">IF(A245="","",IF(N('Example Journal'!$C$5)&lt;=0,"no cap set",IF(B245&gt;'Example Journal'!$C$5,"Yes","No")))</f>
        <v/>
      </c>
      <c r="O245" s="15" t="str">
        <f aca="false">IF(A245="","",N('Example Journal'!$C$3)+SUM($H$7:H245))</f>
        <v/>
      </c>
      <c r="P245" s="15" t="str">
        <f aca="false">IF(A245="","",O245-MAX(N('Example Journal'!$C$3),MAX($O$7:O245)))</f>
        <v/>
      </c>
      <c r="Q245" s="21" t="e">
        <f aca="false">IF(A245="",NA(),O245)</f>
        <v>#N/A</v>
      </c>
    </row>
    <row r="246" customFormat="false" ht="15" hidden="false" customHeight="false" outlineLevel="0" collapsed="false">
      <c r="A246" s="18" t="str">
        <f aca="false">IF(A245="","",IF(COUNTIF('Example Journal'!$A$7:$A$1006,"&gt;"&amp;A245)=0,"",SMALL('Example Journal'!$A$7:$A$1006,COUNTIF('Example Journal'!$A$7:$A$1006,"&lt;="&amp;A245)+1)))</f>
        <v/>
      </c>
      <c r="B246" s="14" t="str">
        <f aca="false">IF(A246="","",COUNTIF('Example Journal'!$A$7:$A$1006,A246))</f>
        <v/>
      </c>
      <c r="C246" s="14" t="str">
        <f aca="false">IF(A246="","",COUNTIFS('Example Journal'!$A$7:$A$1006,A246,'Example Journal'!$S$7:$S$1006,"&gt;0"))</f>
        <v/>
      </c>
      <c r="D246" s="14" t="str">
        <f aca="false">IF(A246="","",COUNTIFS('Example Journal'!$A$7:$A$1006,A246,'Example Journal'!$S$7:$S$1006,"&lt;0"))</f>
        <v/>
      </c>
      <c r="E246" s="19" t="str">
        <f aca="false">IF(OR(A246="",N(B246)=0),"",C246/B246)</f>
        <v/>
      </c>
      <c r="F246" s="15" t="str">
        <f aca="false">IF(A246="","",SUMIFS('Example Journal'!$S$7:$S$1006,'Example Journal'!$A$7:$A$1006,A246,'Example Journal'!$S$7:$S$1006,"&gt;0"))</f>
        <v/>
      </c>
      <c r="G246" s="15" t="str">
        <f aca="false">IF(A246="","",-SUMIFS('Example Journal'!$S$7:$S$1006,'Example Journal'!$A$7:$A$1006,A246,'Example Journal'!$S$7:$S$1006,"&lt;0"))</f>
        <v/>
      </c>
      <c r="H246" s="15" t="str">
        <f aca="false">IF(A246="","",SUMIFS('Example Journal'!$S$7:$S$1006,'Example Journal'!$A$7:$A$1006,A246))</f>
        <v/>
      </c>
      <c r="I246" s="20" t="str">
        <f aca="false">IF(A246="","",IF(G246=0,IF(F246&gt;0,"no losses",""),F246/G246))</f>
        <v/>
      </c>
      <c r="J246" s="16" t="str">
        <f aca="false">IF(A246="","",IF(COUNTIFS('Example Journal'!$A$7:$A$1006,A246,'Example Journal'!$R$7:$R$1006,"&gt;0")=0,"",SUMIFS('Example Journal'!$T$7:$T$1006,'Example Journal'!$A$7:$A$1006,A246)/COUNTIFS('Example Journal'!$A$7:$A$1006,A246,'Example Journal'!$R$7:$R$1006,"&gt;0")))</f>
        <v/>
      </c>
      <c r="K246" s="15" t="str">
        <f aca="false">IF(A246="","",SUMIFS('Example Journal'!$L$7:$L$1006,'Example Journal'!$A$7:$A$1006,A246))</f>
        <v/>
      </c>
      <c r="L246" s="14" t="str">
        <f aca="false">IF(A246="","",IF(N('Example Journal'!$C$4)&lt;=0,"no limit set",IF(COUNTIFS('Example Journal'!$A$7:$A$1006,A246,'Example Journal'!$U$7:$U$1006,"&lt;="&amp;-'Example Journal'!$C$4)&gt;0,"Yes","No")))</f>
        <v/>
      </c>
      <c r="M246" s="14" t="str">
        <f aca="false">IF(A246="","",COUNTIFS('Example Journal'!$A$7:$A$1006,A246,'Example Journal'!$V$7:$V$1006,"After loss limit"))</f>
        <v/>
      </c>
      <c r="N246" s="14" t="str">
        <f aca="false">IF(A246="","",IF(N('Example Journal'!$C$5)&lt;=0,"no cap set",IF(B246&gt;'Example Journal'!$C$5,"Yes","No")))</f>
        <v/>
      </c>
      <c r="O246" s="15" t="str">
        <f aca="false">IF(A246="","",N('Example Journal'!$C$3)+SUM($H$7:H246))</f>
        <v/>
      </c>
      <c r="P246" s="15" t="str">
        <f aca="false">IF(A246="","",O246-MAX(N('Example Journal'!$C$3),MAX($O$7:O246)))</f>
        <v/>
      </c>
      <c r="Q246" s="21" t="e">
        <f aca="false">IF(A246="",NA(),O246)</f>
        <v>#N/A</v>
      </c>
    </row>
    <row r="247" customFormat="false" ht="15" hidden="false" customHeight="false" outlineLevel="0" collapsed="false">
      <c r="A247" s="18" t="str">
        <f aca="false">IF(A246="","",IF(COUNTIF('Example Journal'!$A$7:$A$1006,"&gt;"&amp;A246)=0,"",SMALL('Example Journal'!$A$7:$A$1006,COUNTIF('Example Journal'!$A$7:$A$1006,"&lt;="&amp;A246)+1)))</f>
        <v/>
      </c>
      <c r="B247" s="14" t="str">
        <f aca="false">IF(A247="","",COUNTIF('Example Journal'!$A$7:$A$1006,A247))</f>
        <v/>
      </c>
      <c r="C247" s="14" t="str">
        <f aca="false">IF(A247="","",COUNTIFS('Example Journal'!$A$7:$A$1006,A247,'Example Journal'!$S$7:$S$1006,"&gt;0"))</f>
        <v/>
      </c>
      <c r="D247" s="14" t="str">
        <f aca="false">IF(A247="","",COUNTIFS('Example Journal'!$A$7:$A$1006,A247,'Example Journal'!$S$7:$S$1006,"&lt;0"))</f>
        <v/>
      </c>
      <c r="E247" s="19" t="str">
        <f aca="false">IF(OR(A247="",N(B247)=0),"",C247/B247)</f>
        <v/>
      </c>
      <c r="F247" s="15" t="str">
        <f aca="false">IF(A247="","",SUMIFS('Example Journal'!$S$7:$S$1006,'Example Journal'!$A$7:$A$1006,A247,'Example Journal'!$S$7:$S$1006,"&gt;0"))</f>
        <v/>
      </c>
      <c r="G247" s="15" t="str">
        <f aca="false">IF(A247="","",-SUMIFS('Example Journal'!$S$7:$S$1006,'Example Journal'!$A$7:$A$1006,A247,'Example Journal'!$S$7:$S$1006,"&lt;0"))</f>
        <v/>
      </c>
      <c r="H247" s="15" t="str">
        <f aca="false">IF(A247="","",SUMIFS('Example Journal'!$S$7:$S$1006,'Example Journal'!$A$7:$A$1006,A247))</f>
        <v/>
      </c>
      <c r="I247" s="20" t="str">
        <f aca="false">IF(A247="","",IF(G247=0,IF(F247&gt;0,"no losses",""),F247/G247))</f>
        <v/>
      </c>
      <c r="J247" s="16" t="str">
        <f aca="false">IF(A247="","",IF(COUNTIFS('Example Journal'!$A$7:$A$1006,A247,'Example Journal'!$R$7:$R$1006,"&gt;0")=0,"",SUMIFS('Example Journal'!$T$7:$T$1006,'Example Journal'!$A$7:$A$1006,A247)/COUNTIFS('Example Journal'!$A$7:$A$1006,A247,'Example Journal'!$R$7:$R$1006,"&gt;0")))</f>
        <v/>
      </c>
      <c r="K247" s="15" t="str">
        <f aca="false">IF(A247="","",SUMIFS('Example Journal'!$L$7:$L$1006,'Example Journal'!$A$7:$A$1006,A247))</f>
        <v/>
      </c>
      <c r="L247" s="14" t="str">
        <f aca="false">IF(A247="","",IF(N('Example Journal'!$C$4)&lt;=0,"no limit set",IF(COUNTIFS('Example Journal'!$A$7:$A$1006,A247,'Example Journal'!$U$7:$U$1006,"&lt;="&amp;-'Example Journal'!$C$4)&gt;0,"Yes","No")))</f>
        <v/>
      </c>
      <c r="M247" s="14" t="str">
        <f aca="false">IF(A247="","",COUNTIFS('Example Journal'!$A$7:$A$1006,A247,'Example Journal'!$V$7:$V$1006,"After loss limit"))</f>
        <v/>
      </c>
      <c r="N247" s="14" t="str">
        <f aca="false">IF(A247="","",IF(N('Example Journal'!$C$5)&lt;=0,"no cap set",IF(B247&gt;'Example Journal'!$C$5,"Yes","No")))</f>
        <v/>
      </c>
      <c r="O247" s="15" t="str">
        <f aca="false">IF(A247="","",N('Example Journal'!$C$3)+SUM($H$7:H247))</f>
        <v/>
      </c>
      <c r="P247" s="15" t="str">
        <f aca="false">IF(A247="","",O247-MAX(N('Example Journal'!$C$3),MAX($O$7:O247)))</f>
        <v/>
      </c>
      <c r="Q247" s="21" t="e">
        <f aca="false">IF(A247="",NA(),O247)</f>
        <v>#N/A</v>
      </c>
    </row>
    <row r="248" customFormat="false" ht="15" hidden="false" customHeight="false" outlineLevel="0" collapsed="false">
      <c r="A248" s="18" t="str">
        <f aca="false">IF(A247="","",IF(COUNTIF('Example Journal'!$A$7:$A$1006,"&gt;"&amp;A247)=0,"",SMALL('Example Journal'!$A$7:$A$1006,COUNTIF('Example Journal'!$A$7:$A$1006,"&lt;="&amp;A247)+1)))</f>
        <v/>
      </c>
      <c r="B248" s="14" t="str">
        <f aca="false">IF(A248="","",COUNTIF('Example Journal'!$A$7:$A$1006,A248))</f>
        <v/>
      </c>
      <c r="C248" s="14" t="str">
        <f aca="false">IF(A248="","",COUNTIFS('Example Journal'!$A$7:$A$1006,A248,'Example Journal'!$S$7:$S$1006,"&gt;0"))</f>
        <v/>
      </c>
      <c r="D248" s="14" t="str">
        <f aca="false">IF(A248="","",COUNTIFS('Example Journal'!$A$7:$A$1006,A248,'Example Journal'!$S$7:$S$1006,"&lt;0"))</f>
        <v/>
      </c>
      <c r="E248" s="19" t="str">
        <f aca="false">IF(OR(A248="",N(B248)=0),"",C248/B248)</f>
        <v/>
      </c>
      <c r="F248" s="15" t="str">
        <f aca="false">IF(A248="","",SUMIFS('Example Journal'!$S$7:$S$1006,'Example Journal'!$A$7:$A$1006,A248,'Example Journal'!$S$7:$S$1006,"&gt;0"))</f>
        <v/>
      </c>
      <c r="G248" s="15" t="str">
        <f aca="false">IF(A248="","",-SUMIFS('Example Journal'!$S$7:$S$1006,'Example Journal'!$A$7:$A$1006,A248,'Example Journal'!$S$7:$S$1006,"&lt;0"))</f>
        <v/>
      </c>
      <c r="H248" s="15" t="str">
        <f aca="false">IF(A248="","",SUMIFS('Example Journal'!$S$7:$S$1006,'Example Journal'!$A$7:$A$1006,A248))</f>
        <v/>
      </c>
      <c r="I248" s="20" t="str">
        <f aca="false">IF(A248="","",IF(G248=0,IF(F248&gt;0,"no losses",""),F248/G248))</f>
        <v/>
      </c>
      <c r="J248" s="16" t="str">
        <f aca="false">IF(A248="","",IF(COUNTIFS('Example Journal'!$A$7:$A$1006,A248,'Example Journal'!$R$7:$R$1006,"&gt;0")=0,"",SUMIFS('Example Journal'!$T$7:$T$1006,'Example Journal'!$A$7:$A$1006,A248)/COUNTIFS('Example Journal'!$A$7:$A$1006,A248,'Example Journal'!$R$7:$R$1006,"&gt;0")))</f>
        <v/>
      </c>
      <c r="K248" s="15" t="str">
        <f aca="false">IF(A248="","",SUMIFS('Example Journal'!$L$7:$L$1006,'Example Journal'!$A$7:$A$1006,A248))</f>
        <v/>
      </c>
      <c r="L248" s="14" t="str">
        <f aca="false">IF(A248="","",IF(N('Example Journal'!$C$4)&lt;=0,"no limit set",IF(COUNTIFS('Example Journal'!$A$7:$A$1006,A248,'Example Journal'!$U$7:$U$1006,"&lt;="&amp;-'Example Journal'!$C$4)&gt;0,"Yes","No")))</f>
        <v/>
      </c>
      <c r="M248" s="14" t="str">
        <f aca="false">IF(A248="","",COUNTIFS('Example Journal'!$A$7:$A$1006,A248,'Example Journal'!$V$7:$V$1006,"After loss limit"))</f>
        <v/>
      </c>
      <c r="N248" s="14" t="str">
        <f aca="false">IF(A248="","",IF(N('Example Journal'!$C$5)&lt;=0,"no cap set",IF(B248&gt;'Example Journal'!$C$5,"Yes","No")))</f>
        <v/>
      </c>
      <c r="O248" s="15" t="str">
        <f aca="false">IF(A248="","",N('Example Journal'!$C$3)+SUM($H$7:H248))</f>
        <v/>
      </c>
      <c r="P248" s="15" t="str">
        <f aca="false">IF(A248="","",O248-MAX(N('Example Journal'!$C$3),MAX($O$7:O248)))</f>
        <v/>
      </c>
      <c r="Q248" s="21" t="e">
        <f aca="false">IF(A248="",NA(),O248)</f>
        <v>#N/A</v>
      </c>
    </row>
    <row r="249" customFormat="false" ht="15" hidden="false" customHeight="false" outlineLevel="0" collapsed="false">
      <c r="A249" s="18" t="str">
        <f aca="false">IF(A248="","",IF(COUNTIF('Example Journal'!$A$7:$A$1006,"&gt;"&amp;A248)=0,"",SMALL('Example Journal'!$A$7:$A$1006,COUNTIF('Example Journal'!$A$7:$A$1006,"&lt;="&amp;A248)+1)))</f>
        <v/>
      </c>
      <c r="B249" s="14" t="str">
        <f aca="false">IF(A249="","",COUNTIF('Example Journal'!$A$7:$A$1006,A249))</f>
        <v/>
      </c>
      <c r="C249" s="14" t="str">
        <f aca="false">IF(A249="","",COUNTIFS('Example Journal'!$A$7:$A$1006,A249,'Example Journal'!$S$7:$S$1006,"&gt;0"))</f>
        <v/>
      </c>
      <c r="D249" s="14" t="str">
        <f aca="false">IF(A249="","",COUNTIFS('Example Journal'!$A$7:$A$1006,A249,'Example Journal'!$S$7:$S$1006,"&lt;0"))</f>
        <v/>
      </c>
      <c r="E249" s="19" t="str">
        <f aca="false">IF(OR(A249="",N(B249)=0),"",C249/B249)</f>
        <v/>
      </c>
      <c r="F249" s="15" t="str">
        <f aca="false">IF(A249="","",SUMIFS('Example Journal'!$S$7:$S$1006,'Example Journal'!$A$7:$A$1006,A249,'Example Journal'!$S$7:$S$1006,"&gt;0"))</f>
        <v/>
      </c>
      <c r="G249" s="15" t="str">
        <f aca="false">IF(A249="","",-SUMIFS('Example Journal'!$S$7:$S$1006,'Example Journal'!$A$7:$A$1006,A249,'Example Journal'!$S$7:$S$1006,"&lt;0"))</f>
        <v/>
      </c>
      <c r="H249" s="15" t="str">
        <f aca="false">IF(A249="","",SUMIFS('Example Journal'!$S$7:$S$1006,'Example Journal'!$A$7:$A$1006,A249))</f>
        <v/>
      </c>
      <c r="I249" s="20" t="str">
        <f aca="false">IF(A249="","",IF(G249=0,IF(F249&gt;0,"no losses",""),F249/G249))</f>
        <v/>
      </c>
      <c r="J249" s="16" t="str">
        <f aca="false">IF(A249="","",IF(COUNTIFS('Example Journal'!$A$7:$A$1006,A249,'Example Journal'!$R$7:$R$1006,"&gt;0")=0,"",SUMIFS('Example Journal'!$T$7:$T$1006,'Example Journal'!$A$7:$A$1006,A249)/COUNTIFS('Example Journal'!$A$7:$A$1006,A249,'Example Journal'!$R$7:$R$1006,"&gt;0")))</f>
        <v/>
      </c>
      <c r="K249" s="15" t="str">
        <f aca="false">IF(A249="","",SUMIFS('Example Journal'!$L$7:$L$1006,'Example Journal'!$A$7:$A$1006,A249))</f>
        <v/>
      </c>
      <c r="L249" s="14" t="str">
        <f aca="false">IF(A249="","",IF(N('Example Journal'!$C$4)&lt;=0,"no limit set",IF(COUNTIFS('Example Journal'!$A$7:$A$1006,A249,'Example Journal'!$U$7:$U$1006,"&lt;="&amp;-'Example Journal'!$C$4)&gt;0,"Yes","No")))</f>
        <v/>
      </c>
      <c r="M249" s="14" t="str">
        <f aca="false">IF(A249="","",COUNTIFS('Example Journal'!$A$7:$A$1006,A249,'Example Journal'!$V$7:$V$1006,"After loss limit"))</f>
        <v/>
      </c>
      <c r="N249" s="14" t="str">
        <f aca="false">IF(A249="","",IF(N('Example Journal'!$C$5)&lt;=0,"no cap set",IF(B249&gt;'Example Journal'!$C$5,"Yes","No")))</f>
        <v/>
      </c>
      <c r="O249" s="15" t="str">
        <f aca="false">IF(A249="","",N('Example Journal'!$C$3)+SUM($H$7:H249))</f>
        <v/>
      </c>
      <c r="P249" s="15" t="str">
        <f aca="false">IF(A249="","",O249-MAX(N('Example Journal'!$C$3),MAX($O$7:O249)))</f>
        <v/>
      </c>
      <c r="Q249" s="21" t="e">
        <f aca="false">IF(A249="",NA(),O249)</f>
        <v>#N/A</v>
      </c>
    </row>
    <row r="250" customFormat="false" ht="15" hidden="false" customHeight="false" outlineLevel="0" collapsed="false">
      <c r="A250" s="18" t="str">
        <f aca="false">IF(A249="","",IF(COUNTIF('Example Journal'!$A$7:$A$1006,"&gt;"&amp;A249)=0,"",SMALL('Example Journal'!$A$7:$A$1006,COUNTIF('Example Journal'!$A$7:$A$1006,"&lt;="&amp;A249)+1)))</f>
        <v/>
      </c>
      <c r="B250" s="14" t="str">
        <f aca="false">IF(A250="","",COUNTIF('Example Journal'!$A$7:$A$1006,A250))</f>
        <v/>
      </c>
      <c r="C250" s="14" t="str">
        <f aca="false">IF(A250="","",COUNTIFS('Example Journal'!$A$7:$A$1006,A250,'Example Journal'!$S$7:$S$1006,"&gt;0"))</f>
        <v/>
      </c>
      <c r="D250" s="14" t="str">
        <f aca="false">IF(A250="","",COUNTIFS('Example Journal'!$A$7:$A$1006,A250,'Example Journal'!$S$7:$S$1006,"&lt;0"))</f>
        <v/>
      </c>
      <c r="E250" s="19" t="str">
        <f aca="false">IF(OR(A250="",N(B250)=0),"",C250/B250)</f>
        <v/>
      </c>
      <c r="F250" s="15" t="str">
        <f aca="false">IF(A250="","",SUMIFS('Example Journal'!$S$7:$S$1006,'Example Journal'!$A$7:$A$1006,A250,'Example Journal'!$S$7:$S$1006,"&gt;0"))</f>
        <v/>
      </c>
      <c r="G250" s="15" t="str">
        <f aca="false">IF(A250="","",-SUMIFS('Example Journal'!$S$7:$S$1006,'Example Journal'!$A$7:$A$1006,A250,'Example Journal'!$S$7:$S$1006,"&lt;0"))</f>
        <v/>
      </c>
      <c r="H250" s="15" t="str">
        <f aca="false">IF(A250="","",SUMIFS('Example Journal'!$S$7:$S$1006,'Example Journal'!$A$7:$A$1006,A250))</f>
        <v/>
      </c>
      <c r="I250" s="20" t="str">
        <f aca="false">IF(A250="","",IF(G250=0,IF(F250&gt;0,"no losses",""),F250/G250))</f>
        <v/>
      </c>
      <c r="J250" s="16" t="str">
        <f aca="false">IF(A250="","",IF(COUNTIFS('Example Journal'!$A$7:$A$1006,A250,'Example Journal'!$R$7:$R$1006,"&gt;0")=0,"",SUMIFS('Example Journal'!$T$7:$T$1006,'Example Journal'!$A$7:$A$1006,A250)/COUNTIFS('Example Journal'!$A$7:$A$1006,A250,'Example Journal'!$R$7:$R$1006,"&gt;0")))</f>
        <v/>
      </c>
      <c r="K250" s="15" t="str">
        <f aca="false">IF(A250="","",SUMIFS('Example Journal'!$L$7:$L$1006,'Example Journal'!$A$7:$A$1006,A250))</f>
        <v/>
      </c>
      <c r="L250" s="14" t="str">
        <f aca="false">IF(A250="","",IF(N('Example Journal'!$C$4)&lt;=0,"no limit set",IF(COUNTIFS('Example Journal'!$A$7:$A$1006,A250,'Example Journal'!$U$7:$U$1006,"&lt;="&amp;-'Example Journal'!$C$4)&gt;0,"Yes","No")))</f>
        <v/>
      </c>
      <c r="M250" s="14" t="str">
        <f aca="false">IF(A250="","",COUNTIFS('Example Journal'!$A$7:$A$1006,A250,'Example Journal'!$V$7:$V$1006,"After loss limit"))</f>
        <v/>
      </c>
      <c r="N250" s="14" t="str">
        <f aca="false">IF(A250="","",IF(N('Example Journal'!$C$5)&lt;=0,"no cap set",IF(B250&gt;'Example Journal'!$C$5,"Yes","No")))</f>
        <v/>
      </c>
      <c r="O250" s="15" t="str">
        <f aca="false">IF(A250="","",N('Example Journal'!$C$3)+SUM($H$7:H250))</f>
        <v/>
      </c>
      <c r="P250" s="15" t="str">
        <f aca="false">IF(A250="","",O250-MAX(N('Example Journal'!$C$3),MAX($O$7:O250)))</f>
        <v/>
      </c>
      <c r="Q250" s="21" t="e">
        <f aca="false">IF(A250="",NA(),O250)</f>
        <v>#N/A</v>
      </c>
    </row>
    <row r="251" customFormat="false" ht="15" hidden="false" customHeight="false" outlineLevel="0" collapsed="false">
      <c r="A251" s="18" t="str">
        <f aca="false">IF(A250="","",IF(COUNTIF('Example Journal'!$A$7:$A$1006,"&gt;"&amp;A250)=0,"",SMALL('Example Journal'!$A$7:$A$1006,COUNTIF('Example Journal'!$A$7:$A$1006,"&lt;="&amp;A250)+1)))</f>
        <v/>
      </c>
      <c r="B251" s="14" t="str">
        <f aca="false">IF(A251="","",COUNTIF('Example Journal'!$A$7:$A$1006,A251))</f>
        <v/>
      </c>
      <c r="C251" s="14" t="str">
        <f aca="false">IF(A251="","",COUNTIFS('Example Journal'!$A$7:$A$1006,A251,'Example Journal'!$S$7:$S$1006,"&gt;0"))</f>
        <v/>
      </c>
      <c r="D251" s="14" t="str">
        <f aca="false">IF(A251="","",COUNTIFS('Example Journal'!$A$7:$A$1006,A251,'Example Journal'!$S$7:$S$1006,"&lt;0"))</f>
        <v/>
      </c>
      <c r="E251" s="19" t="str">
        <f aca="false">IF(OR(A251="",N(B251)=0),"",C251/B251)</f>
        <v/>
      </c>
      <c r="F251" s="15" t="str">
        <f aca="false">IF(A251="","",SUMIFS('Example Journal'!$S$7:$S$1006,'Example Journal'!$A$7:$A$1006,A251,'Example Journal'!$S$7:$S$1006,"&gt;0"))</f>
        <v/>
      </c>
      <c r="G251" s="15" t="str">
        <f aca="false">IF(A251="","",-SUMIFS('Example Journal'!$S$7:$S$1006,'Example Journal'!$A$7:$A$1006,A251,'Example Journal'!$S$7:$S$1006,"&lt;0"))</f>
        <v/>
      </c>
      <c r="H251" s="15" t="str">
        <f aca="false">IF(A251="","",SUMIFS('Example Journal'!$S$7:$S$1006,'Example Journal'!$A$7:$A$1006,A251))</f>
        <v/>
      </c>
      <c r="I251" s="20" t="str">
        <f aca="false">IF(A251="","",IF(G251=0,IF(F251&gt;0,"no losses",""),F251/G251))</f>
        <v/>
      </c>
      <c r="J251" s="16" t="str">
        <f aca="false">IF(A251="","",IF(COUNTIFS('Example Journal'!$A$7:$A$1006,A251,'Example Journal'!$R$7:$R$1006,"&gt;0")=0,"",SUMIFS('Example Journal'!$T$7:$T$1006,'Example Journal'!$A$7:$A$1006,A251)/COUNTIFS('Example Journal'!$A$7:$A$1006,A251,'Example Journal'!$R$7:$R$1006,"&gt;0")))</f>
        <v/>
      </c>
      <c r="K251" s="15" t="str">
        <f aca="false">IF(A251="","",SUMIFS('Example Journal'!$L$7:$L$1006,'Example Journal'!$A$7:$A$1006,A251))</f>
        <v/>
      </c>
      <c r="L251" s="14" t="str">
        <f aca="false">IF(A251="","",IF(N('Example Journal'!$C$4)&lt;=0,"no limit set",IF(COUNTIFS('Example Journal'!$A$7:$A$1006,A251,'Example Journal'!$U$7:$U$1006,"&lt;="&amp;-'Example Journal'!$C$4)&gt;0,"Yes","No")))</f>
        <v/>
      </c>
      <c r="M251" s="14" t="str">
        <f aca="false">IF(A251="","",COUNTIFS('Example Journal'!$A$7:$A$1006,A251,'Example Journal'!$V$7:$V$1006,"After loss limit"))</f>
        <v/>
      </c>
      <c r="N251" s="14" t="str">
        <f aca="false">IF(A251="","",IF(N('Example Journal'!$C$5)&lt;=0,"no cap set",IF(B251&gt;'Example Journal'!$C$5,"Yes","No")))</f>
        <v/>
      </c>
      <c r="O251" s="15" t="str">
        <f aca="false">IF(A251="","",N('Example Journal'!$C$3)+SUM($H$7:H251))</f>
        <v/>
      </c>
      <c r="P251" s="15" t="str">
        <f aca="false">IF(A251="","",O251-MAX(N('Example Journal'!$C$3),MAX($O$7:O251)))</f>
        <v/>
      </c>
      <c r="Q251" s="21" t="e">
        <f aca="false">IF(A251="",NA(),O251)</f>
        <v>#N/A</v>
      </c>
    </row>
    <row r="252" customFormat="false" ht="15" hidden="false" customHeight="false" outlineLevel="0" collapsed="false">
      <c r="A252" s="18" t="str">
        <f aca="false">IF(A251="","",IF(COUNTIF('Example Journal'!$A$7:$A$1006,"&gt;"&amp;A251)=0,"",SMALL('Example Journal'!$A$7:$A$1006,COUNTIF('Example Journal'!$A$7:$A$1006,"&lt;="&amp;A251)+1)))</f>
        <v/>
      </c>
      <c r="B252" s="14" t="str">
        <f aca="false">IF(A252="","",COUNTIF('Example Journal'!$A$7:$A$1006,A252))</f>
        <v/>
      </c>
      <c r="C252" s="14" t="str">
        <f aca="false">IF(A252="","",COUNTIFS('Example Journal'!$A$7:$A$1006,A252,'Example Journal'!$S$7:$S$1006,"&gt;0"))</f>
        <v/>
      </c>
      <c r="D252" s="14" t="str">
        <f aca="false">IF(A252="","",COUNTIFS('Example Journal'!$A$7:$A$1006,A252,'Example Journal'!$S$7:$S$1006,"&lt;0"))</f>
        <v/>
      </c>
      <c r="E252" s="19" t="str">
        <f aca="false">IF(OR(A252="",N(B252)=0),"",C252/B252)</f>
        <v/>
      </c>
      <c r="F252" s="15" t="str">
        <f aca="false">IF(A252="","",SUMIFS('Example Journal'!$S$7:$S$1006,'Example Journal'!$A$7:$A$1006,A252,'Example Journal'!$S$7:$S$1006,"&gt;0"))</f>
        <v/>
      </c>
      <c r="G252" s="15" t="str">
        <f aca="false">IF(A252="","",-SUMIFS('Example Journal'!$S$7:$S$1006,'Example Journal'!$A$7:$A$1006,A252,'Example Journal'!$S$7:$S$1006,"&lt;0"))</f>
        <v/>
      </c>
      <c r="H252" s="15" t="str">
        <f aca="false">IF(A252="","",SUMIFS('Example Journal'!$S$7:$S$1006,'Example Journal'!$A$7:$A$1006,A252))</f>
        <v/>
      </c>
      <c r="I252" s="20" t="str">
        <f aca="false">IF(A252="","",IF(G252=0,IF(F252&gt;0,"no losses",""),F252/G252))</f>
        <v/>
      </c>
      <c r="J252" s="16" t="str">
        <f aca="false">IF(A252="","",IF(COUNTIFS('Example Journal'!$A$7:$A$1006,A252,'Example Journal'!$R$7:$R$1006,"&gt;0")=0,"",SUMIFS('Example Journal'!$T$7:$T$1006,'Example Journal'!$A$7:$A$1006,A252)/COUNTIFS('Example Journal'!$A$7:$A$1006,A252,'Example Journal'!$R$7:$R$1006,"&gt;0")))</f>
        <v/>
      </c>
      <c r="K252" s="15" t="str">
        <f aca="false">IF(A252="","",SUMIFS('Example Journal'!$L$7:$L$1006,'Example Journal'!$A$7:$A$1006,A252))</f>
        <v/>
      </c>
      <c r="L252" s="14" t="str">
        <f aca="false">IF(A252="","",IF(N('Example Journal'!$C$4)&lt;=0,"no limit set",IF(COUNTIFS('Example Journal'!$A$7:$A$1006,A252,'Example Journal'!$U$7:$U$1006,"&lt;="&amp;-'Example Journal'!$C$4)&gt;0,"Yes","No")))</f>
        <v/>
      </c>
      <c r="M252" s="14" t="str">
        <f aca="false">IF(A252="","",COUNTIFS('Example Journal'!$A$7:$A$1006,A252,'Example Journal'!$V$7:$V$1006,"After loss limit"))</f>
        <v/>
      </c>
      <c r="N252" s="14" t="str">
        <f aca="false">IF(A252="","",IF(N('Example Journal'!$C$5)&lt;=0,"no cap set",IF(B252&gt;'Example Journal'!$C$5,"Yes","No")))</f>
        <v/>
      </c>
      <c r="O252" s="15" t="str">
        <f aca="false">IF(A252="","",N('Example Journal'!$C$3)+SUM($H$7:H252))</f>
        <v/>
      </c>
      <c r="P252" s="15" t="str">
        <f aca="false">IF(A252="","",O252-MAX(N('Example Journal'!$C$3),MAX($O$7:O252)))</f>
        <v/>
      </c>
      <c r="Q252" s="21" t="e">
        <f aca="false">IF(A252="",NA(),O252)</f>
        <v>#N/A</v>
      </c>
    </row>
    <row r="253" customFormat="false" ht="15" hidden="false" customHeight="false" outlineLevel="0" collapsed="false">
      <c r="A253" s="18" t="str">
        <f aca="false">IF(A252="","",IF(COUNTIF('Example Journal'!$A$7:$A$1006,"&gt;"&amp;A252)=0,"",SMALL('Example Journal'!$A$7:$A$1006,COUNTIF('Example Journal'!$A$7:$A$1006,"&lt;="&amp;A252)+1)))</f>
        <v/>
      </c>
      <c r="B253" s="14" t="str">
        <f aca="false">IF(A253="","",COUNTIF('Example Journal'!$A$7:$A$1006,A253))</f>
        <v/>
      </c>
      <c r="C253" s="14" t="str">
        <f aca="false">IF(A253="","",COUNTIFS('Example Journal'!$A$7:$A$1006,A253,'Example Journal'!$S$7:$S$1006,"&gt;0"))</f>
        <v/>
      </c>
      <c r="D253" s="14" t="str">
        <f aca="false">IF(A253="","",COUNTIFS('Example Journal'!$A$7:$A$1006,A253,'Example Journal'!$S$7:$S$1006,"&lt;0"))</f>
        <v/>
      </c>
      <c r="E253" s="19" t="str">
        <f aca="false">IF(OR(A253="",N(B253)=0),"",C253/B253)</f>
        <v/>
      </c>
      <c r="F253" s="15" t="str">
        <f aca="false">IF(A253="","",SUMIFS('Example Journal'!$S$7:$S$1006,'Example Journal'!$A$7:$A$1006,A253,'Example Journal'!$S$7:$S$1006,"&gt;0"))</f>
        <v/>
      </c>
      <c r="G253" s="15" t="str">
        <f aca="false">IF(A253="","",-SUMIFS('Example Journal'!$S$7:$S$1006,'Example Journal'!$A$7:$A$1006,A253,'Example Journal'!$S$7:$S$1006,"&lt;0"))</f>
        <v/>
      </c>
      <c r="H253" s="15" t="str">
        <f aca="false">IF(A253="","",SUMIFS('Example Journal'!$S$7:$S$1006,'Example Journal'!$A$7:$A$1006,A253))</f>
        <v/>
      </c>
      <c r="I253" s="20" t="str">
        <f aca="false">IF(A253="","",IF(G253=0,IF(F253&gt;0,"no losses",""),F253/G253))</f>
        <v/>
      </c>
      <c r="J253" s="16" t="str">
        <f aca="false">IF(A253="","",IF(COUNTIFS('Example Journal'!$A$7:$A$1006,A253,'Example Journal'!$R$7:$R$1006,"&gt;0")=0,"",SUMIFS('Example Journal'!$T$7:$T$1006,'Example Journal'!$A$7:$A$1006,A253)/COUNTIFS('Example Journal'!$A$7:$A$1006,A253,'Example Journal'!$R$7:$R$1006,"&gt;0")))</f>
        <v/>
      </c>
      <c r="K253" s="15" t="str">
        <f aca="false">IF(A253="","",SUMIFS('Example Journal'!$L$7:$L$1006,'Example Journal'!$A$7:$A$1006,A253))</f>
        <v/>
      </c>
      <c r="L253" s="14" t="str">
        <f aca="false">IF(A253="","",IF(N('Example Journal'!$C$4)&lt;=0,"no limit set",IF(COUNTIFS('Example Journal'!$A$7:$A$1006,A253,'Example Journal'!$U$7:$U$1006,"&lt;="&amp;-'Example Journal'!$C$4)&gt;0,"Yes","No")))</f>
        <v/>
      </c>
      <c r="M253" s="14" t="str">
        <f aca="false">IF(A253="","",COUNTIFS('Example Journal'!$A$7:$A$1006,A253,'Example Journal'!$V$7:$V$1006,"After loss limit"))</f>
        <v/>
      </c>
      <c r="N253" s="14" t="str">
        <f aca="false">IF(A253="","",IF(N('Example Journal'!$C$5)&lt;=0,"no cap set",IF(B253&gt;'Example Journal'!$C$5,"Yes","No")))</f>
        <v/>
      </c>
      <c r="O253" s="15" t="str">
        <f aca="false">IF(A253="","",N('Example Journal'!$C$3)+SUM($H$7:H253))</f>
        <v/>
      </c>
      <c r="P253" s="15" t="str">
        <f aca="false">IF(A253="","",O253-MAX(N('Example Journal'!$C$3),MAX($O$7:O253)))</f>
        <v/>
      </c>
      <c r="Q253" s="21" t="e">
        <f aca="false">IF(A253="",NA(),O253)</f>
        <v>#N/A</v>
      </c>
    </row>
    <row r="254" customFormat="false" ht="15" hidden="false" customHeight="false" outlineLevel="0" collapsed="false">
      <c r="A254" s="18" t="str">
        <f aca="false">IF(A253="","",IF(COUNTIF('Example Journal'!$A$7:$A$1006,"&gt;"&amp;A253)=0,"",SMALL('Example Journal'!$A$7:$A$1006,COUNTIF('Example Journal'!$A$7:$A$1006,"&lt;="&amp;A253)+1)))</f>
        <v/>
      </c>
      <c r="B254" s="14" t="str">
        <f aca="false">IF(A254="","",COUNTIF('Example Journal'!$A$7:$A$1006,A254))</f>
        <v/>
      </c>
      <c r="C254" s="14" t="str">
        <f aca="false">IF(A254="","",COUNTIFS('Example Journal'!$A$7:$A$1006,A254,'Example Journal'!$S$7:$S$1006,"&gt;0"))</f>
        <v/>
      </c>
      <c r="D254" s="14" t="str">
        <f aca="false">IF(A254="","",COUNTIFS('Example Journal'!$A$7:$A$1006,A254,'Example Journal'!$S$7:$S$1006,"&lt;0"))</f>
        <v/>
      </c>
      <c r="E254" s="19" t="str">
        <f aca="false">IF(OR(A254="",N(B254)=0),"",C254/B254)</f>
        <v/>
      </c>
      <c r="F254" s="15" t="str">
        <f aca="false">IF(A254="","",SUMIFS('Example Journal'!$S$7:$S$1006,'Example Journal'!$A$7:$A$1006,A254,'Example Journal'!$S$7:$S$1006,"&gt;0"))</f>
        <v/>
      </c>
      <c r="G254" s="15" t="str">
        <f aca="false">IF(A254="","",-SUMIFS('Example Journal'!$S$7:$S$1006,'Example Journal'!$A$7:$A$1006,A254,'Example Journal'!$S$7:$S$1006,"&lt;0"))</f>
        <v/>
      </c>
      <c r="H254" s="15" t="str">
        <f aca="false">IF(A254="","",SUMIFS('Example Journal'!$S$7:$S$1006,'Example Journal'!$A$7:$A$1006,A254))</f>
        <v/>
      </c>
      <c r="I254" s="20" t="str">
        <f aca="false">IF(A254="","",IF(G254=0,IF(F254&gt;0,"no losses",""),F254/G254))</f>
        <v/>
      </c>
      <c r="J254" s="16" t="str">
        <f aca="false">IF(A254="","",IF(COUNTIFS('Example Journal'!$A$7:$A$1006,A254,'Example Journal'!$R$7:$R$1006,"&gt;0")=0,"",SUMIFS('Example Journal'!$T$7:$T$1006,'Example Journal'!$A$7:$A$1006,A254)/COUNTIFS('Example Journal'!$A$7:$A$1006,A254,'Example Journal'!$R$7:$R$1006,"&gt;0")))</f>
        <v/>
      </c>
      <c r="K254" s="15" t="str">
        <f aca="false">IF(A254="","",SUMIFS('Example Journal'!$L$7:$L$1006,'Example Journal'!$A$7:$A$1006,A254))</f>
        <v/>
      </c>
      <c r="L254" s="14" t="str">
        <f aca="false">IF(A254="","",IF(N('Example Journal'!$C$4)&lt;=0,"no limit set",IF(COUNTIFS('Example Journal'!$A$7:$A$1006,A254,'Example Journal'!$U$7:$U$1006,"&lt;="&amp;-'Example Journal'!$C$4)&gt;0,"Yes","No")))</f>
        <v/>
      </c>
      <c r="M254" s="14" t="str">
        <f aca="false">IF(A254="","",COUNTIFS('Example Journal'!$A$7:$A$1006,A254,'Example Journal'!$V$7:$V$1006,"After loss limit"))</f>
        <v/>
      </c>
      <c r="N254" s="14" t="str">
        <f aca="false">IF(A254="","",IF(N('Example Journal'!$C$5)&lt;=0,"no cap set",IF(B254&gt;'Example Journal'!$C$5,"Yes","No")))</f>
        <v/>
      </c>
      <c r="O254" s="15" t="str">
        <f aca="false">IF(A254="","",N('Example Journal'!$C$3)+SUM($H$7:H254))</f>
        <v/>
      </c>
      <c r="P254" s="15" t="str">
        <f aca="false">IF(A254="","",O254-MAX(N('Example Journal'!$C$3),MAX($O$7:O254)))</f>
        <v/>
      </c>
      <c r="Q254" s="21" t="e">
        <f aca="false">IF(A254="",NA(),O254)</f>
        <v>#N/A</v>
      </c>
    </row>
    <row r="255" customFormat="false" ht="15" hidden="false" customHeight="false" outlineLevel="0" collapsed="false">
      <c r="A255" s="18" t="str">
        <f aca="false">IF(A254="","",IF(COUNTIF('Example Journal'!$A$7:$A$1006,"&gt;"&amp;A254)=0,"",SMALL('Example Journal'!$A$7:$A$1006,COUNTIF('Example Journal'!$A$7:$A$1006,"&lt;="&amp;A254)+1)))</f>
        <v/>
      </c>
      <c r="B255" s="14" t="str">
        <f aca="false">IF(A255="","",COUNTIF('Example Journal'!$A$7:$A$1006,A255))</f>
        <v/>
      </c>
      <c r="C255" s="14" t="str">
        <f aca="false">IF(A255="","",COUNTIFS('Example Journal'!$A$7:$A$1006,A255,'Example Journal'!$S$7:$S$1006,"&gt;0"))</f>
        <v/>
      </c>
      <c r="D255" s="14" t="str">
        <f aca="false">IF(A255="","",COUNTIFS('Example Journal'!$A$7:$A$1006,A255,'Example Journal'!$S$7:$S$1006,"&lt;0"))</f>
        <v/>
      </c>
      <c r="E255" s="19" t="str">
        <f aca="false">IF(OR(A255="",N(B255)=0),"",C255/B255)</f>
        <v/>
      </c>
      <c r="F255" s="15" t="str">
        <f aca="false">IF(A255="","",SUMIFS('Example Journal'!$S$7:$S$1006,'Example Journal'!$A$7:$A$1006,A255,'Example Journal'!$S$7:$S$1006,"&gt;0"))</f>
        <v/>
      </c>
      <c r="G255" s="15" t="str">
        <f aca="false">IF(A255="","",-SUMIFS('Example Journal'!$S$7:$S$1006,'Example Journal'!$A$7:$A$1006,A255,'Example Journal'!$S$7:$S$1006,"&lt;0"))</f>
        <v/>
      </c>
      <c r="H255" s="15" t="str">
        <f aca="false">IF(A255="","",SUMIFS('Example Journal'!$S$7:$S$1006,'Example Journal'!$A$7:$A$1006,A255))</f>
        <v/>
      </c>
      <c r="I255" s="20" t="str">
        <f aca="false">IF(A255="","",IF(G255=0,IF(F255&gt;0,"no losses",""),F255/G255))</f>
        <v/>
      </c>
      <c r="J255" s="16" t="str">
        <f aca="false">IF(A255="","",IF(COUNTIFS('Example Journal'!$A$7:$A$1006,A255,'Example Journal'!$R$7:$R$1006,"&gt;0")=0,"",SUMIFS('Example Journal'!$T$7:$T$1006,'Example Journal'!$A$7:$A$1006,A255)/COUNTIFS('Example Journal'!$A$7:$A$1006,A255,'Example Journal'!$R$7:$R$1006,"&gt;0")))</f>
        <v/>
      </c>
      <c r="K255" s="15" t="str">
        <f aca="false">IF(A255="","",SUMIFS('Example Journal'!$L$7:$L$1006,'Example Journal'!$A$7:$A$1006,A255))</f>
        <v/>
      </c>
      <c r="L255" s="14" t="str">
        <f aca="false">IF(A255="","",IF(N('Example Journal'!$C$4)&lt;=0,"no limit set",IF(COUNTIFS('Example Journal'!$A$7:$A$1006,A255,'Example Journal'!$U$7:$U$1006,"&lt;="&amp;-'Example Journal'!$C$4)&gt;0,"Yes","No")))</f>
        <v/>
      </c>
      <c r="M255" s="14" t="str">
        <f aca="false">IF(A255="","",COUNTIFS('Example Journal'!$A$7:$A$1006,A255,'Example Journal'!$V$7:$V$1006,"After loss limit"))</f>
        <v/>
      </c>
      <c r="N255" s="14" t="str">
        <f aca="false">IF(A255="","",IF(N('Example Journal'!$C$5)&lt;=0,"no cap set",IF(B255&gt;'Example Journal'!$C$5,"Yes","No")))</f>
        <v/>
      </c>
      <c r="O255" s="15" t="str">
        <f aca="false">IF(A255="","",N('Example Journal'!$C$3)+SUM($H$7:H255))</f>
        <v/>
      </c>
      <c r="P255" s="15" t="str">
        <f aca="false">IF(A255="","",O255-MAX(N('Example Journal'!$C$3),MAX($O$7:O255)))</f>
        <v/>
      </c>
      <c r="Q255" s="21" t="e">
        <f aca="false">IF(A255="",NA(),O255)</f>
        <v>#N/A</v>
      </c>
    </row>
    <row r="256" customFormat="false" ht="15" hidden="false" customHeight="false" outlineLevel="0" collapsed="false">
      <c r="A256" s="18" t="str">
        <f aca="false">IF(A255="","",IF(COUNTIF('Example Journal'!$A$7:$A$1006,"&gt;"&amp;A255)=0,"",SMALL('Example Journal'!$A$7:$A$1006,COUNTIF('Example Journal'!$A$7:$A$1006,"&lt;="&amp;A255)+1)))</f>
        <v/>
      </c>
      <c r="B256" s="14" t="str">
        <f aca="false">IF(A256="","",COUNTIF('Example Journal'!$A$7:$A$1006,A256))</f>
        <v/>
      </c>
      <c r="C256" s="14" t="str">
        <f aca="false">IF(A256="","",COUNTIFS('Example Journal'!$A$7:$A$1006,A256,'Example Journal'!$S$7:$S$1006,"&gt;0"))</f>
        <v/>
      </c>
      <c r="D256" s="14" t="str">
        <f aca="false">IF(A256="","",COUNTIFS('Example Journal'!$A$7:$A$1006,A256,'Example Journal'!$S$7:$S$1006,"&lt;0"))</f>
        <v/>
      </c>
      <c r="E256" s="19" t="str">
        <f aca="false">IF(OR(A256="",N(B256)=0),"",C256/B256)</f>
        <v/>
      </c>
      <c r="F256" s="15" t="str">
        <f aca="false">IF(A256="","",SUMIFS('Example Journal'!$S$7:$S$1006,'Example Journal'!$A$7:$A$1006,A256,'Example Journal'!$S$7:$S$1006,"&gt;0"))</f>
        <v/>
      </c>
      <c r="G256" s="15" t="str">
        <f aca="false">IF(A256="","",-SUMIFS('Example Journal'!$S$7:$S$1006,'Example Journal'!$A$7:$A$1006,A256,'Example Journal'!$S$7:$S$1006,"&lt;0"))</f>
        <v/>
      </c>
      <c r="H256" s="15" t="str">
        <f aca="false">IF(A256="","",SUMIFS('Example Journal'!$S$7:$S$1006,'Example Journal'!$A$7:$A$1006,A256))</f>
        <v/>
      </c>
      <c r="I256" s="20" t="str">
        <f aca="false">IF(A256="","",IF(G256=0,IF(F256&gt;0,"no losses",""),F256/G256))</f>
        <v/>
      </c>
      <c r="J256" s="16" t="str">
        <f aca="false">IF(A256="","",IF(COUNTIFS('Example Journal'!$A$7:$A$1006,A256,'Example Journal'!$R$7:$R$1006,"&gt;0")=0,"",SUMIFS('Example Journal'!$T$7:$T$1006,'Example Journal'!$A$7:$A$1006,A256)/COUNTIFS('Example Journal'!$A$7:$A$1006,A256,'Example Journal'!$R$7:$R$1006,"&gt;0")))</f>
        <v/>
      </c>
      <c r="K256" s="15" t="str">
        <f aca="false">IF(A256="","",SUMIFS('Example Journal'!$L$7:$L$1006,'Example Journal'!$A$7:$A$1006,A256))</f>
        <v/>
      </c>
      <c r="L256" s="14" t="str">
        <f aca="false">IF(A256="","",IF(N('Example Journal'!$C$4)&lt;=0,"no limit set",IF(COUNTIFS('Example Journal'!$A$7:$A$1006,A256,'Example Journal'!$U$7:$U$1006,"&lt;="&amp;-'Example Journal'!$C$4)&gt;0,"Yes","No")))</f>
        <v/>
      </c>
      <c r="M256" s="14" t="str">
        <f aca="false">IF(A256="","",COUNTIFS('Example Journal'!$A$7:$A$1006,A256,'Example Journal'!$V$7:$V$1006,"After loss limit"))</f>
        <v/>
      </c>
      <c r="N256" s="14" t="str">
        <f aca="false">IF(A256="","",IF(N('Example Journal'!$C$5)&lt;=0,"no cap set",IF(B256&gt;'Example Journal'!$C$5,"Yes","No")))</f>
        <v/>
      </c>
      <c r="O256" s="15" t="str">
        <f aca="false">IF(A256="","",N('Example Journal'!$C$3)+SUM($H$7:H256))</f>
        <v/>
      </c>
      <c r="P256" s="15" t="str">
        <f aca="false">IF(A256="","",O256-MAX(N('Example Journal'!$C$3),MAX($O$7:O256)))</f>
        <v/>
      </c>
      <c r="Q256" s="21" t="e">
        <f aca="false">IF(A256="",NA(),O256)</f>
        <v>#N/A</v>
      </c>
    </row>
    <row r="257" customFormat="false" ht="15" hidden="false" customHeight="false" outlineLevel="0" collapsed="false">
      <c r="A257" s="18" t="str">
        <f aca="false">IF(A256="","",IF(COUNTIF('Example Journal'!$A$7:$A$1006,"&gt;"&amp;A256)=0,"",SMALL('Example Journal'!$A$7:$A$1006,COUNTIF('Example Journal'!$A$7:$A$1006,"&lt;="&amp;A256)+1)))</f>
        <v/>
      </c>
      <c r="B257" s="14" t="str">
        <f aca="false">IF(A257="","",COUNTIF('Example Journal'!$A$7:$A$1006,A257))</f>
        <v/>
      </c>
      <c r="C257" s="14" t="str">
        <f aca="false">IF(A257="","",COUNTIFS('Example Journal'!$A$7:$A$1006,A257,'Example Journal'!$S$7:$S$1006,"&gt;0"))</f>
        <v/>
      </c>
      <c r="D257" s="14" t="str">
        <f aca="false">IF(A257="","",COUNTIFS('Example Journal'!$A$7:$A$1006,A257,'Example Journal'!$S$7:$S$1006,"&lt;0"))</f>
        <v/>
      </c>
      <c r="E257" s="19" t="str">
        <f aca="false">IF(OR(A257="",N(B257)=0),"",C257/B257)</f>
        <v/>
      </c>
      <c r="F257" s="15" t="str">
        <f aca="false">IF(A257="","",SUMIFS('Example Journal'!$S$7:$S$1006,'Example Journal'!$A$7:$A$1006,A257,'Example Journal'!$S$7:$S$1006,"&gt;0"))</f>
        <v/>
      </c>
      <c r="G257" s="15" t="str">
        <f aca="false">IF(A257="","",-SUMIFS('Example Journal'!$S$7:$S$1006,'Example Journal'!$A$7:$A$1006,A257,'Example Journal'!$S$7:$S$1006,"&lt;0"))</f>
        <v/>
      </c>
      <c r="H257" s="15" t="str">
        <f aca="false">IF(A257="","",SUMIFS('Example Journal'!$S$7:$S$1006,'Example Journal'!$A$7:$A$1006,A257))</f>
        <v/>
      </c>
      <c r="I257" s="20" t="str">
        <f aca="false">IF(A257="","",IF(G257=0,IF(F257&gt;0,"no losses",""),F257/G257))</f>
        <v/>
      </c>
      <c r="J257" s="16" t="str">
        <f aca="false">IF(A257="","",IF(COUNTIFS('Example Journal'!$A$7:$A$1006,A257,'Example Journal'!$R$7:$R$1006,"&gt;0")=0,"",SUMIFS('Example Journal'!$T$7:$T$1006,'Example Journal'!$A$7:$A$1006,A257)/COUNTIFS('Example Journal'!$A$7:$A$1006,A257,'Example Journal'!$R$7:$R$1006,"&gt;0")))</f>
        <v/>
      </c>
      <c r="K257" s="15" t="str">
        <f aca="false">IF(A257="","",SUMIFS('Example Journal'!$L$7:$L$1006,'Example Journal'!$A$7:$A$1006,A257))</f>
        <v/>
      </c>
      <c r="L257" s="14" t="str">
        <f aca="false">IF(A257="","",IF(N('Example Journal'!$C$4)&lt;=0,"no limit set",IF(COUNTIFS('Example Journal'!$A$7:$A$1006,A257,'Example Journal'!$U$7:$U$1006,"&lt;="&amp;-'Example Journal'!$C$4)&gt;0,"Yes","No")))</f>
        <v/>
      </c>
      <c r="M257" s="14" t="str">
        <f aca="false">IF(A257="","",COUNTIFS('Example Journal'!$A$7:$A$1006,A257,'Example Journal'!$V$7:$V$1006,"After loss limit"))</f>
        <v/>
      </c>
      <c r="N257" s="14" t="str">
        <f aca="false">IF(A257="","",IF(N('Example Journal'!$C$5)&lt;=0,"no cap set",IF(B257&gt;'Example Journal'!$C$5,"Yes","No")))</f>
        <v/>
      </c>
      <c r="O257" s="15" t="str">
        <f aca="false">IF(A257="","",N('Example Journal'!$C$3)+SUM($H$7:H257))</f>
        <v/>
      </c>
      <c r="P257" s="15" t="str">
        <f aca="false">IF(A257="","",O257-MAX(N('Example Journal'!$C$3),MAX($O$7:O257)))</f>
        <v/>
      </c>
      <c r="Q257" s="21" t="e">
        <f aca="false">IF(A257="",NA(),O257)</f>
        <v>#N/A</v>
      </c>
    </row>
    <row r="258" customFormat="false" ht="15" hidden="false" customHeight="false" outlineLevel="0" collapsed="false">
      <c r="A258" s="18" t="str">
        <f aca="false">IF(A257="","",IF(COUNTIF('Example Journal'!$A$7:$A$1006,"&gt;"&amp;A257)=0,"",SMALL('Example Journal'!$A$7:$A$1006,COUNTIF('Example Journal'!$A$7:$A$1006,"&lt;="&amp;A257)+1)))</f>
        <v/>
      </c>
      <c r="B258" s="14" t="str">
        <f aca="false">IF(A258="","",COUNTIF('Example Journal'!$A$7:$A$1006,A258))</f>
        <v/>
      </c>
      <c r="C258" s="14" t="str">
        <f aca="false">IF(A258="","",COUNTIFS('Example Journal'!$A$7:$A$1006,A258,'Example Journal'!$S$7:$S$1006,"&gt;0"))</f>
        <v/>
      </c>
      <c r="D258" s="14" t="str">
        <f aca="false">IF(A258="","",COUNTIFS('Example Journal'!$A$7:$A$1006,A258,'Example Journal'!$S$7:$S$1006,"&lt;0"))</f>
        <v/>
      </c>
      <c r="E258" s="19" t="str">
        <f aca="false">IF(OR(A258="",N(B258)=0),"",C258/B258)</f>
        <v/>
      </c>
      <c r="F258" s="15" t="str">
        <f aca="false">IF(A258="","",SUMIFS('Example Journal'!$S$7:$S$1006,'Example Journal'!$A$7:$A$1006,A258,'Example Journal'!$S$7:$S$1006,"&gt;0"))</f>
        <v/>
      </c>
      <c r="G258" s="15" t="str">
        <f aca="false">IF(A258="","",-SUMIFS('Example Journal'!$S$7:$S$1006,'Example Journal'!$A$7:$A$1006,A258,'Example Journal'!$S$7:$S$1006,"&lt;0"))</f>
        <v/>
      </c>
      <c r="H258" s="15" t="str">
        <f aca="false">IF(A258="","",SUMIFS('Example Journal'!$S$7:$S$1006,'Example Journal'!$A$7:$A$1006,A258))</f>
        <v/>
      </c>
      <c r="I258" s="20" t="str">
        <f aca="false">IF(A258="","",IF(G258=0,IF(F258&gt;0,"no losses",""),F258/G258))</f>
        <v/>
      </c>
      <c r="J258" s="16" t="str">
        <f aca="false">IF(A258="","",IF(COUNTIFS('Example Journal'!$A$7:$A$1006,A258,'Example Journal'!$R$7:$R$1006,"&gt;0")=0,"",SUMIFS('Example Journal'!$T$7:$T$1006,'Example Journal'!$A$7:$A$1006,A258)/COUNTIFS('Example Journal'!$A$7:$A$1006,A258,'Example Journal'!$R$7:$R$1006,"&gt;0")))</f>
        <v/>
      </c>
      <c r="K258" s="15" t="str">
        <f aca="false">IF(A258="","",SUMIFS('Example Journal'!$L$7:$L$1006,'Example Journal'!$A$7:$A$1006,A258))</f>
        <v/>
      </c>
      <c r="L258" s="14" t="str">
        <f aca="false">IF(A258="","",IF(N('Example Journal'!$C$4)&lt;=0,"no limit set",IF(COUNTIFS('Example Journal'!$A$7:$A$1006,A258,'Example Journal'!$U$7:$U$1006,"&lt;="&amp;-'Example Journal'!$C$4)&gt;0,"Yes","No")))</f>
        <v/>
      </c>
      <c r="M258" s="14" t="str">
        <f aca="false">IF(A258="","",COUNTIFS('Example Journal'!$A$7:$A$1006,A258,'Example Journal'!$V$7:$V$1006,"After loss limit"))</f>
        <v/>
      </c>
      <c r="N258" s="14" t="str">
        <f aca="false">IF(A258="","",IF(N('Example Journal'!$C$5)&lt;=0,"no cap set",IF(B258&gt;'Example Journal'!$C$5,"Yes","No")))</f>
        <v/>
      </c>
      <c r="O258" s="15" t="str">
        <f aca="false">IF(A258="","",N('Example Journal'!$C$3)+SUM($H$7:H258))</f>
        <v/>
      </c>
      <c r="P258" s="15" t="str">
        <f aca="false">IF(A258="","",O258-MAX(N('Example Journal'!$C$3),MAX($O$7:O258)))</f>
        <v/>
      </c>
      <c r="Q258" s="21" t="e">
        <f aca="false">IF(A258="",NA(),O258)</f>
        <v>#N/A</v>
      </c>
    </row>
    <row r="259" customFormat="false" ht="15" hidden="false" customHeight="false" outlineLevel="0" collapsed="false">
      <c r="A259" s="18" t="str">
        <f aca="false">IF(A258="","",IF(COUNTIF('Example Journal'!$A$7:$A$1006,"&gt;"&amp;A258)=0,"",SMALL('Example Journal'!$A$7:$A$1006,COUNTIF('Example Journal'!$A$7:$A$1006,"&lt;="&amp;A258)+1)))</f>
        <v/>
      </c>
      <c r="B259" s="14" t="str">
        <f aca="false">IF(A259="","",COUNTIF('Example Journal'!$A$7:$A$1006,A259))</f>
        <v/>
      </c>
      <c r="C259" s="14" t="str">
        <f aca="false">IF(A259="","",COUNTIFS('Example Journal'!$A$7:$A$1006,A259,'Example Journal'!$S$7:$S$1006,"&gt;0"))</f>
        <v/>
      </c>
      <c r="D259" s="14" t="str">
        <f aca="false">IF(A259="","",COUNTIFS('Example Journal'!$A$7:$A$1006,A259,'Example Journal'!$S$7:$S$1006,"&lt;0"))</f>
        <v/>
      </c>
      <c r="E259" s="19" t="str">
        <f aca="false">IF(OR(A259="",N(B259)=0),"",C259/B259)</f>
        <v/>
      </c>
      <c r="F259" s="15" t="str">
        <f aca="false">IF(A259="","",SUMIFS('Example Journal'!$S$7:$S$1006,'Example Journal'!$A$7:$A$1006,A259,'Example Journal'!$S$7:$S$1006,"&gt;0"))</f>
        <v/>
      </c>
      <c r="G259" s="15" t="str">
        <f aca="false">IF(A259="","",-SUMIFS('Example Journal'!$S$7:$S$1006,'Example Journal'!$A$7:$A$1006,A259,'Example Journal'!$S$7:$S$1006,"&lt;0"))</f>
        <v/>
      </c>
      <c r="H259" s="15" t="str">
        <f aca="false">IF(A259="","",SUMIFS('Example Journal'!$S$7:$S$1006,'Example Journal'!$A$7:$A$1006,A259))</f>
        <v/>
      </c>
      <c r="I259" s="20" t="str">
        <f aca="false">IF(A259="","",IF(G259=0,IF(F259&gt;0,"no losses",""),F259/G259))</f>
        <v/>
      </c>
      <c r="J259" s="16" t="str">
        <f aca="false">IF(A259="","",IF(COUNTIFS('Example Journal'!$A$7:$A$1006,A259,'Example Journal'!$R$7:$R$1006,"&gt;0")=0,"",SUMIFS('Example Journal'!$T$7:$T$1006,'Example Journal'!$A$7:$A$1006,A259)/COUNTIFS('Example Journal'!$A$7:$A$1006,A259,'Example Journal'!$R$7:$R$1006,"&gt;0")))</f>
        <v/>
      </c>
      <c r="K259" s="15" t="str">
        <f aca="false">IF(A259="","",SUMIFS('Example Journal'!$L$7:$L$1006,'Example Journal'!$A$7:$A$1006,A259))</f>
        <v/>
      </c>
      <c r="L259" s="14" t="str">
        <f aca="false">IF(A259="","",IF(N('Example Journal'!$C$4)&lt;=0,"no limit set",IF(COUNTIFS('Example Journal'!$A$7:$A$1006,A259,'Example Journal'!$U$7:$U$1006,"&lt;="&amp;-'Example Journal'!$C$4)&gt;0,"Yes","No")))</f>
        <v/>
      </c>
      <c r="M259" s="14" t="str">
        <f aca="false">IF(A259="","",COUNTIFS('Example Journal'!$A$7:$A$1006,A259,'Example Journal'!$V$7:$V$1006,"After loss limit"))</f>
        <v/>
      </c>
      <c r="N259" s="14" t="str">
        <f aca="false">IF(A259="","",IF(N('Example Journal'!$C$5)&lt;=0,"no cap set",IF(B259&gt;'Example Journal'!$C$5,"Yes","No")))</f>
        <v/>
      </c>
      <c r="O259" s="15" t="str">
        <f aca="false">IF(A259="","",N('Example Journal'!$C$3)+SUM($H$7:H259))</f>
        <v/>
      </c>
      <c r="P259" s="15" t="str">
        <f aca="false">IF(A259="","",O259-MAX(N('Example Journal'!$C$3),MAX($O$7:O259)))</f>
        <v/>
      </c>
      <c r="Q259" s="21" t="e">
        <f aca="false">IF(A259="",NA(),O259)</f>
        <v>#N/A</v>
      </c>
    </row>
    <row r="260" customFormat="false" ht="15" hidden="false" customHeight="false" outlineLevel="0" collapsed="false">
      <c r="A260" s="18" t="str">
        <f aca="false">IF(A259="","",IF(COUNTIF('Example Journal'!$A$7:$A$1006,"&gt;"&amp;A259)=0,"",SMALL('Example Journal'!$A$7:$A$1006,COUNTIF('Example Journal'!$A$7:$A$1006,"&lt;="&amp;A259)+1)))</f>
        <v/>
      </c>
      <c r="B260" s="14" t="str">
        <f aca="false">IF(A260="","",COUNTIF('Example Journal'!$A$7:$A$1006,A260))</f>
        <v/>
      </c>
      <c r="C260" s="14" t="str">
        <f aca="false">IF(A260="","",COUNTIFS('Example Journal'!$A$7:$A$1006,A260,'Example Journal'!$S$7:$S$1006,"&gt;0"))</f>
        <v/>
      </c>
      <c r="D260" s="14" t="str">
        <f aca="false">IF(A260="","",COUNTIFS('Example Journal'!$A$7:$A$1006,A260,'Example Journal'!$S$7:$S$1006,"&lt;0"))</f>
        <v/>
      </c>
      <c r="E260" s="19" t="str">
        <f aca="false">IF(OR(A260="",N(B260)=0),"",C260/B260)</f>
        <v/>
      </c>
      <c r="F260" s="15" t="str">
        <f aca="false">IF(A260="","",SUMIFS('Example Journal'!$S$7:$S$1006,'Example Journal'!$A$7:$A$1006,A260,'Example Journal'!$S$7:$S$1006,"&gt;0"))</f>
        <v/>
      </c>
      <c r="G260" s="15" t="str">
        <f aca="false">IF(A260="","",-SUMIFS('Example Journal'!$S$7:$S$1006,'Example Journal'!$A$7:$A$1006,A260,'Example Journal'!$S$7:$S$1006,"&lt;0"))</f>
        <v/>
      </c>
      <c r="H260" s="15" t="str">
        <f aca="false">IF(A260="","",SUMIFS('Example Journal'!$S$7:$S$1006,'Example Journal'!$A$7:$A$1006,A260))</f>
        <v/>
      </c>
      <c r="I260" s="20" t="str">
        <f aca="false">IF(A260="","",IF(G260=0,IF(F260&gt;0,"no losses",""),F260/G260))</f>
        <v/>
      </c>
      <c r="J260" s="16" t="str">
        <f aca="false">IF(A260="","",IF(COUNTIFS('Example Journal'!$A$7:$A$1006,A260,'Example Journal'!$R$7:$R$1006,"&gt;0")=0,"",SUMIFS('Example Journal'!$T$7:$T$1006,'Example Journal'!$A$7:$A$1006,A260)/COUNTIFS('Example Journal'!$A$7:$A$1006,A260,'Example Journal'!$R$7:$R$1006,"&gt;0")))</f>
        <v/>
      </c>
      <c r="K260" s="15" t="str">
        <f aca="false">IF(A260="","",SUMIFS('Example Journal'!$L$7:$L$1006,'Example Journal'!$A$7:$A$1006,A260))</f>
        <v/>
      </c>
      <c r="L260" s="14" t="str">
        <f aca="false">IF(A260="","",IF(N('Example Journal'!$C$4)&lt;=0,"no limit set",IF(COUNTIFS('Example Journal'!$A$7:$A$1006,A260,'Example Journal'!$U$7:$U$1006,"&lt;="&amp;-'Example Journal'!$C$4)&gt;0,"Yes","No")))</f>
        <v/>
      </c>
      <c r="M260" s="14" t="str">
        <f aca="false">IF(A260="","",COUNTIFS('Example Journal'!$A$7:$A$1006,A260,'Example Journal'!$V$7:$V$1006,"After loss limit"))</f>
        <v/>
      </c>
      <c r="N260" s="14" t="str">
        <f aca="false">IF(A260="","",IF(N('Example Journal'!$C$5)&lt;=0,"no cap set",IF(B260&gt;'Example Journal'!$C$5,"Yes","No")))</f>
        <v/>
      </c>
      <c r="O260" s="15" t="str">
        <f aca="false">IF(A260="","",N('Example Journal'!$C$3)+SUM($H$7:H260))</f>
        <v/>
      </c>
      <c r="P260" s="15" t="str">
        <f aca="false">IF(A260="","",O260-MAX(N('Example Journal'!$C$3),MAX($O$7:O260)))</f>
        <v/>
      </c>
      <c r="Q260" s="21" t="e">
        <f aca="false">IF(A260="",NA(),O260)</f>
        <v>#N/A</v>
      </c>
    </row>
    <row r="261" customFormat="false" ht="15" hidden="false" customHeight="false" outlineLevel="0" collapsed="false">
      <c r="A261" s="18" t="str">
        <f aca="false">IF(A260="","",IF(COUNTIF('Example Journal'!$A$7:$A$1006,"&gt;"&amp;A260)=0,"",SMALL('Example Journal'!$A$7:$A$1006,COUNTIF('Example Journal'!$A$7:$A$1006,"&lt;="&amp;A260)+1)))</f>
        <v/>
      </c>
      <c r="B261" s="14" t="str">
        <f aca="false">IF(A261="","",COUNTIF('Example Journal'!$A$7:$A$1006,A261))</f>
        <v/>
      </c>
      <c r="C261" s="14" t="str">
        <f aca="false">IF(A261="","",COUNTIFS('Example Journal'!$A$7:$A$1006,A261,'Example Journal'!$S$7:$S$1006,"&gt;0"))</f>
        <v/>
      </c>
      <c r="D261" s="14" t="str">
        <f aca="false">IF(A261="","",COUNTIFS('Example Journal'!$A$7:$A$1006,A261,'Example Journal'!$S$7:$S$1006,"&lt;0"))</f>
        <v/>
      </c>
      <c r="E261" s="19" t="str">
        <f aca="false">IF(OR(A261="",N(B261)=0),"",C261/B261)</f>
        <v/>
      </c>
      <c r="F261" s="15" t="str">
        <f aca="false">IF(A261="","",SUMIFS('Example Journal'!$S$7:$S$1006,'Example Journal'!$A$7:$A$1006,A261,'Example Journal'!$S$7:$S$1006,"&gt;0"))</f>
        <v/>
      </c>
      <c r="G261" s="15" t="str">
        <f aca="false">IF(A261="","",-SUMIFS('Example Journal'!$S$7:$S$1006,'Example Journal'!$A$7:$A$1006,A261,'Example Journal'!$S$7:$S$1006,"&lt;0"))</f>
        <v/>
      </c>
      <c r="H261" s="15" t="str">
        <f aca="false">IF(A261="","",SUMIFS('Example Journal'!$S$7:$S$1006,'Example Journal'!$A$7:$A$1006,A261))</f>
        <v/>
      </c>
      <c r="I261" s="20" t="str">
        <f aca="false">IF(A261="","",IF(G261=0,IF(F261&gt;0,"no losses",""),F261/G261))</f>
        <v/>
      </c>
      <c r="J261" s="16" t="str">
        <f aca="false">IF(A261="","",IF(COUNTIFS('Example Journal'!$A$7:$A$1006,A261,'Example Journal'!$R$7:$R$1006,"&gt;0")=0,"",SUMIFS('Example Journal'!$T$7:$T$1006,'Example Journal'!$A$7:$A$1006,A261)/COUNTIFS('Example Journal'!$A$7:$A$1006,A261,'Example Journal'!$R$7:$R$1006,"&gt;0")))</f>
        <v/>
      </c>
      <c r="K261" s="15" t="str">
        <f aca="false">IF(A261="","",SUMIFS('Example Journal'!$L$7:$L$1006,'Example Journal'!$A$7:$A$1006,A261))</f>
        <v/>
      </c>
      <c r="L261" s="14" t="str">
        <f aca="false">IF(A261="","",IF(N('Example Journal'!$C$4)&lt;=0,"no limit set",IF(COUNTIFS('Example Journal'!$A$7:$A$1006,A261,'Example Journal'!$U$7:$U$1006,"&lt;="&amp;-'Example Journal'!$C$4)&gt;0,"Yes","No")))</f>
        <v/>
      </c>
      <c r="M261" s="14" t="str">
        <f aca="false">IF(A261="","",COUNTIFS('Example Journal'!$A$7:$A$1006,A261,'Example Journal'!$V$7:$V$1006,"After loss limit"))</f>
        <v/>
      </c>
      <c r="N261" s="14" t="str">
        <f aca="false">IF(A261="","",IF(N('Example Journal'!$C$5)&lt;=0,"no cap set",IF(B261&gt;'Example Journal'!$C$5,"Yes","No")))</f>
        <v/>
      </c>
      <c r="O261" s="15" t="str">
        <f aca="false">IF(A261="","",N('Example Journal'!$C$3)+SUM($H$7:H261))</f>
        <v/>
      </c>
      <c r="P261" s="15" t="str">
        <f aca="false">IF(A261="","",O261-MAX(N('Example Journal'!$C$3),MAX($O$7:O261)))</f>
        <v/>
      </c>
      <c r="Q261" s="21" t="e">
        <f aca="false">IF(A261="",NA(),O261)</f>
        <v>#N/A</v>
      </c>
    </row>
    <row r="262" customFormat="false" ht="15" hidden="false" customHeight="false" outlineLevel="0" collapsed="false">
      <c r="A262" s="18" t="str">
        <f aca="false">IF(A261="","",IF(COUNTIF('Example Journal'!$A$7:$A$1006,"&gt;"&amp;A261)=0,"",SMALL('Example Journal'!$A$7:$A$1006,COUNTIF('Example Journal'!$A$7:$A$1006,"&lt;="&amp;A261)+1)))</f>
        <v/>
      </c>
      <c r="B262" s="14" t="str">
        <f aca="false">IF(A262="","",COUNTIF('Example Journal'!$A$7:$A$1006,A262))</f>
        <v/>
      </c>
      <c r="C262" s="14" t="str">
        <f aca="false">IF(A262="","",COUNTIFS('Example Journal'!$A$7:$A$1006,A262,'Example Journal'!$S$7:$S$1006,"&gt;0"))</f>
        <v/>
      </c>
      <c r="D262" s="14" t="str">
        <f aca="false">IF(A262="","",COUNTIFS('Example Journal'!$A$7:$A$1006,A262,'Example Journal'!$S$7:$S$1006,"&lt;0"))</f>
        <v/>
      </c>
      <c r="E262" s="19" t="str">
        <f aca="false">IF(OR(A262="",N(B262)=0),"",C262/B262)</f>
        <v/>
      </c>
      <c r="F262" s="15" t="str">
        <f aca="false">IF(A262="","",SUMIFS('Example Journal'!$S$7:$S$1006,'Example Journal'!$A$7:$A$1006,A262,'Example Journal'!$S$7:$S$1006,"&gt;0"))</f>
        <v/>
      </c>
      <c r="G262" s="15" t="str">
        <f aca="false">IF(A262="","",-SUMIFS('Example Journal'!$S$7:$S$1006,'Example Journal'!$A$7:$A$1006,A262,'Example Journal'!$S$7:$S$1006,"&lt;0"))</f>
        <v/>
      </c>
      <c r="H262" s="15" t="str">
        <f aca="false">IF(A262="","",SUMIFS('Example Journal'!$S$7:$S$1006,'Example Journal'!$A$7:$A$1006,A262))</f>
        <v/>
      </c>
      <c r="I262" s="20" t="str">
        <f aca="false">IF(A262="","",IF(G262=0,IF(F262&gt;0,"no losses",""),F262/G262))</f>
        <v/>
      </c>
      <c r="J262" s="16" t="str">
        <f aca="false">IF(A262="","",IF(COUNTIFS('Example Journal'!$A$7:$A$1006,A262,'Example Journal'!$R$7:$R$1006,"&gt;0")=0,"",SUMIFS('Example Journal'!$T$7:$T$1006,'Example Journal'!$A$7:$A$1006,A262)/COUNTIFS('Example Journal'!$A$7:$A$1006,A262,'Example Journal'!$R$7:$R$1006,"&gt;0")))</f>
        <v/>
      </c>
      <c r="K262" s="15" t="str">
        <f aca="false">IF(A262="","",SUMIFS('Example Journal'!$L$7:$L$1006,'Example Journal'!$A$7:$A$1006,A262))</f>
        <v/>
      </c>
      <c r="L262" s="14" t="str">
        <f aca="false">IF(A262="","",IF(N('Example Journal'!$C$4)&lt;=0,"no limit set",IF(COUNTIFS('Example Journal'!$A$7:$A$1006,A262,'Example Journal'!$U$7:$U$1006,"&lt;="&amp;-'Example Journal'!$C$4)&gt;0,"Yes","No")))</f>
        <v/>
      </c>
      <c r="M262" s="14" t="str">
        <f aca="false">IF(A262="","",COUNTIFS('Example Journal'!$A$7:$A$1006,A262,'Example Journal'!$V$7:$V$1006,"After loss limit"))</f>
        <v/>
      </c>
      <c r="N262" s="14" t="str">
        <f aca="false">IF(A262="","",IF(N('Example Journal'!$C$5)&lt;=0,"no cap set",IF(B262&gt;'Example Journal'!$C$5,"Yes","No")))</f>
        <v/>
      </c>
      <c r="O262" s="15" t="str">
        <f aca="false">IF(A262="","",N('Example Journal'!$C$3)+SUM($H$7:H262))</f>
        <v/>
      </c>
      <c r="P262" s="15" t="str">
        <f aca="false">IF(A262="","",O262-MAX(N('Example Journal'!$C$3),MAX($O$7:O262)))</f>
        <v/>
      </c>
      <c r="Q262" s="21" t="e">
        <f aca="false">IF(A262="",NA(),O262)</f>
        <v>#N/A</v>
      </c>
    </row>
    <row r="263" customFormat="false" ht="15" hidden="false" customHeight="false" outlineLevel="0" collapsed="false">
      <c r="A263" s="18" t="str">
        <f aca="false">IF(A262="","",IF(COUNTIF('Example Journal'!$A$7:$A$1006,"&gt;"&amp;A262)=0,"",SMALL('Example Journal'!$A$7:$A$1006,COUNTIF('Example Journal'!$A$7:$A$1006,"&lt;="&amp;A262)+1)))</f>
        <v/>
      </c>
      <c r="B263" s="14" t="str">
        <f aca="false">IF(A263="","",COUNTIF('Example Journal'!$A$7:$A$1006,A263))</f>
        <v/>
      </c>
      <c r="C263" s="14" t="str">
        <f aca="false">IF(A263="","",COUNTIFS('Example Journal'!$A$7:$A$1006,A263,'Example Journal'!$S$7:$S$1006,"&gt;0"))</f>
        <v/>
      </c>
      <c r="D263" s="14" t="str">
        <f aca="false">IF(A263="","",COUNTIFS('Example Journal'!$A$7:$A$1006,A263,'Example Journal'!$S$7:$S$1006,"&lt;0"))</f>
        <v/>
      </c>
      <c r="E263" s="19" t="str">
        <f aca="false">IF(OR(A263="",N(B263)=0),"",C263/B263)</f>
        <v/>
      </c>
      <c r="F263" s="15" t="str">
        <f aca="false">IF(A263="","",SUMIFS('Example Journal'!$S$7:$S$1006,'Example Journal'!$A$7:$A$1006,A263,'Example Journal'!$S$7:$S$1006,"&gt;0"))</f>
        <v/>
      </c>
      <c r="G263" s="15" t="str">
        <f aca="false">IF(A263="","",-SUMIFS('Example Journal'!$S$7:$S$1006,'Example Journal'!$A$7:$A$1006,A263,'Example Journal'!$S$7:$S$1006,"&lt;0"))</f>
        <v/>
      </c>
      <c r="H263" s="15" t="str">
        <f aca="false">IF(A263="","",SUMIFS('Example Journal'!$S$7:$S$1006,'Example Journal'!$A$7:$A$1006,A263))</f>
        <v/>
      </c>
      <c r="I263" s="20" t="str">
        <f aca="false">IF(A263="","",IF(G263=0,IF(F263&gt;0,"no losses",""),F263/G263))</f>
        <v/>
      </c>
      <c r="J263" s="16" t="str">
        <f aca="false">IF(A263="","",IF(COUNTIFS('Example Journal'!$A$7:$A$1006,A263,'Example Journal'!$R$7:$R$1006,"&gt;0")=0,"",SUMIFS('Example Journal'!$T$7:$T$1006,'Example Journal'!$A$7:$A$1006,A263)/COUNTIFS('Example Journal'!$A$7:$A$1006,A263,'Example Journal'!$R$7:$R$1006,"&gt;0")))</f>
        <v/>
      </c>
      <c r="K263" s="15" t="str">
        <f aca="false">IF(A263="","",SUMIFS('Example Journal'!$L$7:$L$1006,'Example Journal'!$A$7:$A$1006,A263))</f>
        <v/>
      </c>
      <c r="L263" s="14" t="str">
        <f aca="false">IF(A263="","",IF(N('Example Journal'!$C$4)&lt;=0,"no limit set",IF(COUNTIFS('Example Journal'!$A$7:$A$1006,A263,'Example Journal'!$U$7:$U$1006,"&lt;="&amp;-'Example Journal'!$C$4)&gt;0,"Yes","No")))</f>
        <v/>
      </c>
      <c r="M263" s="14" t="str">
        <f aca="false">IF(A263="","",COUNTIFS('Example Journal'!$A$7:$A$1006,A263,'Example Journal'!$V$7:$V$1006,"After loss limit"))</f>
        <v/>
      </c>
      <c r="N263" s="14" t="str">
        <f aca="false">IF(A263="","",IF(N('Example Journal'!$C$5)&lt;=0,"no cap set",IF(B263&gt;'Example Journal'!$C$5,"Yes","No")))</f>
        <v/>
      </c>
      <c r="O263" s="15" t="str">
        <f aca="false">IF(A263="","",N('Example Journal'!$C$3)+SUM($H$7:H263))</f>
        <v/>
      </c>
      <c r="P263" s="15" t="str">
        <f aca="false">IF(A263="","",O263-MAX(N('Example Journal'!$C$3),MAX($O$7:O263)))</f>
        <v/>
      </c>
      <c r="Q263" s="21" t="e">
        <f aca="false">IF(A263="",NA(),O263)</f>
        <v>#N/A</v>
      </c>
    </row>
    <row r="264" customFormat="false" ht="15" hidden="false" customHeight="false" outlineLevel="0" collapsed="false">
      <c r="A264" s="18" t="str">
        <f aca="false">IF(A263="","",IF(COUNTIF('Example Journal'!$A$7:$A$1006,"&gt;"&amp;A263)=0,"",SMALL('Example Journal'!$A$7:$A$1006,COUNTIF('Example Journal'!$A$7:$A$1006,"&lt;="&amp;A263)+1)))</f>
        <v/>
      </c>
      <c r="B264" s="14" t="str">
        <f aca="false">IF(A264="","",COUNTIF('Example Journal'!$A$7:$A$1006,A264))</f>
        <v/>
      </c>
      <c r="C264" s="14" t="str">
        <f aca="false">IF(A264="","",COUNTIFS('Example Journal'!$A$7:$A$1006,A264,'Example Journal'!$S$7:$S$1006,"&gt;0"))</f>
        <v/>
      </c>
      <c r="D264" s="14" t="str">
        <f aca="false">IF(A264="","",COUNTIFS('Example Journal'!$A$7:$A$1006,A264,'Example Journal'!$S$7:$S$1006,"&lt;0"))</f>
        <v/>
      </c>
      <c r="E264" s="19" t="str">
        <f aca="false">IF(OR(A264="",N(B264)=0),"",C264/B264)</f>
        <v/>
      </c>
      <c r="F264" s="15" t="str">
        <f aca="false">IF(A264="","",SUMIFS('Example Journal'!$S$7:$S$1006,'Example Journal'!$A$7:$A$1006,A264,'Example Journal'!$S$7:$S$1006,"&gt;0"))</f>
        <v/>
      </c>
      <c r="G264" s="15" t="str">
        <f aca="false">IF(A264="","",-SUMIFS('Example Journal'!$S$7:$S$1006,'Example Journal'!$A$7:$A$1006,A264,'Example Journal'!$S$7:$S$1006,"&lt;0"))</f>
        <v/>
      </c>
      <c r="H264" s="15" t="str">
        <f aca="false">IF(A264="","",SUMIFS('Example Journal'!$S$7:$S$1006,'Example Journal'!$A$7:$A$1006,A264))</f>
        <v/>
      </c>
      <c r="I264" s="20" t="str">
        <f aca="false">IF(A264="","",IF(G264=0,IF(F264&gt;0,"no losses",""),F264/G264))</f>
        <v/>
      </c>
      <c r="J264" s="16" t="str">
        <f aca="false">IF(A264="","",IF(COUNTIFS('Example Journal'!$A$7:$A$1006,A264,'Example Journal'!$R$7:$R$1006,"&gt;0")=0,"",SUMIFS('Example Journal'!$T$7:$T$1006,'Example Journal'!$A$7:$A$1006,A264)/COUNTIFS('Example Journal'!$A$7:$A$1006,A264,'Example Journal'!$R$7:$R$1006,"&gt;0")))</f>
        <v/>
      </c>
      <c r="K264" s="15" t="str">
        <f aca="false">IF(A264="","",SUMIFS('Example Journal'!$L$7:$L$1006,'Example Journal'!$A$7:$A$1006,A264))</f>
        <v/>
      </c>
      <c r="L264" s="14" t="str">
        <f aca="false">IF(A264="","",IF(N('Example Journal'!$C$4)&lt;=0,"no limit set",IF(COUNTIFS('Example Journal'!$A$7:$A$1006,A264,'Example Journal'!$U$7:$U$1006,"&lt;="&amp;-'Example Journal'!$C$4)&gt;0,"Yes","No")))</f>
        <v/>
      </c>
      <c r="M264" s="14" t="str">
        <f aca="false">IF(A264="","",COUNTIFS('Example Journal'!$A$7:$A$1006,A264,'Example Journal'!$V$7:$V$1006,"After loss limit"))</f>
        <v/>
      </c>
      <c r="N264" s="14" t="str">
        <f aca="false">IF(A264="","",IF(N('Example Journal'!$C$5)&lt;=0,"no cap set",IF(B264&gt;'Example Journal'!$C$5,"Yes","No")))</f>
        <v/>
      </c>
      <c r="O264" s="15" t="str">
        <f aca="false">IF(A264="","",N('Example Journal'!$C$3)+SUM($H$7:H264))</f>
        <v/>
      </c>
      <c r="P264" s="15" t="str">
        <f aca="false">IF(A264="","",O264-MAX(N('Example Journal'!$C$3),MAX($O$7:O264)))</f>
        <v/>
      </c>
      <c r="Q264" s="21" t="e">
        <f aca="false">IF(A264="",NA(),O264)</f>
        <v>#N/A</v>
      </c>
    </row>
    <row r="265" customFormat="false" ht="15" hidden="false" customHeight="false" outlineLevel="0" collapsed="false">
      <c r="A265" s="18" t="str">
        <f aca="false">IF(A264="","",IF(COUNTIF('Example Journal'!$A$7:$A$1006,"&gt;"&amp;A264)=0,"",SMALL('Example Journal'!$A$7:$A$1006,COUNTIF('Example Journal'!$A$7:$A$1006,"&lt;="&amp;A264)+1)))</f>
        <v/>
      </c>
      <c r="B265" s="14" t="str">
        <f aca="false">IF(A265="","",COUNTIF('Example Journal'!$A$7:$A$1006,A265))</f>
        <v/>
      </c>
      <c r="C265" s="14" t="str">
        <f aca="false">IF(A265="","",COUNTIFS('Example Journal'!$A$7:$A$1006,A265,'Example Journal'!$S$7:$S$1006,"&gt;0"))</f>
        <v/>
      </c>
      <c r="D265" s="14" t="str">
        <f aca="false">IF(A265="","",COUNTIFS('Example Journal'!$A$7:$A$1006,A265,'Example Journal'!$S$7:$S$1006,"&lt;0"))</f>
        <v/>
      </c>
      <c r="E265" s="19" t="str">
        <f aca="false">IF(OR(A265="",N(B265)=0),"",C265/B265)</f>
        <v/>
      </c>
      <c r="F265" s="15" t="str">
        <f aca="false">IF(A265="","",SUMIFS('Example Journal'!$S$7:$S$1006,'Example Journal'!$A$7:$A$1006,A265,'Example Journal'!$S$7:$S$1006,"&gt;0"))</f>
        <v/>
      </c>
      <c r="G265" s="15" t="str">
        <f aca="false">IF(A265="","",-SUMIFS('Example Journal'!$S$7:$S$1006,'Example Journal'!$A$7:$A$1006,A265,'Example Journal'!$S$7:$S$1006,"&lt;0"))</f>
        <v/>
      </c>
      <c r="H265" s="15" t="str">
        <f aca="false">IF(A265="","",SUMIFS('Example Journal'!$S$7:$S$1006,'Example Journal'!$A$7:$A$1006,A265))</f>
        <v/>
      </c>
      <c r="I265" s="20" t="str">
        <f aca="false">IF(A265="","",IF(G265=0,IF(F265&gt;0,"no losses",""),F265/G265))</f>
        <v/>
      </c>
      <c r="J265" s="16" t="str">
        <f aca="false">IF(A265="","",IF(COUNTIFS('Example Journal'!$A$7:$A$1006,A265,'Example Journal'!$R$7:$R$1006,"&gt;0")=0,"",SUMIFS('Example Journal'!$T$7:$T$1006,'Example Journal'!$A$7:$A$1006,A265)/COUNTIFS('Example Journal'!$A$7:$A$1006,A265,'Example Journal'!$R$7:$R$1006,"&gt;0")))</f>
        <v/>
      </c>
      <c r="K265" s="15" t="str">
        <f aca="false">IF(A265="","",SUMIFS('Example Journal'!$L$7:$L$1006,'Example Journal'!$A$7:$A$1006,A265))</f>
        <v/>
      </c>
      <c r="L265" s="14" t="str">
        <f aca="false">IF(A265="","",IF(N('Example Journal'!$C$4)&lt;=0,"no limit set",IF(COUNTIFS('Example Journal'!$A$7:$A$1006,A265,'Example Journal'!$U$7:$U$1006,"&lt;="&amp;-'Example Journal'!$C$4)&gt;0,"Yes","No")))</f>
        <v/>
      </c>
      <c r="M265" s="14" t="str">
        <f aca="false">IF(A265="","",COUNTIFS('Example Journal'!$A$7:$A$1006,A265,'Example Journal'!$V$7:$V$1006,"After loss limit"))</f>
        <v/>
      </c>
      <c r="N265" s="14" t="str">
        <f aca="false">IF(A265="","",IF(N('Example Journal'!$C$5)&lt;=0,"no cap set",IF(B265&gt;'Example Journal'!$C$5,"Yes","No")))</f>
        <v/>
      </c>
      <c r="O265" s="15" t="str">
        <f aca="false">IF(A265="","",N('Example Journal'!$C$3)+SUM($H$7:H265))</f>
        <v/>
      </c>
      <c r="P265" s="15" t="str">
        <f aca="false">IF(A265="","",O265-MAX(N('Example Journal'!$C$3),MAX($O$7:O265)))</f>
        <v/>
      </c>
      <c r="Q265" s="21" t="e">
        <f aca="false">IF(A265="",NA(),O265)</f>
        <v>#N/A</v>
      </c>
    </row>
    <row r="266" customFormat="false" ht="15" hidden="false" customHeight="false" outlineLevel="0" collapsed="false">
      <c r="A266" s="18" t="str">
        <f aca="false">IF(A265="","",IF(COUNTIF('Example Journal'!$A$7:$A$1006,"&gt;"&amp;A265)=0,"",SMALL('Example Journal'!$A$7:$A$1006,COUNTIF('Example Journal'!$A$7:$A$1006,"&lt;="&amp;A265)+1)))</f>
        <v/>
      </c>
      <c r="B266" s="14" t="str">
        <f aca="false">IF(A266="","",COUNTIF('Example Journal'!$A$7:$A$1006,A266))</f>
        <v/>
      </c>
      <c r="C266" s="14" t="str">
        <f aca="false">IF(A266="","",COUNTIFS('Example Journal'!$A$7:$A$1006,A266,'Example Journal'!$S$7:$S$1006,"&gt;0"))</f>
        <v/>
      </c>
      <c r="D266" s="14" t="str">
        <f aca="false">IF(A266="","",COUNTIFS('Example Journal'!$A$7:$A$1006,A266,'Example Journal'!$S$7:$S$1006,"&lt;0"))</f>
        <v/>
      </c>
      <c r="E266" s="19" t="str">
        <f aca="false">IF(OR(A266="",N(B266)=0),"",C266/B266)</f>
        <v/>
      </c>
      <c r="F266" s="15" t="str">
        <f aca="false">IF(A266="","",SUMIFS('Example Journal'!$S$7:$S$1006,'Example Journal'!$A$7:$A$1006,A266,'Example Journal'!$S$7:$S$1006,"&gt;0"))</f>
        <v/>
      </c>
      <c r="G266" s="15" t="str">
        <f aca="false">IF(A266="","",-SUMIFS('Example Journal'!$S$7:$S$1006,'Example Journal'!$A$7:$A$1006,A266,'Example Journal'!$S$7:$S$1006,"&lt;0"))</f>
        <v/>
      </c>
      <c r="H266" s="15" t="str">
        <f aca="false">IF(A266="","",SUMIFS('Example Journal'!$S$7:$S$1006,'Example Journal'!$A$7:$A$1006,A266))</f>
        <v/>
      </c>
      <c r="I266" s="20" t="str">
        <f aca="false">IF(A266="","",IF(G266=0,IF(F266&gt;0,"no losses",""),F266/G266))</f>
        <v/>
      </c>
      <c r="J266" s="16" t="str">
        <f aca="false">IF(A266="","",IF(COUNTIFS('Example Journal'!$A$7:$A$1006,A266,'Example Journal'!$R$7:$R$1006,"&gt;0")=0,"",SUMIFS('Example Journal'!$T$7:$T$1006,'Example Journal'!$A$7:$A$1006,A266)/COUNTIFS('Example Journal'!$A$7:$A$1006,A266,'Example Journal'!$R$7:$R$1006,"&gt;0")))</f>
        <v/>
      </c>
      <c r="K266" s="15" t="str">
        <f aca="false">IF(A266="","",SUMIFS('Example Journal'!$L$7:$L$1006,'Example Journal'!$A$7:$A$1006,A266))</f>
        <v/>
      </c>
      <c r="L266" s="14" t="str">
        <f aca="false">IF(A266="","",IF(N('Example Journal'!$C$4)&lt;=0,"no limit set",IF(COUNTIFS('Example Journal'!$A$7:$A$1006,A266,'Example Journal'!$U$7:$U$1006,"&lt;="&amp;-'Example Journal'!$C$4)&gt;0,"Yes","No")))</f>
        <v/>
      </c>
      <c r="M266" s="14" t="str">
        <f aca="false">IF(A266="","",COUNTIFS('Example Journal'!$A$7:$A$1006,A266,'Example Journal'!$V$7:$V$1006,"After loss limit"))</f>
        <v/>
      </c>
      <c r="N266" s="14" t="str">
        <f aca="false">IF(A266="","",IF(N('Example Journal'!$C$5)&lt;=0,"no cap set",IF(B266&gt;'Example Journal'!$C$5,"Yes","No")))</f>
        <v/>
      </c>
      <c r="O266" s="15" t="str">
        <f aca="false">IF(A266="","",N('Example Journal'!$C$3)+SUM($H$7:H266))</f>
        <v/>
      </c>
      <c r="P266" s="15" t="str">
        <f aca="false">IF(A266="","",O266-MAX(N('Example Journal'!$C$3),MAX($O$7:O266)))</f>
        <v/>
      </c>
      <c r="Q266" s="21" t="e">
        <f aca="false">IF(A266="",NA(),O266)</f>
        <v>#N/A</v>
      </c>
    </row>
    <row r="267" customFormat="false" ht="15" hidden="false" customHeight="false" outlineLevel="0" collapsed="false">
      <c r="A267" s="18" t="str">
        <f aca="false">IF(A266="","",IF(COUNTIF('Example Journal'!$A$7:$A$1006,"&gt;"&amp;A266)=0,"",SMALL('Example Journal'!$A$7:$A$1006,COUNTIF('Example Journal'!$A$7:$A$1006,"&lt;="&amp;A266)+1)))</f>
        <v/>
      </c>
      <c r="B267" s="14" t="str">
        <f aca="false">IF(A267="","",COUNTIF('Example Journal'!$A$7:$A$1006,A267))</f>
        <v/>
      </c>
      <c r="C267" s="14" t="str">
        <f aca="false">IF(A267="","",COUNTIFS('Example Journal'!$A$7:$A$1006,A267,'Example Journal'!$S$7:$S$1006,"&gt;0"))</f>
        <v/>
      </c>
      <c r="D267" s="14" t="str">
        <f aca="false">IF(A267="","",COUNTIFS('Example Journal'!$A$7:$A$1006,A267,'Example Journal'!$S$7:$S$1006,"&lt;0"))</f>
        <v/>
      </c>
      <c r="E267" s="19" t="str">
        <f aca="false">IF(OR(A267="",N(B267)=0),"",C267/B267)</f>
        <v/>
      </c>
      <c r="F267" s="15" t="str">
        <f aca="false">IF(A267="","",SUMIFS('Example Journal'!$S$7:$S$1006,'Example Journal'!$A$7:$A$1006,A267,'Example Journal'!$S$7:$S$1006,"&gt;0"))</f>
        <v/>
      </c>
      <c r="G267" s="15" t="str">
        <f aca="false">IF(A267="","",-SUMIFS('Example Journal'!$S$7:$S$1006,'Example Journal'!$A$7:$A$1006,A267,'Example Journal'!$S$7:$S$1006,"&lt;0"))</f>
        <v/>
      </c>
      <c r="H267" s="15" t="str">
        <f aca="false">IF(A267="","",SUMIFS('Example Journal'!$S$7:$S$1006,'Example Journal'!$A$7:$A$1006,A267))</f>
        <v/>
      </c>
      <c r="I267" s="20" t="str">
        <f aca="false">IF(A267="","",IF(G267=0,IF(F267&gt;0,"no losses",""),F267/G267))</f>
        <v/>
      </c>
      <c r="J267" s="16" t="str">
        <f aca="false">IF(A267="","",IF(COUNTIFS('Example Journal'!$A$7:$A$1006,A267,'Example Journal'!$R$7:$R$1006,"&gt;0")=0,"",SUMIFS('Example Journal'!$T$7:$T$1006,'Example Journal'!$A$7:$A$1006,A267)/COUNTIFS('Example Journal'!$A$7:$A$1006,A267,'Example Journal'!$R$7:$R$1006,"&gt;0")))</f>
        <v/>
      </c>
      <c r="K267" s="15" t="str">
        <f aca="false">IF(A267="","",SUMIFS('Example Journal'!$L$7:$L$1006,'Example Journal'!$A$7:$A$1006,A267))</f>
        <v/>
      </c>
      <c r="L267" s="14" t="str">
        <f aca="false">IF(A267="","",IF(N('Example Journal'!$C$4)&lt;=0,"no limit set",IF(COUNTIFS('Example Journal'!$A$7:$A$1006,A267,'Example Journal'!$U$7:$U$1006,"&lt;="&amp;-'Example Journal'!$C$4)&gt;0,"Yes","No")))</f>
        <v/>
      </c>
      <c r="M267" s="14" t="str">
        <f aca="false">IF(A267="","",COUNTIFS('Example Journal'!$A$7:$A$1006,A267,'Example Journal'!$V$7:$V$1006,"After loss limit"))</f>
        <v/>
      </c>
      <c r="N267" s="14" t="str">
        <f aca="false">IF(A267="","",IF(N('Example Journal'!$C$5)&lt;=0,"no cap set",IF(B267&gt;'Example Journal'!$C$5,"Yes","No")))</f>
        <v/>
      </c>
      <c r="O267" s="15" t="str">
        <f aca="false">IF(A267="","",N('Example Journal'!$C$3)+SUM($H$7:H267))</f>
        <v/>
      </c>
      <c r="P267" s="15" t="str">
        <f aca="false">IF(A267="","",O267-MAX(N('Example Journal'!$C$3),MAX($O$7:O267)))</f>
        <v/>
      </c>
      <c r="Q267" s="21" t="e">
        <f aca="false">IF(A267="",NA(),O267)</f>
        <v>#N/A</v>
      </c>
    </row>
    <row r="268" customFormat="false" ht="15" hidden="false" customHeight="false" outlineLevel="0" collapsed="false">
      <c r="A268" s="18" t="str">
        <f aca="false">IF(A267="","",IF(COUNTIF('Example Journal'!$A$7:$A$1006,"&gt;"&amp;A267)=0,"",SMALL('Example Journal'!$A$7:$A$1006,COUNTIF('Example Journal'!$A$7:$A$1006,"&lt;="&amp;A267)+1)))</f>
        <v/>
      </c>
      <c r="B268" s="14" t="str">
        <f aca="false">IF(A268="","",COUNTIF('Example Journal'!$A$7:$A$1006,A268))</f>
        <v/>
      </c>
      <c r="C268" s="14" t="str">
        <f aca="false">IF(A268="","",COUNTIFS('Example Journal'!$A$7:$A$1006,A268,'Example Journal'!$S$7:$S$1006,"&gt;0"))</f>
        <v/>
      </c>
      <c r="D268" s="14" t="str">
        <f aca="false">IF(A268="","",COUNTIFS('Example Journal'!$A$7:$A$1006,A268,'Example Journal'!$S$7:$S$1006,"&lt;0"))</f>
        <v/>
      </c>
      <c r="E268" s="19" t="str">
        <f aca="false">IF(OR(A268="",N(B268)=0),"",C268/B268)</f>
        <v/>
      </c>
      <c r="F268" s="15" t="str">
        <f aca="false">IF(A268="","",SUMIFS('Example Journal'!$S$7:$S$1006,'Example Journal'!$A$7:$A$1006,A268,'Example Journal'!$S$7:$S$1006,"&gt;0"))</f>
        <v/>
      </c>
      <c r="G268" s="15" t="str">
        <f aca="false">IF(A268="","",-SUMIFS('Example Journal'!$S$7:$S$1006,'Example Journal'!$A$7:$A$1006,A268,'Example Journal'!$S$7:$S$1006,"&lt;0"))</f>
        <v/>
      </c>
      <c r="H268" s="15" t="str">
        <f aca="false">IF(A268="","",SUMIFS('Example Journal'!$S$7:$S$1006,'Example Journal'!$A$7:$A$1006,A268))</f>
        <v/>
      </c>
      <c r="I268" s="20" t="str">
        <f aca="false">IF(A268="","",IF(G268=0,IF(F268&gt;0,"no losses",""),F268/G268))</f>
        <v/>
      </c>
      <c r="J268" s="16" t="str">
        <f aca="false">IF(A268="","",IF(COUNTIFS('Example Journal'!$A$7:$A$1006,A268,'Example Journal'!$R$7:$R$1006,"&gt;0")=0,"",SUMIFS('Example Journal'!$T$7:$T$1006,'Example Journal'!$A$7:$A$1006,A268)/COUNTIFS('Example Journal'!$A$7:$A$1006,A268,'Example Journal'!$R$7:$R$1006,"&gt;0")))</f>
        <v/>
      </c>
      <c r="K268" s="15" t="str">
        <f aca="false">IF(A268="","",SUMIFS('Example Journal'!$L$7:$L$1006,'Example Journal'!$A$7:$A$1006,A268))</f>
        <v/>
      </c>
      <c r="L268" s="14" t="str">
        <f aca="false">IF(A268="","",IF(N('Example Journal'!$C$4)&lt;=0,"no limit set",IF(COUNTIFS('Example Journal'!$A$7:$A$1006,A268,'Example Journal'!$U$7:$U$1006,"&lt;="&amp;-'Example Journal'!$C$4)&gt;0,"Yes","No")))</f>
        <v/>
      </c>
      <c r="M268" s="14" t="str">
        <f aca="false">IF(A268="","",COUNTIFS('Example Journal'!$A$7:$A$1006,A268,'Example Journal'!$V$7:$V$1006,"After loss limit"))</f>
        <v/>
      </c>
      <c r="N268" s="14" t="str">
        <f aca="false">IF(A268="","",IF(N('Example Journal'!$C$5)&lt;=0,"no cap set",IF(B268&gt;'Example Journal'!$C$5,"Yes","No")))</f>
        <v/>
      </c>
      <c r="O268" s="15" t="str">
        <f aca="false">IF(A268="","",N('Example Journal'!$C$3)+SUM($H$7:H268))</f>
        <v/>
      </c>
      <c r="P268" s="15" t="str">
        <f aca="false">IF(A268="","",O268-MAX(N('Example Journal'!$C$3),MAX($O$7:O268)))</f>
        <v/>
      </c>
      <c r="Q268" s="21" t="e">
        <f aca="false">IF(A268="",NA(),O268)</f>
        <v>#N/A</v>
      </c>
    </row>
    <row r="269" customFormat="false" ht="15" hidden="false" customHeight="false" outlineLevel="0" collapsed="false">
      <c r="A269" s="18" t="str">
        <f aca="false">IF(A268="","",IF(COUNTIF('Example Journal'!$A$7:$A$1006,"&gt;"&amp;A268)=0,"",SMALL('Example Journal'!$A$7:$A$1006,COUNTIF('Example Journal'!$A$7:$A$1006,"&lt;="&amp;A268)+1)))</f>
        <v/>
      </c>
      <c r="B269" s="14" t="str">
        <f aca="false">IF(A269="","",COUNTIF('Example Journal'!$A$7:$A$1006,A269))</f>
        <v/>
      </c>
      <c r="C269" s="14" t="str">
        <f aca="false">IF(A269="","",COUNTIFS('Example Journal'!$A$7:$A$1006,A269,'Example Journal'!$S$7:$S$1006,"&gt;0"))</f>
        <v/>
      </c>
      <c r="D269" s="14" t="str">
        <f aca="false">IF(A269="","",COUNTIFS('Example Journal'!$A$7:$A$1006,A269,'Example Journal'!$S$7:$S$1006,"&lt;0"))</f>
        <v/>
      </c>
      <c r="E269" s="19" t="str">
        <f aca="false">IF(OR(A269="",N(B269)=0),"",C269/B269)</f>
        <v/>
      </c>
      <c r="F269" s="15" t="str">
        <f aca="false">IF(A269="","",SUMIFS('Example Journal'!$S$7:$S$1006,'Example Journal'!$A$7:$A$1006,A269,'Example Journal'!$S$7:$S$1006,"&gt;0"))</f>
        <v/>
      </c>
      <c r="G269" s="15" t="str">
        <f aca="false">IF(A269="","",-SUMIFS('Example Journal'!$S$7:$S$1006,'Example Journal'!$A$7:$A$1006,A269,'Example Journal'!$S$7:$S$1006,"&lt;0"))</f>
        <v/>
      </c>
      <c r="H269" s="15" t="str">
        <f aca="false">IF(A269="","",SUMIFS('Example Journal'!$S$7:$S$1006,'Example Journal'!$A$7:$A$1006,A269))</f>
        <v/>
      </c>
      <c r="I269" s="20" t="str">
        <f aca="false">IF(A269="","",IF(G269=0,IF(F269&gt;0,"no losses",""),F269/G269))</f>
        <v/>
      </c>
      <c r="J269" s="16" t="str">
        <f aca="false">IF(A269="","",IF(COUNTIFS('Example Journal'!$A$7:$A$1006,A269,'Example Journal'!$R$7:$R$1006,"&gt;0")=0,"",SUMIFS('Example Journal'!$T$7:$T$1006,'Example Journal'!$A$7:$A$1006,A269)/COUNTIFS('Example Journal'!$A$7:$A$1006,A269,'Example Journal'!$R$7:$R$1006,"&gt;0")))</f>
        <v/>
      </c>
      <c r="K269" s="15" t="str">
        <f aca="false">IF(A269="","",SUMIFS('Example Journal'!$L$7:$L$1006,'Example Journal'!$A$7:$A$1006,A269))</f>
        <v/>
      </c>
      <c r="L269" s="14" t="str">
        <f aca="false">IF(A269="","",IF(N('Example Journal'!$C$4)&lt;=0,"no limit set",IF(COUNTIFS('Example Journal'!$A$7:$A$1006,A269,'Example Journal'!$U$7:$U$1006,"&lt;="&amp;-'Example Journal'!$C$4)&gt;0,"Yes","No")))</f>
        <v/>
      </c>
      <c r="M269" s="14" t="str">
        <f aca="false">IF(A269="","",COUNTIFS('Example Journal'!$A$7:$A$1006,A269,'Example Journal'!$V$7:$V$1006,"After loss limit"))</f>
        <v/>
      </c>
      <c r="N269" s="14" t="str">
        <f aca="false">IF(A269="","",IF(N('Example Journal'!$C$5)&lt;=0,"no cap set",IF(B269&gt;'Example Journal'!$C$5,"Yes","No")))</f>
        <v/>
      </c>
      <c r="O269" s="15" t="str">
        <f aca="false">IF(A269="","",N('Example Journal'!$C$3)+SUM($H$7:H269))</f>
        <v/>
      </c>
      <c r="P269" s="15" t="str">
        <f aca="false">IF(A269="","",O269-MAX(N('Example Journal'!$C$3),MAX($O$7:O269)))</f>
        <v/>
      </c>
      <c r="Q269" s="21" t="e">
        <f aca="false">IF(A269="",NA(),O269)</f>
        <v>#N/A</v>
      </c>
    </row>
    <row r="270" customFormat="false" ht="15" hidden="false" customHeight="false" outlineLevel="0" collapsed="false">
      <c r="A270" s="18" t="str">
        <f aca="false">IF(A269="","",IF(COUNTIF('Example Journal'!$A$7:$A$1006,"&gt;"&amp;A269)=0,"",SMALL('Example Journal'!$A$7:$A$1006,COUNTIF('Example Journal'!$A$7:$A$1006,"&lt;="&amp;A269)+1)))</f>
        <v/>
      </c>
      <c r="B270" s="14" t="str">
        <f aca="false">IF(A270="","",COUNTIF('Example Journal'!$A$7:$A$1006,A270))</f>
        <v/>
      </c>
      <c r="C270" s="14" t="str">
        <f aca="false">IF(A270="","",COUNTIFS('Example Journal'!$A$7:$A$1006,A270,'Example Journal'!$S$7:$S$1006,"&gt;0"))</f>
        <v/>
      </c>
      <c r="D270" s="14" t="str">
        <f aca="false">IF(A270="","",COUNTIFS('Example Journal'!$A$7:$A$1006,A270,'Example Journal'!$S$7:$S$1006,"&lt;0"))</f>
        <v/>
      </c>
      <c r="E270" s="19" t="str">
        <f aca="false">IF(OR(A270="",N(B270)=0),"",C270/B270)</f>
        <v/>
      </c>
      <c r="F270" s="15" t="str">
        <f aca="false">IF(A270="","",SUMIFS('Example Journal'!$S$7:$S$1006,'Example Journal'!$A$7:$A$1006,A270,'Example Journal'!$S$7:$S$1006,"&gt;0"))</f>
        <v/>
      </c>
      <c r="G270" s="15" t="str">
        <f aca="false">IF(A270="","",-SUMIFS('Example Journal'!$S$7:$S$1006,'Example Journal'!$A$7:$A$1006,A270,'Example Journal'!$S$7:$S$1006,"&lt;0"))</f>
        <v/>
      </c>
      <c r="H270" s="15" t="str">
        <f aca="false">IF(A270="","",SUMIFS('Example Journal'!$S$7:$S$1006,'Example Journal'!$A$7:$A$1006,A270))</f>
        <v/>
      </c>
      <c r="I270" s="20" t="str">
        <f aca="false">IF(A270="","",IF(G270=0,IF(F270&gt;0,"no losses",""),F270/G270))</f>
        <v/>
      </c>
      <c r="J270" s="16" t="str">
        <f aca="false">IF(A270="","",IF(COUNTIFS('Example Journal'!$A$7:$A$1006,A270,'Example Journal'!$R$7:$R$1006,"&gt;0")=0,"",SUMIFS('Example Journal'!$T$7:$T$1006,'Example Journal'!$A$7:$A$1006,A270)/COUNTIFS('Example Journal'!$A$7:$A$1006,A270,'Example Journal'!$R$7:$R$1006,"&gt;0")))</f>
        <v/>
      </c>
      <c r="K270" s="15" t="str">
        <f aca="false">IF(A270="","",SUMIFS('Example Journal'!$L$7:$L$1006,'Example Journal'!$A$7:$A$1006,A270))</f>
        <v/>
      </c>
      <c r="L270" s="14" t="str">
        <f aca="false">IF(A270="","",IF(N('Example Journal'!$C$4)&lt;=0,"no limit set",IF(COUNTIFS('Example Journal'!$A$7:$A$1006,A270,'Example Journal'!$U$7:$U$1006,"&lt;="&amp;-'Example Journal'!$C$4)&gt;0,"Yes","No")))</f>
        <v/>
      </c>
      <c r="M270" s="14" t="str">
        <f aca="false">IF(A270="","",COUNTIFS('Example Journal'!$A$7:$A$1006,A270,'Example Journal'!$V$7:$V$1006,"After loss limit"))</f>
        <v/>
      </c>
      <c r="N270" s="14" t="str">
        <f aca="false">IF(A270="","",IF(N('Example Journal'!$C$5)&lt;=0,"no cap set",IF(B270&gt;'Example Journal'!$C$5,"Yes","No")))</f>
        <v/>
      </c>
      <c r="O270" s="15" t="str">
        <f aca="false">IF(A270="","",N('Example Journal'!$C$3)+SUM($H$7:H270))</f>
        <v/>
      </c>
      <c r="P270" s="15" t="str">
        <f aca="false">IF(A270="","",O270-MAX(N('Example Journal'!$C$3),MAX($O$7:O270)))</f>
        <v/>
      </c>
      <c r="Q270" s="21" t="e">
        <f aca="false">IF(A270="",NA(),O270)</f>
        <v>#N/A</v>
      </c>
    </row>
    <row r="271" customFormat="false" ht="15" hidden="false" customHeight="false" outlineLevel="0" collapsed="false">
      <c r="A271" s="18" t="str">
        <f aca="false">IF(A270="","",IF(COUNTIF('Example Journal'!$A$7:$A$1006,"&gt;"&amp;A270)=0,"",SMALL('Example Journal'!$A$7:$A$1006,COUNTIF('Example Journal'!$A$7:$A$1006,"&lt;="&amp;A270)+1)))</f>
        <v/>
      </c>
      <c r="B271" s="14" t="str">
        <f aca="false">IF(A271="","",COUNTIF('Example Journal'!$A$7:$A$1006,A271))</f>
        <v/>
      </c>
      <c r="C271" s="14" t="str">
        <f aca="false">IF(A271="","",COUNTIFS('Example Journal'!$A$7:$A$1006,A271,'Example Journal'!$S$7:$S$1006,"&gt;0"))</f>
        <v/>
      </c>
      <c r="D271" s="14" t="str">
        <f aca="false">IF(A271="","",COUNTIFS('Example Journal'!$A$7:$A$1006,A271,'Example Journal'!$S$7:$S$1006,"&lt;0"))</f>
        <v/>
      </c>
      <c r="E271" s="19" t="str">
        <f aca="false">IF(OR(A271="",N(B271)=0),"",C271/B271)</f>
        <v/>
      </c>
      <c r="F271" s="15" t="str">
        <f aca="false">IF(A271="","",SUMIFS('Example Journal'!$S$7:$S$1006,'Example Journal'!$A$7:$A$1006,A271,'Example Journal'!$S$7:$S$1006,"&gt;0"))</f>
        <v/>
      </c>
      <c r="G271" s="15" t="str">
        <f aca="false">IF(A271="","",-SUMIFS('Example Journal'!$S$7:$S$1006,'Example Journal'!$A$7:$A$1006,A271,'Example Journal'!$S$7:$S$1006,"&lt;0"))</f>
        <v/>
      </c>
      <c r="H271" s="15" t="str">
        <f aca="false">IF(A271="","",SUMIFS('Example Journal'!$S$7:$S$1006,'Example Journal'!$A$7:$A$1006,A271))</f>
        <v/>
      </c>
      <c r="I271" s="20" t="str">
        <f aca="false">IF(A271="","",IF(G271=0,IF(F271&gt;0,"no losses",""),F271/G271))</f>
        <v/>
      </c>
      <c r="J271" s="16" t="str">
        <f aca="false">IF(A271="","",IF(COUNTIFS('Example Journal'!$A$7:$A$1006,A271,'Example Journal'!$R$7:$R$1006,"&gt;0")=0,"",SUMIFS('Example Journal'!$T$7:$T$1006,'Example Journal'!$A$7:$A$1006,A271)/COUNTIFS('Example Journal'!$A$7:$A$1006,A271,'Example Journal'!$R$7:$R$1006,"&gt;0")))</f>
        <v/>
      </c>
      <c r="K271" s="15" t="str">
        <f aca="false">IF(A271="","",SUMIFS('Example Journal'!$L$7:$L$1006,'Example Journal'!$A$7:$A$1006,A271))</f>
        <v/>
      </c>
      <c r="L271" s="14" t="str">
        <f aca="false">IF(A271="","",IF(N('Example Journal'!$C$4)&lt;=0,"no limit set",IF(COUNTIFS('Example Journal'!$A$7:$A$1006,A271,'Example Journal'!$U$7:$U$1006,"&lt;="&amp;-'Example Journal'!$C$4)&gt;0,"Yes","No")))</f>
        <v/>
      </c>
      <c r="M271" s="14" t="str">
        <f aca="false">IF(A271="","",COUNTIFS('Example Journal'!$A$7:$A$1006,A271,'Example Journal'!$V$7:$V$1006,"After loss limit"))</f>
        <v/>
      </c>
      <c r="N271" s="14" t="str">
        <f aca="false">IF(A271="","",IF(N('Example Journal'!$C$5)&lt;=0,"no cap set",IF(B271&gt;'Example Journal'!$C$5,"Yes","No")))</f>
        <v/>
      </c>
      <c r="O271" s="15" t="str">
        <f aca="false">IF(A271="","",N('Example Journal'!$C$3)+SUM($H$7:H271))</f>
        <v/>
      </c>
      <c r="P271" s="15" t="str">
        <f aca="false">IF(A271="","",O271-MAX(N('Example Journal'!$C$3),MAX($O$7:O271)))</f>
        <v/>
      </c>
      <c r="Q271" s="21" t="e">
        <f aca="false">IF(A271="",NA(),O271)</f>
        <v>#N/A</v>
      </c>
    </row>
    <row r="272" customFormat="false" ht="15" hidden="false" customHeight="false" outlineLevel="0" collapsed="false">
      <c r="A272" s="18" t="str">
        <f aca="false">IF(A271="","",IF(COUNTIF('Example Journal'!$A$7:$A$1006,"&gt;"&amp;A271)=0,"",SMALL('Example Journal'!$A$7:$A$1006,COUNTIF('Example Journal'!$A$7:$A$1006,"&lt;="&amp;A271)+1)))</f>
        <v/>
      </c>
      <c r="B272" s="14" t="str">
        <f aca="false">IF(A272="","",COUNTIF('Example Journal'!$A$7:$A$1006,A272))</f>
        <v/>
      </c>
      <c r="C272" s="14" t="str">
        <f aca="false">IF(A272="","",COUNTIFS('Example Journal'!$A$7:$A$1006,A272,'Example Journal'!$S$7:$S$1006,"&gt;0"))</f>
        <v/>
      </c>
      <c r="D272" s="14" t="str">
        <f aca="false">IF(A272="","",COUNTIFS('Example Journal'!$A$7:$A$1006,A272,'Example Journal'!$S$7:$S$1006,"&lt;0"))</f>
        <v/>
      </c>
      <c r="E272" s="19" t="str">
        <f aca="false">IF(OR(A272="",N(B272)=0),"",C272/B272)</f>
        <v/>
      </c>
      <c r="F272" s="15" t="str">
        <f aca="false">IF(A272="","",SUMIFS('Example Journal'!$S$7:$S$1006,'Example Journal'!$A$7:$A$1006,A272,'Example Journal'!$S$7:$S$1006,"&gt;0"))</f>
        <v/>
      </c>
      <c r="G272" s="15" t="str">
        <f aca="false">IF(A272="","",-SUMIFS('Example Journal'!$S$7:$S$1006,'Example Journal'!$A$7:$A$1006,A272,'Example Journal'!$S$7:$S$1006,"&lt;0"))</f>
        <v/>
      </c>
      <c r="H272" s="15" t="str">
        <f aca="false">IF(A272="","",SUMIFS('Example Journal'!$S$7:$S$1006,'Example Journal'!$A$7:$A$1006,A272))</f>
        <v/>
      </c>
      <c r="I272" s="20" t="str">
        <f aca="false">IF(A272="","",IF(G272=0,IF(F272&gt;0,"no losses",""),F272/G272))</f>
        <v/>
      </c>
      <c r="J272" s="16" t="str">
        <f aca="false">IF(A272="","",IF(COUNTIFS('Example Journal'!$A$7:$A$1006,A272,'Example Journal'!$R$7:$R$1006,"&gt;0")=0,"",SUMIFS('Example Journal'!$T$7:$T$1006,'Example Journal'!$A$7:$A$1006,A272)/COUNTIFS('Example Journal'!$A$7:$A$1006,A272,'Example Journal'!$R$7:$R$1006,"&gt;0")))</f>
        <v/>
      </c>
      <c r="K272" s="15" t="str">
        <f aca="false">IF(A272="","",SUMIFS('Example Journal'!$L$7:$L$1006,'Example Journal'!$A$7:$A$1006,A272))</f>
        <v/>
      </c>
      <c r="L272" s="14" t="str">
        <f aca="false">IF(A272="","",IF(N('Example Journal'!$C$4)&lt;=0,"no limit set",IF(COUNTIFS('Example Journal'!$A$7:$A$1006,A272,'Example Journal'!$U$7:$U$1006,"&lt;="&amp;-'Example Journal'!$C$4)&gt;0,"Yes","No")))</f>
        <v/>
      </c>
      <c r="M272" s="14" t="str">
        <f aca="false">IF(A272="","",COUNTIFS('Example Journal'!$A$7:$A$1006,A272,'Example Journal'!$V$7:$V$1006,"After loss limit"))</f>
        <v/>
      </c>
      <c r="N272" s="14" t="str">
        <f aca="false">IF(A272="","",IF(N('Example Journal'!$C$5)&lt;=0,"no cap set",IF(B272&gt;'Example Journal'!$C$5,"Yes","No")))</f>
        <v/>
      </c>
      <c r="O272" s="15" t="str">
        <f aca="false">IF(A272="","",N('Example Journal'!$C$3)+SUM($H$7:H272))</f>
        <v/>
      </c>
      <c r="P272" s="15" t="str">
        <f aca="false">IF(A272="","",O272-MAX(N('Example Journal'!$C$3),MAX($O$7:O272)))</f>
        <v/>
      </c>
      <c r="Q272" s="21" t="e">
        <f aca="false">IF(A272="",NA(),O272)</f>
        <v>#N/A</v>
      </c>
    </row>
    <row r="273" customFormat="false" ht="15" hidden="false" customHeight="false" outlineLevel="0" collapsed="false">
      <c r="A273" s="18" t="str">
        <f aca="false">IF(A272="","",IF(COUNTIF('Example Journal'!$A$7:$A$1006,"&gt;"&amp;A272)=0,"",SMALL('Example Journal'!$A$7:$A$1006,COUNTIF('Example Journal'!$A$7:$A$1006,"&lt;="&amp;A272)+1)))</f>
        <v/>
      </c>
      <c r="B273" s="14" t="str">
        <f aca="false">IF(A273="","",COUNTIF('Example Journal'!$A$7:$A$1006,A273))</f>
        <v/>
      </c>
      <c r="C273" s="14" t="str">
        <f aca="false">IF(A273="","",COUNTIFS('Example Journal'!$A$7:$A$1006,A273,'Example Journal'!$S$7:$S$1006,"&gt;0"))</f>
        <v/>
      </c>
      <c r="D273" s="14" t="str">
        <f aca="false">IF(A273="","",COUNTIFS('Example Journal'!$A$7:$A$1006,A273,'Example Journal'!$S$7:$S$1006,"&lt;0"))</f>
        <v/>
      </c>
      <c r="E273" s="19" t="str">
        <f aca="false">IF(OR(A273="",N(B273)=0),"",C273/B273)</f>
        <v/>
      </c>
      <c r="F273" s="15" t="str">
        <f aca="false">IF(A273="","",SUMIFS('Example Journal'!$S$7:$S$1006,'Example Journal'!$A$7:$A$1006,A273,'Example Journal'!$S$7:$S$1006,"&gt;0"))</f>
        <v/>
      </c>
      <c r="G273" s="15" t="str">
        <f aca="false">IF(A273="","",-SUMIFS('Example Journal'!$S$7:$S$1006,'Example Journal'!$A$7:$A$1006,A273,'Example Journal'!$S$7:$S$1006,"&lt;0"))</f>
        <v/>
      </c>
      <c r="H273" s="15" t="str">
        <f aca="false">IF(A273="","",SUMIFS('Example Journal'!$S$7:$S$1006,'Example Journal'!$A$7:$A$1006,A273))</f>
        <v/>
      </c>
      <c r="I273" s="20" t="str">
        <f aca="false">IF(A273="","",IF(G273=0,IF(F273&gt;0,"no losses",""),F273/G273))</f>
        <v/>
      </c>
      <c r="J273" s="16" t="str">
        <f aca="false">IF(A273="","",IF(COUNTIFS('Example Journal'!$A$7:$A$1006,A273,'Example Journal'!$R$7:$R$1006,"&gt;0")=0,"",SUMIFS('Example Journal'!$T$7:$T$1006,'Example Journal'!$A$7:$A$1006,A273)/COUNTIFS('Example Journal'!$A$7:$A$1006,A273,'Example Journal'!$R$7:$R$1006,"&gt;0")))</f>
        <v/>
      </c>
      <c r="K273" s="15" t="str">
        <f aca="false">IF(A273="","",SUMIFS('Example Journal'!$L$7:$L$1006,'Example Journal'!$A$7:$A$1006,A273))</f>
        <v/>
      </c>
      <c r="L273" s="14" t="str">
        <f aca="false">IF(A273="","",IF(N('Example Journal'!$C$4)&lt;=0,"no limit set",IF(COUNTIFS('Example Journal'!$A$7:$A$1006,A273,'Example Journal'!$U$7:$U$1006,"&lt;="&amp;-'Example Journal'!$C$4)&gt;0,"Yes","No")))</f>
        <v/>
      </c>
      <c r="M273" s="14" t="str">
        <f aca="false">IF(A273="","",COUNTIFS('Example Journal'!$A$7:$A$1006,A273,'Example Journal'!$V$7:$V$1006,"After loss limit"))</f>
        <v/>
      </c>
      <c r="N273" s="14" t="str">
        <f aca="false">IF(A273="","",IF(N('Example Journal'!$C$5)&lt;=0,"no cap set",IF(B273&gt;'Example Journal'!$C$5,"Yes","No")))</f>
        <v/>
      </c>
      <c r="O273" s="15" t="str">
        <f aca="false">IF(A273="","",N('Example Journal'!$C$3)+SUM($H$7:H273))</f>
        <v/>
      </c>
      <c r="P273" s="15" t="str">
        <f aca="false">IF(A273="","",O273-MAX(N('Example Journal'!$C$3),MAX($O$7:O273)))</f>
        <v/>
      </c>
      <c r="Q273" s="21" t="e">
        <f aca="false">IF(A273="",NA(),O273)</f>
        <v>#N/A</v>
      </c>
    </row>
    <row r="274" customFormat="false" ht="15" hidden="false" customHeight="false" outlineLevel="0" collapsed="false">
      <c r="A274" s="18" t="str">
        <f aca="false">IF(A273="","",IF(COUNTIF('Example Journal'!$A$7:$A$1006,"&gt;"&amp;A273)=0,"",SMALL('Example Journal'!$A$7:$A$1006,COUNTIF('Example Journal'!$A$7:$A$1006,"&lt;="&amp;A273)+1)))</f>
        <v/>
      </c>
      <c r="B274" s="14" t="str">
        <f aca="false">IF(A274="","",COUNTIF('Example Journal'!$A$7:$A$1006,A274))</f>
        <v/>
      </c>
      <c r="C274" s="14" t="str">
        <f aca="false">IF(A274="","",COUNTIFS('Example Journal'!$A$7:$A$1006,A274,'Example Journal'!$S$7:$S$1006,"&gt;0"))</f>
        <v/>
      </c>
      <c r="D274" s="14" t="str">
        <f aca="false">IF(A274="","",COUNTIFS('Example Journal'!$A$7:$A$1006,A274,'Example Journal'!$S$7:$S$1006,"&lt;0"))</f>
        <v/>
      </c>
      <c r="E274" s="19" t="str">
        <f aca="false">IF(OR(A274="",N(B274)=0),"",C274/B274)</f>
        <v/>
      </c>
      <c r="F274" s="15" t="str">
        <f aca="false">IF(A274="","",SUMIFS('Example Journal'!$S$7:$S$1006,'Example Journal'!$A$7:$A$1006,A274,'Example Journal'!$S$7:$S$1006,"&gt;0"))</f>
        <v/>
      </c>
      <c r="G274" s="15" t="str">
        <f aca="false">IF(A274="","",-SUMIFS('Example Journal'!$S$7:$S$1006,'Example Journal'!$A$7:$A$1006,A274,'Example Journal'!$S$7:$S$1006,"&lt;0"))</f>
        <v/>
      </c>
      <c r="H274" s="15" t="str">
        <f aca="false">IF(A274="","",SUMIFS('Example Journal'!$S$7:$S$1006,'Example Journal'!$A$7:$A$1006,A274))</f>
        <v/>
      </c>
      <c r="I274" s="20" t="str">
        <f aca="false">IF(A274="","",IF(G274=0,IF(F274&gt;0,"no losses",""),F274/G274))</f>
        <v/>
      </c>
      <c r="J274" s="16" t="str">
        <f aca="false">IF(A274="","",IF(COUNTIFS('Example Journal'!$A$7:$A$1006,A274,'Example Journal'!$R$7:$R$1006,"&gt;0")=0,"",SUMIFS('Example Journal'!$T$7:$T$1006,'Example Journal'!$A$7:$A$1006,A274)/COUNTIFS('Example Journal'!$A$7:$A$1006,A274,'Example Journal'!$R$7:$R$1006,"&gt;0")))</f>
        <v/>
      </c>
      <c r="K274" s="15" t="str">
        <f aca="false">IF(A274="","",SUMIFS('Example Journal'!$L$7:$L$1006,'Example Journal'!$A$7:$A$1006,A274))</f>
        <v/>
      </c>
      <c r="L274" s="14" t="str">
        <f aca="false">IF(A274="","",IF(N('Example Journal'!$C$4)&lt;=0,"no limit set",IF(COUNTIFS('Example Journal'!$A$7:$A$1006,A274,'Example Journal'!$U$7:$U$1006,"&lt;="&amp;-'Example Journal'!$C$4)&gt;0,"Yes","No")))</f>
        <v/>
      </c>
      <c r="M274" s="14" t="str">
        <f aca="false">IF(A274="","",COUNTIFS('Example Journal'!$A$7:$A$1006,A274,'Example Journal'!$V$7:$V$1006,"After loss limit"))</f>
        <v/>
      </c>
      <c r="N274" s="14" t="str">
        <f aca="false">IF(A274="","",IF(N('Example Journal'!$C$5)&lt;=0,"no cap set",IF(B274&gt;'Example Journal'!$C$5,"Yes","No")))</f>
        <v/>
      </c>
      <c r="O274" s="15" t="str">
        <f aca="false">IF(A274="","",N('Example Journal'!$C$3)+SUM($H$7:H274))</f>
        <v/>
      </c>
      <c r="P274" s="15" t="str">
        <f aca="false">IF(A274="","",O274-MAX(N('Example Journal'!$C$3),MAX($O$7:O274)))</f>
        <v/>
      </c>
      <c r="Q274" s="21" t="e">
        <f aca="false">IF(A274="",NA(),O274)</f>
        <v>#N/A</v>
      </c>
    </row>
    <row r="275" customFormat="false" ht="15" hidden="false" customHeight="false" outlineLevel="0" collapsed="false">
      <c r="A275" s="18" t="str">
        <f aca="false">IF(A274="","",IF(COUNTIF('Example Journal'!$A$7:$A$1006,"&gt;"&amp;A274)=0,"",SMALL('Example Journal'!$A$7:$A$1006,COUNTIF('Example Journal'!$A$7:$A$1006,"&lt;="&amp;A274)+1)))</f>
        <v/>
      </c>
      <c r="B275" s="14" t="str">
        <f aca="false">IF(A275="","",COUNTIF('Example Journal'!$A$7:$A$1006,A275))</f>
        <v/>
      </c>
      <c r="C275" s="14" t="str">
        <f aca="false">IF(A275="","",COUNTIFS('Example Journal'!$A$7:$A$1006,A275,'Example Journal'!$S$7:$S$1006,"&gt;0"))</f>
        <v/>
      </c>
      <c r="D275" s="14" t="str">
        <f aca="false">IF(A275="","",COUNTIFS('Example Journal'!$A$7:$A$1006,A275,'Example Journal'!$S$7:$S$1006,"&lt;0"))</f>
        <v/>
      </c>
      <c r="E275" s="19" t="str">
        <f aca="false">IF(OR(A275="",N(B275)=0),"",C275/B275)</f>
        <v/>
      </c>
      <c r="F275" s="15" t="str">
        <f aca="false">IF(A275="","",SUMIFS('Example Journal'!$S$7:$S$1006,'Example Journal'!$A$7:$A$1006,A275,'Example Journal'!$S$7:$S$1006,"&gt;0"))</f>
        <v/>
      </c>
      <c r="G275" s="15" t="str">
        <f aca="false">IF(A275="","",-SUMIFS('Example Journal'!$S$7:$S$1006,'Example Journal'!$A$7:$A$1006,A275,'Example Journal'!$S$7:$S$1006,"&lt;0"))</f>
        <v/>
      </c>
      <c r="H275" s="15" t="str">
        <f aca="false">IF(A275="","",SUMIFS('Example Journal'!$S$7:$S$1006,'Example Journal'!$A$7:$A$1006,A275))</f>
        <v/>
      </c>
      <c r="I275" s="20" t="str">
        <f aca="false">IF(A275="","",IF(G275=0,IF(F275&gt;0,"no losses",""),F275/G275))</f>
        <v/>
      </c>
      <c r="J275" s="16" t="str">
        <f aca="false">IF(A275="","",IF(COUNTIFS('Example Journal'!$A$7:$A$1006,A275,'Example Journal'!$R$7:$R$1006,"&gt;0")=0,"",SUMIFS('Example Journal'!$T$7:$T$1006,'Example Journal'!$A$7:$A$1006,A275)/COUNTIFS('Example Journal'!$A$7:$A$1006,A275,'Example Journal'!$R$7:$R$1006,"&gt;0")))</f>
        <v/>
      </c>
      <c r="K275" s="15" t="str">
        <f aca="false">IF(A275="","",SUMIFS('Example Journal'!$L$7:$L$1006,'Example Journal'!$A$7:$A$1006,A275))</f>
        <v/>
      </c>
      <c r="L275" s="14" t="str">
        <f aca="false">IF(A275="","",IF(N('Example Journal'!$C$4)&lt;=0,"no limit set",IF(COUNTIFS('Example Journal'!$A$7:$A$1006,A275,'Example Journal'!$U$7:$U$1006,"&lt;="&amp;-'Example Journal'!$C$4)&gt;0,"Yes","No")))</f>
        <v/>
      </c>
      <c r="M275" s="14" t="str">
        <f aca="false">IF(A275="","",COUNTIFS('Example Journal'!$A$7:$A$1006,A275,'Example Journal'!$V$7:$V$1006,"After loss limit"))</f>
        <v/>
      </c>
      <c r="N275" s="14" t="str">
        <f aca="false">IF(A275="","",IF(N('Example Journal'!$C$5)&lt;=0,"no cap set",IF(B275&gt;'Example Journal'!$C$5,"Yes","No")))</f>
        <v/>
      </c>
      <c r="O275" s="15" t="str">
        <f aca="false">IF(A275="","",N('Example Journal'!$C$3)+SUM($H$7:H275))</f>
        <v/>
      </c>
      <c r="P275" s="15" t="str">
        <f aca="false">IF(A275="","",O275-MAX(N('Example Journal'!$C$3),MAX($O$7:O275)))</f>
        <v/>
      </c>
      <c r="Q275" s="21" t="e">
        <f aca="false">IF(A275="",NA(),O275)</f>
        <v>#N/A</v>
      </c>
    </row>
    <row r="276" customFormat="false" ht="15" hidden="false" customHeight="false" outlineLevel="0" collapsed="false">
      <c r="A276" s="18" t="str">
        <f aca="false">IF(A275="","",IF(COUNTIF('Example Journal'!$A$7:$A$1006,"&gt;"&amp;A275)=0,"",SMALL('Example Journal'!$A$7:$A$1006,COUNTIF('Example Journal'!$A$7:$A$1006,"&lt;="&amp;A275)+1)))</f>
        <v/>
      </c>
      <c r="B276" s="14" t="str">
        <f aca="false">IF(A276="","",COUNTIF('Example Journal'!$A$7:$A$1006,A276))</f>
        <v/>
      </c>
      <c r="C276" s="14" t="str">
        <f aca="false">IF(A276="","",COUNTIFS('Example Journal'!$A$7:$A$1006,A276,'Example Journal'!$S$7:$S$1006,"&gt;0"))</f>
        <v/>
      </c>
      <c r="D276" s="14" t="str">
        <f aca="false">IF(A276="","",COUNTIFS('Example Journal'!$A$7:$A$1006,A276,'Example Journal'!$S$7:$S$1006,"&lt;0"))</f>
        <v/>
      </c>
      <c r="E276" s="19" t="str">
        <f aca="false">IF(OR(A276="",N(B276)=0),"",C276/B276)</f>
        <v/>
      </c>
      <c r="F276" s="15" t="str">
        <f aca="false">IF(A276="","",SUMIFS('Example Journal'!$S$7:$S$1006,'Example Journal'!$A$7:$A$1006,A276,'Example Journal'!$S$7:$S$1006,"&gt;0"))</f>
        <v/>
      </c>
      <c r="G276" s="15" t="str">
        <f aca="false">IF(A276="","",-SUMIFS('Example Journal'!$S$7:$S$1006,'Example Journal'!$A$7:$A$1006,A276,'Example Journal'!$S$7:$S$1006,"&lt;0"))</f>
        <v/>
      </c>
      <c r="H276" s="15" t="str">
        <f aca="false">IF(A276="","",SUMIFS('Example Journal'!$S$7:$S$1006,'Example Journal'!$A$7:$A$1006,A276))</f>
        <v/>
      </c>
      <c r="I276" s="20" t="str">
        <f aca="false">IF(A276="","",IF(G276=0,IF(F276&gt;0,"no losses",""),F276/G276))</f>
        <v/>
      </c>
      <c r="J276" s="16" t="str">
        <f aca="false">IF(A276="","",IF(COUNTIFS('Example Journal'!$A$7:$A$1006,A276,'Example Journal'!$R$7:$R$1006,"&gt;0")=0,"",SUMIFS('Example Journal'!$T$7:$T$1006,'Example Journal'!$A$7:$A$1006,A276)/COUNTIFS('Example Journal'!$A$7:$A$1006,A276,'Example Journal'!$R$7:$R$1006,"&gt;0")))</f>
        <v/>
      </c>
      <c r="K276" s="15" t="str">
        <f aca="false">IF(A276="","",SUMIFS('Example Journal'!$L$7:$L$1006,'Example Journal'!$A$7:$A$1006,A276))</f>
        <v/>
      </c>
      <c r="L276" s="14" t="str">
        <f aca="false">IF(A276="","",IF(N('Example Journal'!$C$4)&lt;=0,"no limit set",IF(COUNTIFS('Example Journal'!$A$7:$A$1006,A276,'Example Journal'!$U$7:$U$1006,"&lt;="&amp;-'Example Journal'!$C$4)&gt;0,"Yes","No")))</f>
        <v/>
      </c>
      <c r="M276" s="14" t="str">
        <f aca="false">IF(A276="","",COUNTIFS('Example Journal'!$A$7:$A$1006,A276,'Example Journal'!$V$7:$V$1006,"After loss limit"))</f>
        <v/>
      </c>
      <c r="N276" s="14" t="str">
        <f aca="false">IF(A276="","",IF(N('Example Journal'!$C$5)&lt;=0,"no cap set",IF(B276&gt;'Example Journal'!$C$5,"Yes","No")))</f>
        <v/>
      </c>
      <c r="O276" s="15" t="str">
        <f aca="false">IF(A276="","",N('Example Journal'!$C$3)+SUM($H$7:H276))</f>
        <v/>
      </c>
      <c r="P276" s="15" t="str">
        <f aca="false">IF(A276="","",O276-MAX(N('Example Journal'!$C$3),MAX($O$7:O276)))</f>
        <v/>
      </c>
      <c r="Q276" s="21" t="e">
        <f aca="false">IF(A276="",NA(),O276)</f>
        <v>#N/A</v>
      </c>
    </row>
    <row r="277" customFormat="false" ht="15" hidden="false" customHeight="false" outlineLevel="0" collapsed="false">
      <c r="A277" s="18" t="str">
        <f aca="false">IF(A276="","",IF(COUNTIF('Example Journal'!$A$7:$A$1006,"&gt;"&amp;A276)=0,"",SMALL('Example Journal'!$A$7:$A$1006,COUNTIF('Example Journal'!$A$7:$A$1006,"&lt;="&amp;A276)+1)))</f>
        <v/>
      </c>
      <c r="B277" s="14" t="str">
        <f aca="false">IF(A277="","",COUNTIF('Example Journal'!$A$7:$A$1006,A277))</f>
        <v/>
      </c>
      <c r="C277" s="14" t="str">
        <f aca="false">IF(A277="","",COUNTIFS('Example Journal'!$A$7:$A$1006,A277,'Example Journal'!$S$7:$S$1006,"&gt;0"))</f>
        <v/>
      </c>
      <c r="D277" s="14" t="str">
        <f aca="false">IF(A277="","",COUNTIFS('Example Journal'!$A$7:$A$1006,A277,'Example Journal'!$S$7:$S$1006,"&lt;0"))</f>
        <v/>
      </c>
      <c r="E277" s="19" t="str">
        <f aca="false">IF(OR(A277="",N(B277)=0),"",C277/B277)</f>
        <v/>
      </c>
      <c r="F277" s="15" t="str">
        <f aca="false">IF(A277="","",SUMIFS('Example Journal'!$S$7:$S$1006,'Example Journal'!$A$7:$A$1006,A277,'Example Journal'!$S$7:$S$1006,"&gt;0"))</f>
        <v/>
      </c>
      <c r="G277" s="15" t="str">
        <f aca="false">IF(A277="","",-SUMIFS('Example Journal'!$S$7:$S$1006,'Example Journal'!$A$7:$A$1006,A277,'Example Journal'!$S$7:$S$1006,"&lt;0"))</f>
        <v/>
      </c>
      <c r="H277" s="15" t="str">
        <f aca="false">IF(A277="","",SUMIFS('Example Journal'!$S$7:$S$1006,'Example Journal'!$A$7:$A$1006,A277))</f>
        <v/>
      </c>
      <c r="I277" s="20" t="str">
        <f aca="false">IF(A277="","",IF(G277=0,IF(F277&gt;0,"no losses",""),F277/G277))</f>
        <v/>
      </c>
      <c r="J277" s="16" t="str">
        <f aca="false">IF(A277="","",IF(COUNTIFS('Example Journal'!$A$7:$A$1006,A277,'Example Journal'!$R$7:$R$1006,"&gt;0")=0,"",SUMIFS('Example Journal'!$T$7:$T$1006,'Example Journal'!$A$7:$A$1006,A277)/COUNTIFS('Example Journal'!$A$7:$A$1006,A277,'Example Journal'!$R$7:$R$1006,"&gt;0")))</f>
        <v/>
      </c>
      <c r="K277" s="15" t="str">
        <f aca="false">IF(A277="","",SUMIFS('Example Journal'!$L$7:$L$1006,'Example Journal'!$A$7:$A$1006,A277))</f>
        <v/>
      </c>
      <c r="L277" s="14" t="str">
        <f aca="false">IF(A277="","",IF(N('Example Journal'!$C$4)&lt;=0,"no limit set",IF(COUNTIFS('Example Journal'!$A$7:$A$1006,A277,'Example Journal'!$U$7:$U$1006,"&lt;="&amp;-'Example Journal'!$C$4)&gt;0,"Yes","No")))</f>
        <v/>
      </c>
      <c r="M277" s="14" t="str">
        <f aca="false">IF(A277="","",COUNTIFS('Example Journal'!$A$7:$A$1006,A277,'Example Journal'!$V$7:$V$1006,"After loss limit"))</f>
        <v/>
      </c>
      <c r="N277" s="14" t="str">
        <f aca="false">IF(A277="","",IF(N('Example Journal'!$C$5)&lt;=0,"no cap set",IF(B277&gt;'Example Journal'!$C$5,"Yes","No")))</f>
        <v/>
      </c>
      <c r="O277" s="15" t="str">
        <f aca="false">IF(A277="","",N('Example Journal'!$C$3)+SUM($H$7:H277))</f>
        <v/>
      </c>
      <c r="P277" s="15" t="str">
        <f aca="false">IF(A277="","",O277-MAX(N('Example Journal'!$C$3),MAX($O$7:O277)))</f>
        <v/>
      </c>
      <c r="Q277" s="21" t="e">
        <f aca="false">IF(A277="",NA(),O277)</f>
        <v>#N/A</v>
      </c>
    </row>
    <row r="278" customFormat="false" ht="15" hidden="false" customHeight="false" outlineLevel="0" collapsed="false">
      <c r="A278" s="18" t="str">
        <f aca="false">IF(A277="","",IF(COUNTIF('Example Journal'!$A$7:$A$1006,"&gt;"&amp;A277)=0,"",SMALL('Example Journal'!$A$7:$A$1006,COUNTIF('Example Journal'!$A$7:$A$1006,"&lt;="&amp;A277)+1)))</f>
        <v/>
      </c>
      <c r="B278" s="14" t="str">
        <f aca="false">IF(A278="","",COUNTIF('Example Journal'!$A$7:$A$1006,A278))</f>
        <v/>
      </c>
      <c r="C278" s="14" t="str">
        <f aca="false">IF(A278="","",COUNTIFS('Example Journal'!$A$7:$A$1006,A278,'Example Journal'!$S$7:$S$1006,"&gt;0"))</f>
        <v/>
      </c>
      <c r="D278" s="14" t="str">
        <f aca="false">IF(A278="","",COUNTIFS('Example Journal'!$A$7:$A$1006,A278,'Example Journal'!$S$7:$S$1006,"&lt;0"))</f>
        <v/>
      </c>
      <c r="E278" s="19" t="str">
        <f aca="false">IF(OR(A278="",N(B278)=0),"",C278/B278)</f>
        <v/>
      </c>
      <c r="F278" s="15" t="str">
        <f aca="false">IF(A278="","",SUMIFS('Example Journal'!$S$7:$S$1006,'Example Journal'!$A$7:$A$1006,A278,'Example Journal'!$S$7:$S$1006,"&gt;0"))</f>
        <v/>
      </c>
      <c r="G278" s="15" t="str">
        <f aca="false">IF(A278="","",-SUMIFS('Example Journal'!$S$7:$S$1006,'Example Journal'!$A$7:$A$1006,A278,'Example Journal'!$S$7:$S$1006,"&lt;0"))</f>
        <v/>
      </c>
      <c r="H278" s="15" t="str">
        <f aca="false">IF(A278="","",SUMIFS('Example Journal'!$S$7:$S$1006,'Example Journal'!$A$7:$A$1006,A278))</f>
        <v/>
      </c>
      <c r="I278" s="20" t="str">
        <f aca="false">IF(A278="","",IF(G278=0,IF(F278&gt;0,"no losses",""),F278/G278))</f>
        <v/>
      </c>
      <c r="J278" s="16" t="str">
        <f aca="false">IF(A278="","",IF(COUNTIFS('Example Journal'!$A$7:$A$1006,A278,'Example Journal'!$R$7:$R$1006,"&gt;0")=0,"",SUMIFS('Example Journal'!$T$7:$T$1006,'Example Journal'!$A$7:$A$1006,A278)/COUNTIFS('Example Journal'!$A$7:$A$1006,A278,'Example Journal'!$R$7:$R$1006,"&gt;0")))</f>
        <v/>
      </c>
      <c r="K278" s="15" t="str">
        <f aca="false">IF(A278="","",SUMIFS('Example Journal'!$L$7:$L$1006,'Example Journal'!$A$7:$A$1006,A278))</f>
        <v/>
      </c>
      <c r="L278" s="14" t="str">
        <f aca="false">IF(A278="","",IF(N('Example Journal'!$C$4)&lt;=0,"no limit set",IF(COUNTIFS('Example Journal'!$A$7:$A$1006,A278,'Example Journal'!$U$7:$U$1006,"&lt;="&amp;-'Example Journal'!$C$4)&gt;0,"Yes","No")))</f>
        <v/>
      </c>
      <c r="M278" s="14" t="str">
        <f aca="false">IF(A278="","",COUNTIFS('Example Journal'!$A$7:$A$1006,A278,'Example Journal'!$V$7:$V$1006,"After loss limit"))</f>
        <v/>
      </c>
      <c r="N278" s="14" t="str">
        <f aca="false">IF(A278="","",IF(N('Example Journal'!$C$5)&lt;=0,"no cap set",IF(B278&gt;'Example Journal'!$C$5,"Yes","No")))</f>
        <v/>
      </c>
      <c r="O278" s="15" t="str">
        <f aca="false">IF(A278="","",N('Example Journal'!$C$3)+SUM($H$7:H278))</f>
        <v/>
      </c>
      <c r="P278" s="15" t="str">
        <f aca="false">IF(A278="","",O278-MAX(N('Example Journal'!$C$3),MAX($O$7:O278)))</f>
        <v/>
      </c>
      <c r="Q278" s="21" t="e">
        <f aca="false">IF(A278="",NA(),O278)</f>
        <v>#N/A</v>
      </c>
    </row>
    <row r="279" customFormat="false" ht="15" hidden="false" customHeight="false" outlineLevel="0" collapsed="false">
      <c r="A279" s="18" t="str">
        <f aca="false">IF(A278="","",IF(COUNTIF('Example Journal'!$A$7:$A$1006,"&gt;"&amp;A278)=0,"",SMALL('Example Journal'!$A$7:$A$1006,COUNTIF('Example Journal'!$A$7:$A$1006,"&lt;="&amp;A278)+1)))</f>
        <v/>
      </c>
      <c r="B279" s="14" t="str">
        <f aca="false">IF(A279="","",COUNTIF('Example Journal'!$A$7:$A$1006,A279))</f>
        <v/>
      </c>
      <c r="C279" s="14" t="str">
        <f aca="false">IF(A279="","",COUNTIFS('Example Journal'!$A$7:$A$1006,A279,'Example Journal'!$S$7:$S$1006,"&gt;0"))</f>
        <v/>
      </c>
      <c r="D279" s="14" t="str">
        <f aca="false">IF(A279="","",COUNTIFS('Example Journal'!$A$7:$A$1006,A279,'Example Journal'!$S$7:$S$1006,"&lt;0"))</f>
        <v/>
      </c>
      <c r="E279" s="19" t="str">
        <f aca="false">IF(OR(A279="",N(B279)=0),"",C279/B279)</f>
        <v/>
      </c>
      <c r="F279" s="15" t="str">
        <f aca="false">IF(A279="","",SUMIFS('Example Journal'!$S$7:$S$1006,'Example Journal'!$A$7:$A$1006,A279,'Example Journal'!$S$7:$S$1006,"&gt;0"))</f>
        <v/>
      </c>
      <c r="G279" s="15" t="str">
        <f aca="false">IF(A279="","",-SUMIFS('Example Journal'!$S$7:$S$1006,'Example Journal'!$A$7:$A$1006,A279,'Example Journal'!$S$7:$S$1006,"&lt;0"))</f>
        <v/>
      </c>
      <c r="H279" s="15" t="str">
        <f aca="false">IF(A279="","",SUMIFS('Example Journal'!$S$7:$S$1006,'Example Journal'!$A$7:$A$1006,A279))</f>
        <v/>
      </c>
      <c r="I279" s="20" t="str">
        <f aca="false">IF(A279="","",IF(G279=0,IF(F279&gt;0,"no losses",""),F279/G279))</f>
        <v/>
      </c>
      <c r="J279" s="16" t="str">
        <f aca="false">IF(A279="","",IF(COUNTIFS('Example Journal'!$A$7:$A$1006,A279,'Example Journal'!$R$7:$R$1006,"&gt;0")=0,"",SUMIFS('Example Journal'!$T$7:$T$1006,'Example Journal'!$A$7:$A$1006,A279)/COUNTIFS('Example Journal'!$A$7:$A$1006,A279,'Example Journal'!$R$7:$R$1006,"&gt;0")))</f>
        <v/>
      </c>
      <c r="K279" s="15" t="str">
        <f aca="false">IF(A279="","",SUMIFS('Example Journal'!$L$7:$L$1006,'Example Journal'!$A$7:$A$1006,A279))</f>
        <v/>
      </c>
      <c r="L279" s="14" t="str">
        <f aca="false">IF(A279="","",IF(N('Example Journal'!$C$4)&lt;=0,"no limit set",IF(COUNTIFS('Example Journal'!$A$7:$A$1006,A279,'Example Journal'!$U$7:$U$1006,"&lt;="&amp;-'Example Journal'!$C$4)&gt;0,"Yes","No")))</f>
        <v/>
      </c>
      <c r="M279" s="14" t="str">
        <f aca="false">IF(A279="","",COUNTIFS('Example Journal'!$A$7:$A$1006,A279,'Example Journal'!$V$7:$V$1006,"After loss limit"))</f>
        <v/>
      </c>
      <c r="N279" s="14" t="str">
        <f aca="false">IF(A279="","",IF(N('Example Journal'!$C$5)&lt;=0,"no cap set",IF(B279&gt;'Example Journal'!$C$5,"Yes","No")))</f>
        <v/>
      </c>
      <c r="O279" s="15" t="str">
        <f aca="false">IF(A279="","",N('Example Journal'!$C$3)+SUM($H$7:H279))</f>
        <v/>
      </c>
      <c r="P279" s="15" t="str">
        <f aca="false">IF(A279="","",O279-MAX(N('Example Journal'!$C$3),MAX($O$7:O279)))</f>
        <v/>
      </c>
      <c r="Q279" s="21" t="e">
        <f aca="false">IF(A279="",NA(),O279)</f>
        <v>#N/A</v>
      </c>
    </row>
    <row r="280" customFormat="false" ht="15" hidden="false" customHeight="false" outlineLevel="0" collapsed="false">
      <c r="A280" s="18" t="str">
        <f aca="false">IF(A279="","",IF(COUNTIF('Example Journal'!$A$7:$A$1006,"&gt;"&amp;A279)=0,"",SMALL('Example Journal'!$A$7:$A$1006,COUNTIF('Example Journal'!$A$7:$A$1006,"&lt;="&amp;A279)+1)))</f>
        <v/>
      </c>
      <c r="B280" s="14" t="str">
        <f aca="false">IF(A280="","",COUNTIF('Example Journal'!$A$7:$A$1006,A280))</f>
        <v/>
      </c>
      <c r="C280" s="14" t="str">
        <f aca="false">IF(A280="","",COUNTIFS('Example Journal'!$A$7:$A$1006,A280,'Example Journal'!$S$7:$S$1006,"&gt;0"))</f>
        <v/>
      </c>
      <c r="D280" s="14" t="str">
        <f aca="false">IF(A280="","",COUNTIFS('Example Journal'!$A$7:$A$1006,A280,'Example Journal'!$S$7:$S$1006,"&lt;0"))</f>
        <v/>
      </c>
      <c r="E280" s="19" t="str">
        <f aca="false">IF(OR(A280="",N(B280)=0),"",C280/B280)</f>
        <v/>
      </c>
      <c r="F280" s="15" t="str">
        <f aca="false">IF(A280="","",SUMIFS('Example Journal'!$S$7:$S$1006,'Example Journal'!$A$7:$A$1006,A280,'Example Journal'!$S$7:$S$1006,"&gt;0"))</f>
        <v/>
      </c>
      <c r="G280" s="15" t="str">
        <f aca="false">IF(A280="","",-SUMIFS('Example Journal'!$S$7:$S$1006,'Example Journal'!$A$7:$A$1006,A280,'Example Journal'!$S$7:$S$1006,"&lt;0"))</f>
        <v/>
      </c>
      <c r="H280" s="15" t="str">
        <f aca="false">IF(A280="","",SUMIFS('Example Journal'!$S$7:$S$1006,'Example Journal'!$A$7:$A$1006,A280))</f>
        <v/>
      </c>
      <c r="I280" s="20" t="str">
        <f aca="false">IF(A280="","",IF(G280=0,IF(F280&gt;0,"no losses",""),F280/G280))</f>
        <v/>
      </c>
      <c r="J280" s="16" t="str">
        <f aca="false">IF(A280="","",IF(COUNTIFS('Example Journal'!$A$7:$A$1006,A280,'Example Journal'!$R$7:$R$1006,"&gt;0")=0,"",SUMIFS('Example Journal'!$T$7:$T$1006,'Example Journal'!$A$7:$A$1006,A280)/COUNTIFS('Example Journal'!$A$7:$A$1006,A280,'Example Journal'!$R$7:$R$1006,"&gt;0")))</f>
        <v/>
      </c>
      <c r="K280" s="15" t="str">
        <f aca="false">IF(A280="","",SUMIFS('Example Journal'!$L$7:$L$1006,'Example Journal'!$A$7:$A$1006,A280))</f>
        <v/>
      </c>
      <c r="L280" s="14" t="str">
        <f aca="false">IF(A280="","",IF(N('Example Journal'!$C$4)&lt;=0,"no limit set",IF(COUNTIFS('Example Journal'!$A$7:$A$1006,A280,'Example Journal'!$U$7:$U$1006,"&lt;="&amp;-'Example Journal'!$C$4)&gt;0,"Yes","No")))</f>
        <v/>
      </c>
      <c r="M280" s="14" t="str">
        <f aca="false">IF(A280="","",COUNTIFS('Example Journal'!$A$7:$A$1006,A280,'Example Journal'!$V$7:$V$1006,"After loss limit"))</f>
        <v/>
      </c>
      <c r="N280" s="14" t="str">
        <f aca="false">IF(A280="","",IF(N('Example Journal'!$C$5)&lt;=0,"no cap set",IF(B280&gt;'Example Journal'!$C$5,"Yes","No")))</f>
        <v/>
      </c>
      <c r="O280" s="15" t="str">
        <f aca="false">IF(A280="","",N('Example Journal'!$C$3)+SUM($H$7:H280))</f>
        <v/>
      </c>
      <c r="P280" s="15" t="str">
        <f aca="false">IF(A280="","",O280-MAX(N('Example Journal'!$C$3),MAX($O$7:O280)))</f>
        <v/>
      </c>
      <c r="Q280" s="21" t="e">
        <f aca="false">IF(A280="",NA(),O280)</f>
        <v>#N/A</v>
      </c>
    </row>
    <row r="281" customFormat="false" ht="15" hidden="false" customHeight="false" outlineLevel="0" collapsed="false">
      <c r="A281" s="18" t="str">
        <f aca="false">IF(A280="","",IF(COUNTIF('Example Journal'!$A$7:$A$1006,"&gt;"&amp;A280)=0,"",SMALL('Example Journal'!$A$7:$A$1006,COUNTIF('Example Journal'!$A$7:$A$1006,"&lt;="&amp;A280)+1)))</f>
        <v/>
      </c>
      <c r="B281" s="14" t="str">
        <f aca="false">IF(A281="","",COUNTIF('Example Journal'!$A$7:$A$1006,A281))</f>
        <v/>
      </c>
      <c r="C281" s="14" t="str">
        <f aca="false">IF(A281="","",COUNTIFS('Example Journal'!$A$7:$A$1006,A281,'Example Journal'!$S$7:$S$1006,"&gt;0"))</f>
        <v/>
      </c>
      <c r="D281" s="14" t="str">
        <f aca="false">IF(A281="","",COUNTIFS('Example Journal'!$A$7:$A$1006,A281,'Example Journal'!$S$7:$S$1006,"&lt;0"))</f>
        <v/>
      </c>
      <c r="E281" s="19" t="str">
        <f aca="false">IF(OR(A281="",N(B281)=0),"",C281/B281)</f>
        <v/>
      </c>
      <c r="F281" s="15" t="str">
        <f aca="false">IF(A281="","",SUMIFS('Example Journal'!$S$7:$S$1006,'Example Journal'!$A$7:$A$1006,A281,'Example Journal'!$S$7:$S$1006,"&gt;0"))</f>
        <v/>
      </c>
      <c r="G281" s="15" t="str">
        <f aca="false">IF(A281="","",-SUMIFS('Example Journal'!$S$7:$S$1006,'Example Journal'!$A$7:$A$1006,A281,'Example Journal'!$S$7:$S$1006,"&lt;0"))</f>
        <v/>
      </c>
      <c r="H281" s="15" t="str">
        <f aca="false">IF(A281="","",SUMIFS('Example Journal'!$S$7:$S$1006,'Example Journal'!$A$7:$A$1006,A281))</f>
        <v/>
      </c>
      <c r="I281" s="20" t="str">
        <f aca="false">IF(A281="","",IF(G281=0,IF(F281&gt;0,"no losses",""),F281/G281))</f>
        <v/>
      </c>
      <c r="J281" s="16" t="str">
        <f aca="false">IF(A281="","",IF(COUNTIFS('Example Journal'!$A$7:$A$1006,A281,'Example Journal'!$R$7:$R$1006,"&gt;0")=0,"",SUMIFS('Example Journal'!$T$7:$T$1006,'Example Journal'!$A$7:$A$1006,A281)/COUNTIFS('Example Journal'!$A$7:$A$1006,A281,'Example Journal'!$R$7:$R$1006,"&gt;0")))</f>
        <v/>
      </c>
      <c r="K281" s="15" t="str">
        <f aca="false">IF(A281="","",SUMIFS('Example Journal'!$L$7:$L$1006,'Example Journal'!$A$7:$A$1006,A281))</f>
        <v/>
      </c>
      <c r="L281" s="14" t="str">
        <f aca="false">IF(A281="","",IF(N('Example Journal'!$C$4)&lt;=0,"no limit set",IF(COUNTIFS('Example Journal'!$A$7:$A$1006,A281,'Example Journal'!$U$7:$U$1006,"&lt;="&amp;-'Example Journal'!$C$4)&gt;0,"Yes","No")))</f>
        <v/>
      </c>
      <c r="M281" s="14" t="str">
        <f aca="false">IF(A281="","",COUNTIFS('Example Journal'!$A$7:$A$1006,A281,'Example Journal'!$V$7:$V$1006,"After loss limit"))</f>
        <v/>
      </c>
      <c r="N281" s="14" t="str">
        <f aca="false">IF(A281="","",IF(N('Example Journal'!$C$5)&lt;=0,"no cap set",IF(B281&gt;'Example Journal'!$C$5,"Yes","No")))</f>
        <v/>
      </c>
      <c r="O281" s="15" t="str">
        <f aca="false">IF(A281="","",N('Example Journal'!$C$3)+SUM($H$7:H281))</f>
        <v/>
      </c>
      <c r="P281" s="15" t="str">
        <f aca="false">IF(A281="","",O281-MAX(N('Example Journal'!$C$3),MAX($O$7:O281)))</f>
        <v/>
      </c>
      <c r="Q281" s="21" t="e">
        <f aca="false">IF(A281="",NA(),O281)</f>
        <v>#N/A</v>
      </c>
    </row>
    <row r="282" customFormat="false" ht="15" hidden="false" customHeight="false" outlineLevel="0" collapsed="false">
      <c r="A282" s="18" t="str">
        <f aca="false">IF(A281="","",IF(COUNTIF('Example Journal'!$A$7:$A$1006,"&gt;"&amp;A281)=0,"",SMALL('Example Journal'!$A$7:$A$1006,COUNTIF('Example Journal'!$A$7:$A$1006,"&lt;="&amp;A281)+1)))</f>
        <v/>
      </c>
      <c r="B282" s="14" t="str">
        <f aca="false">IF(A282="","",COUNTIF('Example Journal'!$A$7:$A$1006,A282))</f>
        <v/>
      </c>
      <c r="C282" s="14" t="str">
        <f aca="false">IF(A282="","",COUNTIFS('Example Journal'!$A$7:$A$1006,A282,'Example Journal'!$S$7:$S$1006,"&gt;0"))</f>
        <v/>
      </c>
      <c r="D282" s="14" t="str">
        <f aca="false">IF(A282="","",COUNTIFS('Example Journal'!$A$7:$A$1006,A282,'Example Journal'!$S$7:$S$1006,"&lt;0"))</f>
        <v/>
      </c>
      <c r="E282" s="19" t="str">
        <f aca="false">IF(OR(A282="",N(B282)=0),"",C282/B282)</f>
        <v/>
      </c>
      <c r="F282" s="15" t="str">
        <f aca="false">IF(A282="","",SUMIFS('Example Journal'!$S$7:$S$1006,'Example Journal'!$A$7:$A$1006,A282,'Example Journal'!$S$7:$S$1006,"&gt;0"))</f>
        <v/>
      </c>
      <c r="G282" s="15" t="str">
        <f aca="false">IF(A282="","",-SUMIFS('Example Journal'!$S$7:$S$1006,'Example Journal'!$A$7:$A$1006,A282,'Example Journal'!$S$7:$S$1006,"&lt;0"))</f>
        <v/>
      </c>
      <c r="H282" s="15" t="str">
        <f aca="false">IF(A282="","",SUMIFS('Example Journal'!$S$7:$S$1006,'Example Journal'!$A$7:$A$1006,A282))</f>
        <v/>
      </c>
      <c r="I282" s="20" t="str">
        <f aca="false">IF(A282="","",IF(G282=0,IF(F282&gt;0,"no losses",""),F282/G282))</f>
        <v/>
      </c>
      <c r="J282" s="16" t="str">
        <f aca="false">IF(A282="","",IF(COUNTIFS('Example Journal'!$A$7:$A$1006,A282,'Example Journal'!$R$7:$R$1006,"&gt;0")=0,"",SUMIFS('Example Journal'!$T$7:$T$1006,'Example Journal'!$A$7:$A$1006,A282)/COUNTIFS('Example Journal'!$A$7:$A$1006,A282,'Example Journal'!$R$7:$R$1006,"&gt;0")))</f>
        <v/>
      </c>
      <c r="K282" s="15" t="str">
        <f aca="false">IF(A282="","",SUMIFS('Example Journal'!$L$7:$L$1006,'Example Journal'!$A$7:$A$1006,A282))</f>
        <v/>
      </c>
      <c r="L282" s="14" t="str">
        <f aca="false">IF(A282="","",IF(N('Example Journal'!$C$4)&lt;=0,"no limit set",IF(COUNTIFS('Example Journal'!$A$7:$A$1006,A282,'Example Journal'!$U$7:$U$1006,"&lt;="&amp;-'Example Journal'!$C$4)&gt;0,"Yes","No")))</f>
        <v/>
      </c>
      <c r="M282" s="14" t="str">
        <f aca="false">IF(A282="","",COUNTIFS('Example Journal'!$A$7:$A$1006,A282,'Example Journal'!$V$7:$V$1006,"After loss limit"))</f>
        <v/>
      </c>
      <c r="N282" s="14" t="str">
        <f aca="false">IF(A282="","",IF(N('Example Journal'!$C$5)&lt;=0,"no cap set",IF(B282&gt;'Example Journal'!$C$5,"Yes","No")))</f>
        <v/>
      </c>
      <c r="O282" s="15" t="str">
        <f aca="false">IF(A282="","",N('Example Journal'!$C$3)+SUM($H$7:H282))</f>
        <v/>
      </c>
      <c r="P282" s="15" t="str">
        <f aca="false">IF(A282="","",O282-MAX(N('Example Journal'!$C$3),MAX($O$7:O282)))</f>
        <v/>
      </c>
      <c r="Q282" s="21" t="e">
        <f aca="false">IF(A282="",NA(),O282)</f>
        <v>#N/A</v>
      </c>
    </row>
    <row r="283" customFormat="false" ht="15" hidden="false" customHeight="false" outlineLevel="0" collapsed="false">
      <c r="A283" s="18" t="str">
        <f aca="false">IF(A282="","",IF(COUNTIF('Example Journal'!$A$7:$A$1006,"&gt;"&amp;A282)=0,"",SMALL('Example Journal'!$A$7:$A$1006,COUNTIF('Example Journal'!$A$7:$A$1006,"&lt;="&amp;A282)+1)))</f>
        <v/>
      </c>
      <c r="B283" s="14" t="str">
        <f aca="false">IF(A283="","",COUNTIF('Example Journal'!$A$7:$A$1006,A283))</f>
        <v/>
      </c>
      <c r="C283" s="14" t="str">
        <f aca="false">IF(A283="","",COUNTIFS('Example Journal'!$A$7:$A$1006,A283,'Example Journal'!$S$7:$S$1006,"&gt;0"))</f>
        <v/>
      </c>
      <c r="D283" s="14" t="str">
        <f aca="false">IF(A283="","",COUNTIFS('Example Journal'!$A$7:$A$1006,A283,'Example Journal'!$S$7:$S$1006,"&lt;0"))</f>
        <v/>
      </c>
      <c r="E283" s="19" t="str">
        <f aca="false">IF(OR(A283="",N(B283)=0),"",C283/B283)</f>
        <v/>
      </c>
      <c r="F283" s="15" t="str">
        <f aca="false">IF(A283="","",SUMIFS('Example Journal'!$S$7:$S$1006,'Example Journal'!$A$7:$A$1006,A283,'Example Journal'!$S$7:$S$1006,"&gt;0"))</f>
        <v/>
      </c>
      <c r="G283" s="15" t="str">
        <f aca="false">IF(A283="","",-SUMIFS('Example Journal'!$S$7:$S$1006,'Example Journal'!$A$7:$A$1006,A283,'Example Journal'!$S$7:$S$1006,"&lt;0"))</f>
        <v/>
      </c>
      <c r="H283" s="15" t="str">
        <f aca="false">IF(A283="","",SUMIFS('Example Journal'!$S$7:$S$1006,'Example Journal'!$A$7:$A$1006,A283))</f>
        <v/>
      </c>
      <c r="I283" s="20" t="str">
        <f aca="false">IF(A283="","",IF(G283=0,IF(F283&gt;0,"no losses",""),F283/G283))</f>
        <v/>
      </c>
      <c r="J283" s="16" t="str">
        <f aca="false">IF(A283="","",IF(COUNTIFS('Example Journal'!$A$7:$A$1006,A283,'Example Journal'!$R$7:$R$1006,"&gt;0")=0,"",SUMIFS('Example Journal'!$T$7:$T$1006,'Example Journal'!$A$7:$A$1006,A283)/COUNTIFS('Example Journal'!$A$7:$A$1006,A283,'Example Journal'!$R$7:$R$1006,"&gt;0")))</f>
        <v/>
      </c>
      <c r="K283" s="15" t="str">
        <f aca="false">IF(A283="","",SUMIFS('Example Journal'!$L$7:$L$1006,'Example Journal'!$A$7:$A$1006,A283))</f>
        <v/>
      </c>
      <c r="L283" s="14" t="str">
        <f aca="false">IF(A283="","",IF(N('Example Journal'!$C$4)&lt;=0,"no limit set",IF(COUNTIFS('Example Journal'!$A$7:$A$1006,A283,'Example Journal'!$U$7:$U$1006,"&lt;="&amp;-'Example Journal'!$C$4)&gt;0,"Yes","No")))</f>
        <v/>
      </c>
      <c r="M283" s="14" t="str">
        <f aca="false">IF(A283="","",COUNTIFS('Example Journal'!$A$7:$A$1006,A283,'Example Journal'!$V$7:$V$1006,"After loss limit"))</f>
        <v/>
      </c>
      <c r="N283" s="14" t="str">
        <f aca="false">IF(A283="","",IF(N('Example Journal'!$C$5)&lt;=0,"no cap set",IF(B283&gt;'Example Journal'!$C$5,"Yes","No")))</f>
        <v/>
      </c>
      <c r="O283" s="15" t="str">
        <f aca="false">IF(A283="","",N('Example Journal'!$C$3)+SUM($H$7:H283))</f>
        <v/>
      </c>
      <c r="P283" s="15" t="str">
        <f aca="false">IF(A283="","",O283-MAX(N('Example Journal'!$C$3),MAX($O$7:O283)))</f>
        <v/>
      </c>
      <c r="Q283" s="21" t="e">
        <f aca="false">IF(A283="",NA(),O283)</f>
        <v>#N/A</v>
      </c>
    </row>
    <row r="284" customFormat="false" ht="15" hidden="false" customHeight="false" outlineLevel="0" collapsed="false">
      <c r="A284" s="18" t="str">
        <f aca="false">IF(A283="","",IF(COUNTIF('Example Journal'!$A$7:$A$1006,"&gt;"&amp;A283)=0,"",SMALL('Example Journal'!$A$7:$A$1006,COUNTIF('Example Journal'!$A$7:$A$1006,"&lt;="&amp;A283)+1)))</f>
        <v/>
      </c>
      <c r="B284" s="14" t="str">
        <f aca="false">IF(A284="","",COUNTIF('Example Journal'!$A$7:$A$1006,A284))</f>
        <v/>
      </c>
      <c r="C284" s="14" t="str">
        <f aca="false">IF(A284="","",COUNTIFS('Example Journal'!$A$7:$A$1006,A284,'Example Journal'!$S$7:$S$1006,"&gt;0"))</f>
        <v/>
      </c>
      <c r="D284" s="14" t="str">
        <f aca="false">IF(A284="","",COUNTIFS('Example Journal'!$A$7:$A$1006,A284,'Example Journal'!$S$7:$S$1006,"&lt;0"))</f>
        <v/>
      </c>
      <c r="E284" s="19" t="str">
        <f aca="false">IF(OR(A284="",N(B284)=0),"",C284/B284)</f>
        <v/>
      </c>
      <c r="F284" s="15" t="str">
        <f aca="false">IF(A284="","",SUMIFS('Example Journal'!$S$7:$S$1006,'Example Journal'!$A$7:$A$1006,A284,'Example Journal'!$S$7:$S$1006,"&gt;0"))</f>
        <v/>
      </c>
      <c r="G284" s="15" t="str">
        <f aca="false">IF(A284="","",-SUMIFS('Example Journal'!$S$7:$S$1006,'Example Journal'!$A$7:$A$1006,A284,'Example Journal'!$S$7:$S$1006,"&lt;0"))</f>
        <v/>
      </c>
      <c r="H284" s="15" t="str">
        <f aca="false">IF(A284="","",SUMIFS('Example Journal'!$S$7:$S$1006,'Example Journal'!$A$7:$A$1006,A284))</f>
        <v/>
      </c>
      <c r="I284" s="20" t="str">
        <f aca="false">IF(A284="","",IF(G284=0,IF(F284&gt;0,"no losses",""),F284/G284))</f>
        <v/>
      </c>
      <c r="J284" s="16" t="str">
        <f aca="false">IF(A284="","",IF(COUNTIFS('Example Journal'!$A$7:$A$1006,A284,'Example Journal'!$R$7:$R$1006,"&gt;0")=0,"",SUMIFS('Example Journal'!$T$7:$T$1006,'Example Journal'!$A$7:$A$1006,A284)/COUNTIFS('Example Journal'!$A$7:$A$1006,A284,'Example Journal'!$R$7:$R$1006,"&gt;0")))</f>
        <v/>
      </c>
      <c r="K284" s="15" t="str">
        <f aca="false">IF(A284="","",SUMIFS('Example Journal'!$L$7:$L$1006,'Example Journal'!$A$7:$A$1006,A284))</f>
        <v/>
      </c>
      <c r="L284" s="14" t="str">
        <f aca="false">IF(A284="","",IF(N('Example Journal'!$C$4)&lt;=0,"no limit set",IF(COUNTIFS('Example Journal'!$A$7:$A$1006,A284,'Example Journal'!$U$7:$U$1006,"&lt;="&amp;-'Example Journal'!$C$4)&gt;0,"Yes","No")))</f>
        <v/>
      </c>
      <c r="M284" s="14" t="str">
        <f aca="false">IF(A284="","",COUNTIFS('Example Journal'!$A$7:$A$1006,A284,'Example Journal'!$V$7:$V$1006,"After loss limit"))</f>
        <v/>
      </c>
      <c r="N284" s="14" t="str">
        <f aca="false">IF(A284="","",IF(N('Example Journal'!$C$5)&lt;=0,"no cap set",IF(B284&gt;'Example Journal'!$C$5,"Yes","No")))</f>
        <v/>
      </c>
      <c r="O284" s="15" t="str">
        <f aca="false">IF(A284="","",N('Example Journal'!$C$3)+SUM($H$7:H284))</f>
        <v/>
      </c>
      <c r="P284" s="15" t="str">
        <f aca="false">IF(A284="","",O284-MAX(N('Example Journal'!$C$3),MAX($O$7:O284)))</f>
        <v/>
      </c>
      <c r="Q284" s="21" t="e">
        <f aca="false">IF(A284="",NA(),O284)</f>
        <v>#N/A</v>
      </c>
    </row>
    <row r="285" customFormat="false" ht="15" hidden="false" customHeight="false" outlineLevel="0" collapsed="false">
      <c r="A285" s="18" t="str">
        <f aca="false">IF(A284="","",IF(COUNTIF('Example Journal'!$A$7:$A$1006,"&gt;"&amp;A284)=0,"",SMALL('Example Journal'!$A$7:$A$1006,COUNTIF('Example Journal'!$A$7:$A$1006,"&lt;="&amp;A284)+1)))</f>
        <v/>
      </c>
      <c r="B285" s="14" t="str">
        <f aca="false">IF(A285="","",COUNTIF('Example Journal'!$A$7:$A$1006,A285))</f>
        <v/>
      </c>
      <c r="C285" s="14" t="str">
        <f aca="false">IF(A285="","",COUNTIFS('Example Journal'!$A$7:$A$1006,A285,'Example Journal'!$S$7:$S$1006,"&gt;0"))</f>
        <v/>
      </c>
      <c r="D285" s="14" t="str">
        <f aca="false">IF(A285="","",COUNTIFS('Example Journal'!$A$7:$A$1006,A285,'Example Journal'!$S$7:$S$1006,"&lt;0"))</f>
        <v/>
      </c>
      <c r="E285" s="19" t="str">
        <f aca="false">IF(OR(A285="",N(B285)=0),"",C285/B285)</f>
        <v/>
      </c>
      <c r="F285" s="15" t="str">
        <f aca="false">IF(A285="","",SUMIFS('Example Journal'!$S$7:$S$1006,'Example Journal'!$A$7:$A$1006,A285,'Example Journal'!$S$7:$S$1006,"&gt;0"))</f>
        <v/>
      </c>
      <c r="G285" s="15" t="str">
        <f aca="false">IF(A285="","",-SUMIFS('Example Journal'!$S$7:$S$1006,'Example Journal'!$A$7:$A$1006,A285,'Example Journal'!$S$7:$S$1006,"&lt;0"))</f>
        <v/>
      </c>
      <c r="H285" s="15" t="str">
        <f aca="false">IF(A285="","",SUMIFS('Example Journal'!$S$7:$S$1006,'Example Journal'!$A$7:$A$1006,A285))</f>
        <v/>
      </c>
      <c r="I285" s="20" t="str">
        <f aca="false">IF(A285="","",IF(G285=0,IF(F285&gt;0,"no losses",""),F285/G285))</f>
        <v/>
      </c>
      <c r="J285" s="16" t="str">
        <f aca="false">IF(A285="","",IF(COUNTIFS('Example Journal'!$A$7:$A$1006,A285,'Example Journal'!$R$7:$R$1006,"&gt;0")=0,"",SUMIFS('Example Journal'!$T$7:$T$1006,'Example Journal'!$A$7:$A$1006,A285)/COUNTIFS('Example Journal'!$A$7:$A$1006,A285,'Example Journal'!$R$7:$R$1006,"&gt;0")))</f>
        <v/>
      </c>
      <c r="K285" s="15" t="str">
        <f aca="false">IF(A285="","",SUMIFS('Example Journal'!$L$7:$L$1006,'Example Journal'!$A$7:$A$1006,A285))</f>
        <v/>
      </c>
      <c r="L285" s="14" t="str">
        <f aca="false">IF(A285="","",IF(N('Example Journal'!$C$4)&lt;=0,"no limit set",IF(COUNTIFS('Example Journal'!$A$7:$A$1006,A285,'Example Journal'!$U$7:$U$1006,"&lt;="&amp;-'Example Journal'!$C$4)&gt;0,"Yes","No")))</f>
        <v/>
      </c>
      <c r="M285" s="14" t="str">
        <f aca="false">IF(A285="","",COUNTIFS('Example Journal'!$A$7:$A$1006,A285,'Example Journal'!$V$7:$V$1006,"After loss limit"))</f>
        <v/>
      </c>
      <c r="N285" s="14" t="str">
        <f aca="false">IF(A285="","",IF(N('Example Journal'!$C$5)&lt;=0,"no cap set",IF(B285&gt;'Example Journal'!$C$5,"Yes","No")))</f>
        <v/>
      </c>
      <c r="O285" s="15" t="str">
        <f aca="false">IF(A285="","",N('Example Journal'!$C$3)+SUM($H$7:H285))</f>
        <v/>
      </c>
      <c r="P285" s="15" t="str">
        <f aca="false">IF(A285="","",O285-MAX(N('Example Journal'!$C$3),MAX($O$7:O285)))</f>
        <v/>
      </c>
      <c r="Q285" s="21" t="e">
        <f aca="false">IF(A285="",NA(),O285)</f>
        <v>#N/A</v>
      </c>
    </row>
    <row r="286" customFormat="false" ht="15" hidden="false" customHeight="false" outlineLevel="0" collapsed="false">
      <c r="A286" s="18" t="str">
        <f aca="false">IF(A285="","",IF(COUNTIF('Example Journal'!$A$7:$A$1006,"&gt;"&amp;A285)=0,"",SMALL('Example Journal'!$A$7:$A$1006,COUNTIF('Example Journal'!$A$7:$A$1006,"&lt;="&amp;A285)+1)))</f>
        <v/>
      </c>
      <c r="B286" s="14" t="str">
        <f aca="false">IF(A286="","",COUNTIF('Example Journal'!$A$7:$A$1006,A286))</f>
        <v/>
      </c>
      <c r="C286" s="14" t="str">
        <f aca="false">IF(A286="","",COUNTIFS('Example Journal'!$A$7:$A$1006,A286,'Example Journal'!$S$7:$S$1006,"&gt;0"))</f>
        <v/>
      </c>
      <c r="D286" s="14" t="str">
        <f aca="false">IF(A286="","",COUNTIFS('Example Journal'!$A$7:$A$1006,A286,'Example Journal'!$S$7:$S$1006,"&lt;0"))</f>
        <v/>
      </c>
      <c r="E286" s="19" t="str">
        <f aca="false">IF(OR(A286="",N(B286)=0),"",C286/B286)</f>
        <v/>
      </c>
      <c r="F286" s="15" t="str">
        <f aca="false">IF(A286="","",SUMIFS('Example Journal'!$S$7:$S$1006,'Example Journal'!$A$7:$A$1006,A286,'Example Journal'!$S$7:$S$1006,"&gt;0"))</f>
        <v/>
      </c>
      <c r="G286" s="15" t="str">
        <f aca="false">IF(A286="","",-SUMIFS('Example Journal'!$S$7:$S$1006,'Example Journal'!$A$7:$A$1006,A286,'Example Journal'!$S$7:$S$1006,"&lt;0"))</f>
        <v/>
      </c>
      <c r="H286" s="15" t="str">
        <f aca="false">IF(A286="","",SUMIFS('Example Journal'!$S$7:$S$1006,'Example Journal'!$A$7:$A$1006,A286))</f>
        <v/>
      </c>
      <c r="I286" s="20" t="str">
        <f aca="false">IF(A286="","",IF(G286=0,IF(F286&gt;0,"no losses",""),F286/G286))</f>
        <v/>
      </c>
      <c r="J286" s="16" t="str">
        <f aca="false">IF(A286="","",IF(COUNTIFS('Example Journal'!$A$7:$A$1006,A286,'Example Journal'!$R$7:$R$1006,"&gt;0")=0,"",SUMIFS('Example Journal'!$T$7:$T$1006,'Example Journal'!$A$7:$A$1006,A286)/COUNTIFS('Example Journal'!$A$7:$A$1006,A286,'Example Journal'!$R$7:$R$1006,"&gt;0")))</f>
        <v/>
      </c>
      <c r="K286" s="15" t="str">
        <f aca="false">IF(A286="","",SUMIFS('Example Journal'!$L$7:$L$1006,'Example Journal'!$A$7:$A$1006,A286))</f>
        <v/>
      </c>
      <c r="L286" s="14" t="str">
        <f aca="false">IF(A286="","",IF(N('Example Journal'!$C$4)&lt;=0,"no limit set",IF(COUNTIFS('Example Journal'!$A$7:$A$1006,A286,'Example Journal'!$U$7:$U$1006,"&lt;="&amp;-'Example Journal'!$C$4)&gt;0,"Yes","No")))</f>
        <v/>
      </c>
      <c r="M286" s="14" t="str">
        <f aca="false">IF(A286="","",COUNTIFS('Example Journal'!$A$7:$A$1006,A286,'Example Journal'!$V$7:$V$1006,"After loss limit"))</f>
        <v/>
      </c>
      <c r="N286" s="14" t="str">
        <f aca="false">IF(A286="","",IF(N('Example Journal'!$C$5)&lt;=0,"no cap set",IF(B286&gt;'Example Journal'!$C$5,"Yes","No")))</f>
        <v/>
      </c>
      <c r="O286" s="15" t="str">
        <f aca="false">IF(A286="","",N('Example Journal'!$C$3)+SUM($H$7:H286))</f>
        <v/>
      </c>
      <c r="P286" s="15" t="str">
        <f aca="false">IF(A286="","",O286-MAX(N('Example Journal'!$C$3),MAX($O$7:O286)))</f>
        <v/>
      </c>
      <c r="Q286" s="21" t="e">
        <f aca="false">IF(A286="",NA(),O286)</f>
        <v>#N/A</v>
      </c>
    </row>
    <row r="287" customFormat="false" ht="15" hidden="false" customHeight="false" outlineLevel="0" collapsed="false">
      <c r="A287" s="18" t="str">
        <f aca="false">IF(A286="","",IF(COUNTIF('Example Journal'!$A$7:$A$1006,"&gt;"&amp;A286)=0,"",SMALL('Example Journal'!$A$7:$A$1006,COUNTIF('Example Journal'!$A$7:$A$1006,"&lt;="&amp;A286)+1)))</f>
        <v/>
      </c>
      <c r="B287" s="14" t="str">
        <f aca="false">IF(A287="","",COUNTIF('Example Journal'!$A$7:$A$1006,A287))</f>
        <v/>
      </c>
      <c r="C287" s="14" t="str">
        <f aca="false">IF(A287="","",COUNTIFS('Example Journal'!$A$7:$A$1006,A287,'Example Journal'!$S$7:$S$1006,"&gt;0"))</f>
        <v/>
      </c>
      <c r="D287" s="14" t="str">
        <f aca="false">IF(A287="","",COUNTIFS('Example Journal'!$A$7:$A$1006,A287,'Example Journal'!$S$7:$S$1006,"&lt;0"))</f>
        <v/>
      </c>
      <c r="E287" s="19" t="str">
        <f aca="false">IF(OR(A287="",N(B287)=0),"",C287/B287)</f>
        <v/>
      </c>
      <c r="F287" s="15" t="str">
        <f aca="false">IF(A287="","",SUMIFS('Example Journal'!$S$7:$S$1006,'Example Journal'!$A$7:$A$1006,A287,'Example Journal'!$S$7:$S$1006,"&gt;0"))</f>
        <v/>
      </c>
      <c r="G287" s="15" t="str">
        <f aca="false">IF(A287="","",-SUMIFS('Example Journal'!$S$7:$S$1006,'Example Journal'!$A$7:$A$1006,A287,'Example Journal'!$S$7:$S$1006,"&lt;0"))</f>
        <v/>
      </c>
      <c r="H287" s="15" t="str">
        <f aca="false">IF(A287="","",SUMIFS('Example Journal'!$S$7:$S$1006,'Example Journal'!$A$7:$A$1006,A287))</f>
        <v/>
      </c>
      <c r="I287" s="20" t="str">
        <f aca="false">IF(A287="","",IF(G287=0,IF(F287&gt;0,"no losses",""),F287/G287))</f>
        <v/>
      </c>
      <c r="J287" s="16" t="str">
        <f aca="false">IF(A287="","",IF(COUNTIFS('Example Journal'!$A$7:$A$1006,A287,'Example Journal'!$R$7:$R$1006,"&gt;0")=0,"",SUMIFS('Example Journal'!$T$7:$T$1006,'Example Journal'!$A$7:$A$1006,A287)/COUNTIFS('Example Journal'!$A$7:$A$1006,A287,'Example Journal'!$R$7:$R$1006,"&gt;0")))</f>
        <v/>
      </c>
      <c r="K287" s="15" t="str">
        <f aca="false">IF(A287="","",SUMIFS('Example Journal'!$L$7:$L$1006,'Example Journal'!$A$7:$A$1006,A287))</f>
        <v/>
      </c>
      <c r="L287" s="14" t="str">
        <f aca="false">IF(A287="","",IF(N('Example Journal'!$C$4)&lt;=0,"no limit set",IF(COUNTIFS('Example Journal'!$A$7:$A$1006,A287,'Example Journal'!$U$7:$U$1006,"&lt;="&amp;-'Example Journal'!$C$4)&gt;0,"Yes","No")))</f>
        <v/>
      </c>
      <c r="M287" s="14" t="str">
        <f aca="false">IF(A287="","",COUNTIFS('Example Journal'!$A$7:$A$1006,A287,'Example Journal'!$V$7:$V$1006,"After loss limit"))</f>
        <v/>
      </c>
      <c r="N287" s="14" t="str">
        <f aca="false">IF(A287="","",IF(N('Example Journal'!$C$5)&lt;=0,"no cap set",IF(B287&gt;'Example Journal'!$C$5,"Yes","No")))</f>
        <v/>
      </c>
      <c r="O287" s="15" t="str">
        <f aca="false">IF(A287="","",N('Example Journal'!$C$3)+SUM($H$7:H287))</f>
        <v/>
      </c>
      <c r="P287" s="15" t="str">
        <f aca="false">IF(A287="","",O287-MAX(N('Example Journal'!$C$3),MAX($O$7:O287)))</f>
        <v/>
      </c>
      <c r="Q287" s="21" t="e">
        <f aca="false">IF(A287="",NA(),O287)</f>
        <v>#N/A</v>
      </c>
    </row>
    <row r="288" customFormat="false" ht="15" hidden="false" customHeight="false" outlineLevel="0" collapsed="false">
      <c r="A288" s="18" t="str">
        <f aca="false">IF(A287="","",IF(COUNTIF('Example Journal'!$A$7:$A$1006,"&gt;"&amp;A287)=0,"",SMALL('Example Journal'!$A$7:$A$1006,COUNTIF('Example Journal'!$A$7:$A$1006,"&lt;="&amp;A287)+1)))</f>
        <v/>
      </c>
      <c r="B288" s="14" t="str">
        <f aca="false">IF(A288="","",COUNTIF('Example Journal'!$A$7:$A$1006,A288))</f>
        <v/>
      </c>
      <c r="C288" s="14" t="str">
        <f aca="false">IF(A288="","",COUNTIFS('Example Journal'!$A$7:$A$1006,A288,'Example Journal'!$S$7:$S$1006,"&gt;0"))</f>
        <v/>
      </c>
      <c r="D288" s="14" t="str">
        <f aca="false">IF(A288="","",COUNTIFS('Example Journal'!$A$7:$A$1006,A288,'Example Journal'!$S$7:$S$1006,"&lt;0"))</f>
        <v/>
      </c>
      <c r="E288" s="19" t="str">
        <f aca="false">IF(OR(A288="",N(B288)=0),"",C288/B288)</f>
        <v/>
      </c>
      <c r="F288" s="15" t="str">
        <f aca="false">IF(A288="","",SUMIFS('Example Journal'!$S$7:$S$1006,'Example Journal'!$A$7:$A$1006,A288,'Example Journal'!$S$7:$S$1006,"&gt;0"))</f>
        <v/>
      </c>
      <c r="G288" s="15" t="str">
        <f aca="false">IF(A288="","",-SUMIFS('Example Journal'!$S$7:$S$1006,'Example Journal'!$A$7:$A$1006,A288,'Example Journal'!$S$7:$S$1006,"&lt;0"))</f>
        <v/>
      </c>
      <c r="H288" s="15" t="str">
        <f aca="false">IF(A288="","",SUMIFS('Example Journal'!$S$7:$S$1006,'Example Journal'!$A$7:$A$1006,A288))</f>
        <v/>
      </c>
      <c r="I288" s="20" t="str">
        <f aca="false">IF(A288="","",IF(G288=0,IF(F288&gt;0,"no losses",""),F288/G288))</f>
        <v/>
      </c>
      <c r="J288" s="16" t="str">
        <f aca="false">IF(A288="","",IF(COUNTIFS('Example Journal'!$A$7:$A$1006,A288,'Example Journal'!$R$7:$R$1006,"&gt;0")=0,"",SUMIFS('Example Journal'!$T$7:$T$1006,'Example Journal'!$A$7:$A$1006,A288)/COUNTIFS('Example Journal'!$A$7:$A$1006,A288,'Example Journal'!$R$7:$R$1006,"&gt;0")))</f>
        <v/>
      </c>
      <c r="K288" s="15" t="str">
        <f aca="false">IF(A288="","",SUMIFS('Example Journal'!$L$7:$L$1006,'Example Journal'!$A$7:$A$1006,A288))</f>
        <v/>
      </c>
      <c r="L288" s="14" t="str">
        <f aca="false">IF(A288="","",IF(N('Example Journal'!$C$4)&lt;=0,"no limit set",IF(COUNTIFS('Example Journal'!$A$7:$A$1006,A288,'Example Journal'!$U$7:$U$1006,"&lt;="&amp;-'Example Journal'!$C$4)&gt;0,"Yes","No")))</f>
        <v/>
      </c>
      <c r="M288" s="14" t="str">
        <f aca="false">IF(A288="","",COUNTIFS('Example Journal'!$A$7:$A$1006,A288,'Example Journal'!$V$7:$V$1006,"After loss limit"))</f>
        <v/>
      </c>
      <c r="N288" s="14" t="str">
        <f aca="false">IF(A288="","",IF(N('Example Journal'!$C$5)&lt;=0,"no cap set",IF(B288&gt;'Example Journal'!$C$5,"Yes","No")))</f>
        <v/>
      </c>
      <c r="O288" s="15" t="str">
        <f aca="false">IF(A288="","",N('Example Journal'!$C$3)+SUM($H$7:H288))</f>
        <v/>
      </c>
      <c r="P288" s="15" t="str">
        <f aca="false">IF(A288="","",O288-MAX(N('Example Journal'!$C$3),MAX($O$7:O288)))</f>
        <v/>
      </c>
      <c r="Q288" s="21" t="e">
        <f aca="false">IF(A288="",NA(),O288)</f>
        <v>#N/A</v>
      </c>
    </row>
    <row r="289" customFormat="false" ht="15" hidden="false" customHeight="false" outlineLevel="0" collapsed="false">
      <c r="A289" s="18" t="str">
        <f aca="false">IF(A288="","",IF(COUNTIF('Example Journal'!$A$7:$A$1006,"&gt;"&amp;A288)=0,"",SMALL('Example Journal'!$A$7:$A$1006,COUNTIF('Example Journal'!$A$7:$A$1006,"&lt;="&amp;A288)+1)))</f>
        <v/>
      </c>
      <c r="B289" s="14" t="str">
        <f aca="false">IF(A289="","",COUNTIF('Example Journal'!$A$7:$A$1006,A289))</f>
        <v/>
      </c>
      <c r="C289" s="14" t="str">
        <f aca="false">IF(A289="","",COUNTIFS('Example Journal'!$A$7:$A$1006,A289,'Example Journal'!$S$7:$S$1006,"&gt;0"))</f>
        <v/>
      </c>
      <c r="D289" s="14" t="str">
        <f aca="false">IF(A289="","",COUNTIFS('Example Journal'!$A$7:$A$1006,A289,'Example Journal'!$S$7:$S$1006,"&lt;0"))</f>
        <v/>
      </c>
      <c r="E289" s="19" t="str">
        <f aca="false">IF(OR(A289="",N(B289)=0),"",C289/B289)</f>
        <v/>
      </c>
      <c r="F289" s="15" t="str">
        <f aca="false">IF(A289="","",SUMIFS('Example Journal'!$S$7:$S$1006,'Example Journal'!$A$7:$A$1006,A289,'Example Journal'!$S$7:$S$1006,"&gt;0"))</f>
        <v/>
      </c>
      <c r="G289" s="15" t="str">
        <f aca="false">IF(A289="","",-SUMIFS('Example Journal'!$S$7:$S$1006,'Example Journal'!$A$7:$A$1006,A289,'Example Journal'!$S$7:$S$1006,"&lt;0"))</f>
        <v/>
      </c>
      <c r="H289" s="15" t="str">
        <f aca="false">IF(A289="","",SUMIFS('Example Journal'!$S$7:$S$1006,'Example Journal'!$A$7:$A$1006,A289))</f>
        <v/>
      </c>
      <c r="I289" s="20" t="str">
        <f aca="false">IF(A289="","",IF(G289=0,IF(F289&gt;0,"no losses",""),F289/G289))</f>
        <v/>
      </c>
      <c r="J289" s="16" t="str">
        <f aca="false">IF(A289="","",IF(COUNTIFS('Example Journal'!$A$7:$A$1006,A289,'Example Journal'!$R$7:$R$1006,"&gt;0")=0,"",SUMIFS('Example Journal'!$T$7:$T$1006,'Example Journal'!$A$7:$A$1006,A289)/COUNTIFS('Example Journal'!$A$7:$A$1006,A289,'Example Journal'!$R$7:$R$1006,"&gt;0")))</f>
        <v/>
      </c>
      <c r="K289" s="15" t="str">
        <f aca="false">IF(A289="","",SUMIFS('Example Journal'!$L$7:$L$1006,'Example Journal'!$A$7:$A$1006,A289))</f>
        <v/>
      </c>
      <c r="L289" s="14" t="str">
        <f aca="false">IF(A289="","",IF(N('Example Journal'!$C$4)&lt;=0,"no limit set",IF(COUNTIFS('Example Journal'!$A$7:$A$1006,A289,'Example Journal'!$U$7:$U$1006,"&lt;="&amp;-'Example Journal'!$C$4)&gt;0,"Yes","No")))</f>
        <v/>
      </c>
      <c r="M289" s="14" t="str">
        <f aca="false">IF(A289="","",COUNTIFS('Example Journal'!$A$7:$A$1006,A289,'Example Journal'!$V$7:$V$1006,"After loss limit"))</f>
        <v/>
      </c>
      <c r="N289" s="14" t="str">
        <f aca="false">IF(A289="","",IF(N('Example Journal'!$C$5)&lt;=0,"no cap set",IF(B289&gt;'Example Journal'!$C$5,"Yes","No")))</f>
        <v/>
      </c>
      <c r="O289" s="15" t="str">
        <f aca="false">IF(A289="","",N('Example Journal'!$C$3)+SUM($H$7:H289))</f>
        <v/>
      </c>
      <c r="P289" s="15" t="str">
        <f aca="false">IF(A289="","",O289-MAX(N('Example Journal'!$C$3),MAX($O$7:O289)))</f>
        <v/>
      </c>
      <c r="Q289" s="21" t="e">
        <f aca="false">IF(A289="",NA(),O289)</f>
        <v>#N/A</v>
      </c>
    </row>
    <row r="290" customFormat="false" ht="15" hidden="false" customHeight="false" outlineLevel="0" collapsed="false">
      <c r="A290" s="18" t="str">
        <f aca="false">IF(A289="","",IF(COUNTIF('Example Journal'!$A$7:$A$1006,"&gt;"&amp;A289)=0,"",SMALL('Example Journal'!$A$7:$A$1006,COUNTIF('Example Journal'!$A$7:$A$1006,"&lt;="&amp;A289)+1)))</f>
        <v/>
      </c>
      <c r="B290" s="14" t="str">
        <f aca="false">IF(A290="","",COUNTIF('Example Journal'!$A$7:$A$1006,A290))</f>
        <v/>
      </c>
      <c r="C290" s="14" t="str">
        <f aca="false">IF(A290="","",COUNTIFS('Example Journal'!$A$7:$A$1006,A290,'Example Journal'!$S$7:$S$1006,"&gt;0"))</f>
        <v/>
      </c>
      <c r="D290" s="14" t="str">
        <f aca="false">IF(A290="","",COUNTIFS('Example Journal'!$A$7:$A$1006,A290,'Example Journal'!$S$7:$S$1006,"&lt;0"))</f>
        <v/>
      </c>
      <c r="E290" s="19" t="str">
        <f aca="false">IF(OR(A290="",N(B290)=0),"",C290/B290)</f>
        <v/>
      </c>
      <c r="F290" s="15" t="str">
        <f aca="false">IF(A290="","",SUMIFS('Example Journal'!$S$7:$S$1006,'Example Journal'!$A$7:$A$1006,A290,'Example Journal'!$S$7:$S$1006,"&gt;0"))</f>
        <v/>
      </c>
      <c r="G290" s="15" t="str">
        <f aca="false">IF(A290="","",-SUMIFS('Example Journal'!$S$7:$S$1006,'Example Journal'!$A$7:$A$1006,A290,'Example Journal'!$S$7:$S$1006,"&lt;0"))</f>
        <v/>
      </c>
      <c r="H290" s="15" t="str">
        <f aca="false">IF(A290="","",SUMIFS('Example Journal'!$S$7:$S$1006,'Example Journal'!$A$7:$A$1006,A290))</f>
        <v/>
      </c>
      <c r="I290" s="20" t="str">
        <f aca="false">IF(A290="","",IF(G290=0,IF(F290&gt;0,"no losses",""),F290/G290))</f>
        <v/>
      </c>
      <c r="J290" s="16" t="str">
        <f aca="false">IF(A290="","",IF(COUNTIFS('Example Journal'!$A$7:$A$1006,A290,'Example Journal'!$R$7:$R$1006,"&gt;0")=0,"",SUMIFS('Example Journal'!$T$7:$T$1006,'Example Journal'!$A$7:$A$1006,A290)/COUNTIFS('Example Journal'!$A$7:$A$1006,A290,'Example Journal'!$R$7:$R$1006,"&gt;0")))</f>
        <v/>
      </c>
      <c r="K290" s="15" t="str">
        <f aca="false">IF(A290="","",SUMIFS('Example Journal'!$L$7:$L$1006,'Example Journal'!$A$7:$A$1006,A290))</f>
        <v/>
      </c>
      <c r="L290" s="14" t="str">
        <f aca="false">IF(A290="","",IF(N('Example Journal'!$C$4)&lt;=0,"no limit set",IF(COUNTIFS('Example Journal'!$A$7:$A$1006,A290,'Example Journal'!$U$7:$U$1006,"&lt;="&amp;-'Example Journal'!$C$4)&gt;0,"Yes","No")))</f>
        <v/>
      </c>
      <c r="M290" s="14" t="str">
        <f aca="false">IF(A290="","",COUNTIFS('Example Journal'!$A$7:$A$1006,A290,'Example Journal'!$V$7:$V$1006,"After loss limit"))</f>
        <v/>
      </c>
      <c r="N290" s="14" t="str">
        <f aca="false">IF(A290="","",IF(N('Example Journal'!$C$5)&lt;=0,"no cap set",IF(B290&gt;'Example Journal'!$C$5,"Yes","No")))</f>
        <v/>
      </c>
      <c r="O290" s="15" t="str">
        <f aca="false">IF(A290="","",N('Example Journal'!$C$3)+SUM($H$7:H290))</f>
        <v/>
      </c>
      <c r="P290" s="15" t="str">
        <f aca="false">IF(A290="","",O290-MAX(N('Example Journal'!$C$3),MAX($O$7:O290)))</f>
        <v/>
      </c>
      <c r="Q290" s="21" t="e">
        <f aca="false">IF(A290="",NA(),O290)</f>
        <v>#N/A</v>
      </c>
    </row>
    <row r="291" customFormat="false" ht="15" hidden="false" customHeight="false" outlineLevel="0" collapsed="false">
      <c r="A291" s="18" t="str">
        <f aca="false">IF(A290="","",IF(COUNTIF('Example Journal'!$A$7:$A$1006,"&gt;"&amp;A290)=0,"",SMALL('Example Journal'!$A$7:$A$1006,COUNTIF('Example Journal'!$A$7:$A$1006,"&lt;="&amp;A290)+1)))</f>
        <v/>
      </c>
      <c r="B291" s="14" t="str">
        <f aca="false">IF(A291="","",COUNTIF('Example Journal'!$A$7:$A$1006,A291))</f>
        <v/>
      </c>
      <c r="C291" s="14" t="str">
        <f aca="false">IF(A291="","",COUNTIFS('Example Journal'!$A$7:$A$1006,A291,'Example Journal'!$S$7:$S$1006,"&gt;0"))</f>
        <v/>
      </c>
      <c r="D291" s="14" t="str">
        <f aca="false">IF(A291="","",COUNTIFS('Example Journal'!$A$7:$A$1006,A291,'Example Journal'!$S$7:$S$1006,"&lt;0"))</f>
        <v/>
      </c>
      <c r="E291" s="19" t="str">
        <f aca="false">IF(OR(A291="",N(B291)=0),"",C291/B291)</f>
        <v/>
      </c>
      <c r="F291" s="15" t="str">
        <f aca="false">IF(A291="","",SUMIFS('Example Journal'!$S$7:$S$1006,'Example Journal'!$A$7:$A$1006,A291,'Example Journal'!$S$7:$S$1006,"&gt;0"))</f>
        <v/>
      </c>
      <c r="G291" s="15" t="str">
        <f aca="false">IF(A291="","",-SUMIFS('Example Journal'!$S$7:$S$1006,'Example Journal'!$A$7:$A$1006,A291,'Example Journal'!$S$7:$S$1006,"&lt;0"))</f>
        <v/>
      </c>
      <c r="H291" s="15" t="str">
        <f aca="false">IF(A291="","",SUMIFS('Example Journal'!$S$7:$S$1006,'Example Journal'!$A$7:$A$1006,A291))</f>
        <v/>
      </c>
      <c r="I291" s="20" t="str">
        <f aca="false">IF(A291="","",IF(G291=0,IF(F291&gt;0,"no losses",""),F291/G291))</f>
        <v/>
      </c>
      <c r="J291" s="16" t="str">
        <f aca="false">IF(A291="","",IF(COUNTIFS('Example Journal'!$A$7:$A$1006,A291,'Example Journal'!$R$7:$R$1006,"&gt;0")=0,"",SUMIFS('Example Journal'!$T$7:$T$1006,'Example Journal'!$A$7:$A$1006,A291)/COUNTIFS('Example Journal'!$A$7:$A$1006,A291,'Example Journal'!$R$7:$R$1006,"&gt;0")))</f>
        <v/>
      </c>
      <c r="K291" s="15" t="str">
        <f aca="false">IF(A291="","",SUMIFS('Example Journal'!$L$7:$L$1006,'Example Journal'!$A$7:$A$1006,A291))</f>
        <v/>
      </c>
      <c r="L291" s="14" t="str">
        <f aca="false">IF(A291="","",IF(N('Example Journal'!$C$4)&lt;=0,"no limit set",IF(COUNTIFS('Example Journal'!$A$7:$A$1006,A291,'Example Journal'!$U$7:$U$1006,"&lt;="&amp;-'Example Journal'!$C$4)&gt;0,"Yes","No")))</f>
        <v/>
      </c>
      <c r="M291" s="14" t="str">
        <f aca="false">IF(A291="","",COUNTIFS('Example Journal'!$A$7:$A$1006,A291,'Example Journal'!$V$7:$V$1006,"After loss limit"))</f>
        <v/>
      </c>
      <c r="N291" s="14" t="str">
        <f aca="false">IF(A291="","",IF(N('Example Journal'!$C$5)&lt;=0,"no cap set",IF(B291&gt;'Example Journal'!$C$5,"Yes","No")))</f>
        <v/>
      </c>
      <c r="O291" s="15" t="str">
        <f aca="false">IF(A291="","",N('Example Journal'!$C$3)+SUM($H$7:H291))</f>
        <v/>
      </c>
      <c r="P291" s="15" t="str">
        <f aca="false">IF(A291="","",O291-MAX(N('Example Journal'!$C$3),MAX($O$7:O291)))</f>
        <v/>
      </c>
      <c r="Q291" s="21" t="e">
        <f aca="false">IF(A291="",NA(),O291)</f>
        <v>#N/A</v>
      </c>
    </row>
    <row r="292" customFormat="false" ht="15" hidden="false" customHeight="false" outlineLevel="0" collapsed="false">
      <c r="A292" s="18" t="str">
        <f aca="false">IF(A291="","",IF(COUNTIF('Example Journal'!$A$7:$A$1006,"&gt;"&amp;A291)=0,"",SMALL('Example Journal'!$A$7:$A$1006,COUNTIF('Example Journal'!$A$7:$A$1006,"&lt;="&amp;A291)+1)))</f>
        <v/>
      </c>
      <c r="B292" s="14" t="str">
        <f aca="false">IF(A292="","",COUNTIF('Example Journal'!$A$7:$A$1006,A292))</f>
        <v/>
      </c>
      <c r="C292" s="14" t="str">
        <f aca="false">IF(A292="","",COUNTIFS('Example Journal'!$A$7:$A$1006,A292,'Example Journal'!$S$7:$S$1006,"&gt;0"))</f>
        <v/>
      </c>
      <c r="D292" s="14" t="str">
        <f aca="false">IF(A292="","",COUNTIFS('Example Journal'!$A$7:$A$1006,A292,'Example Journal'!$S$7:$S$1006,"&lt;0"))</f>
        <v/>
      </c>
      <c r="E292" s="19" t="str">
        <f aca="false">IF(OR(A292="",N(B292)=0),"",C292/B292)</f>
        <v/>
      </c>
      <c r="F292" s="15" t="str">
        <f aca="false">IF(A292="","",SUMIFS('Example Journal'!$S$7:$S$1006,'Example Journal'!$A$7:$A$1006,A292,'Example Journal'!$S$7:$S$1006,"&gt;0"))</f>
        <v/>
      </c>
      <c r="G292" s="15" t="str">
        <f aca="false">IF(A292="","",-SUMIFS('Example Journal'!$S$7:$S$1006,'Example Journal'!$A$7:$A$1006,A292,'Example Journal'!$S$7:$S$1006,"&lt;0"))</f>
        <v/>
      </c>
      <c r="H292" s="15" t="str">
        <f aca="false">IF(A292="","",SUMIFS('Example Journal'!$S$7:$S$1006,'Example Journal'!$A$7:$A$1006,A292))</f>
        <v/>
      </c>
      <c r="I292" s="20" t="str">
        <f aca="false">IF(A292="","",IF(G292=0,IF(F292&gt;0,"no losses",""),F292/G292))</f>
        <v/>
      </c>
      <c r="J292" s="16" t="str">
        <f aca="false">IF(A292="","",IF(COUNTIFS('Example Journal'!$A$7:$A$1006,A292,'Example Journal'!$R$7:$R$1006,"&gt;0")=0,"",SUMIFS('Example Journal'!$T$7:$T$1006,'Example Journal'!$A$7:$A$1006,A292)/COUNTIFS('Example Journal'!$A$7:$A$1006,A292,'Example Journal'!$R$7:$R$1006,"&gt;0")))</f>
        <v/>
      </c>
      <c r="K292" s="15" t="str">
        <f aca="false">IF(A292="","",SUMIFS('Example Journal'!$L$7:$L$1006,'Example Journal'!$A$7:$A$1006,A292))</f>
        <v/>
      </c>
      <c r="L292" s="14" t="str">
        <f aca="false">IF(A292="","",IF(N('Example Journal'!$C$4)&lt;=0,"no limit set",IF(COUNTIFS('Example Journal'!$A$7:$A$1006,A292,'Example Journal'!$U$7:$U$1006,"&lt;="&amp;-'Example Journal'!$C$4)&gt;0,"Yes","No")))</f>
        <v/>
      </c>
      <c r="M292" s="14" t="str">
        <f aca="false">IF(A292="","",COUNTIFS('Example Journal'!$A$7:$A$1006,A292,'Example Journal'!$V$7:$V$1006,"After loss limit"))</f>
        <v/>
      </c>
      <c r="N292" s="14" t="str">
        <f aca="false">IF(A292="","",IF(N('Example Journal'!$C$5)&lt;=0,"no cap set",IF(B292&gt;'Example Journal'!$C$5,"Yes","No")))</f>
        <v/>
      </c>
      <c r="O292" s="15" t="str">
        <f aca="false">IF(A292="","",N('Example Journal'!$C$3)+SUM($H$7:H292))</f>
        <v/>
      </c>
      <c r="P292" s="15" t="str">
        <f aca="false">IF(A292="","",O292-MAX(N('Example Journal'!$C$3),MAX($O$7:O292)))</f>
        <v/>
      </c>
      <c r="Q292" s="21" t="e">
        <f aca="false">IF(A292="",NA(),O292)</f>
        <v>#N/A</v>
      </c>
    </row>
    <row r="293" customFormat="false" ht="15" hidden="false" customHeight="false" outlineLevel="0" collapsed="false">
      <c r="A293" s="18" t="str">
        <f aca="false">IF(A292="","",IF(COUNTIF('Example Journal'!$A$7:$A$1006,"&gt;"&amp;A292)=0,"",SMALL('Example Journal'!$A$7:$A$1006,COUNTIF('Example Journal'!$A$7:$A$1006,"&lt;="&amp;A292)+1)))</f>
        <v/>
      </c>
      <c r="B293" s="14" t="str">
        <f aca="false">IF(A293="","",COUNTIF('Example Journal'!$A$7:$A$1006,A293))</f>
        <v/>
      </c>
      <c r="C293" s="14" t="str">
        <f aca="false">IF(A293="","",COUNTIFS('Example Journal'!$A$7:$A$1006,A293,'Example Journal'!$S$7:$S$1006,"&gt;0"))</f>
        <v/>
      </c>
      <c r="D293" s="14" t="str">
        <f aca="false">IF(A293="","",COUNTIFS('Example Journal'!$A$7:$A$1006,A293,'Example Journal'!$S$7:$S$1006,"&lt;0"))</f>
        <v/>
      </c>
      <c r="E293" s="19" t="str">
        <f aca="false">IF(OR(A293="",N(B293)=0),"",C293/B293)</f>
        <v/>
      </c>
      <c r="F293" s="15" t="str">
        <f aca="false">IF(A293="","",SUMIFS('Example Journal'!$S$7:$S$1006,'Example Journal'!$A$7:$A$1006,A293,'Example Journal'!$S$7:$S$1006,"&gt;0"))</f>
        <v/>
      </c>
      <c r="G293" s="15" t="str">
        <f aca="false">IF(A293="","",-SUMIFS('Example Journal'!$S$7:$S$1006,'Example Journal'!$A$7:$A$1006,A293,'Example Journal'!$S$7:$S$1006,"&lt;0"))</f>
        <v/>
      </c>
      <c r="H293" s="15" t="str">
        <f aca="false">IF(A293="","",SUMIFS('Example Journal'!$S$7:$S$1006,'Example Journal'!$A$7:$A$1006,A293))</f>
        <v/>
      </c>
      <c r="I293" s="20" t="str">
        <f aca="false">IF(A293="","",IF(G293=0,IF(F293&gt;0,"no losses",""),F293/G293))</f>
        <v/>
      </c>
      <c r="J293" s="16" t="str">
        <f aca="false">IF(A293="","",IF(COUNTIFS('Example Journal'!$A$7:$A$1006,A293,'Example Journal'!$R$7:$R$1006,"&gt;0")=0,"",SUMIFS('Example Journal'!$T$7:$T$1006,'Example Journal'!$A$7:$A$1006,A293)/COUNTIFS('Example Journal'!$A$7:$A$1006,A293,'Example Journal'!$R$7:$R$1006,"&gt;0")))</f>
        <v/>
      </c>
      <c r="K293" s="15" t="str">
        <f aca="false">IF(A293="","",SUMIFS('Example Journal'!$L$7:$L$1006,'Example Journal'!$A$7:$A$1006,A293))</f>
        <v/>
      </c>
      <c r="L293" s="14" t="str">
        <f aca="false">IF(A293="","",IF(N('Example Journal'!$C$4)&lt;=0,"no limit set",IF(COUNTIFS('Example Journal'!$A$7:$A$1006,A293,'Example Journal'!$U$7:$U$1006,"&lt;="&amp;-'Example Journal'!$C$4)&gt;0,"Yes","No")))</f>
        <v/>
      </c>
      <c r="M293" s="14" t="str">
        <f aca="false">IF(A293="","",COUNTIFS('Example Journal'!$A$7:$A$1006,A293,'Example Journal'!$V$7:$V$1006,"After loss limit"))</f>
        <v/>
      </c>
      <c r="N293" s="14" t="str">
        <f aca="false">IF(A293="","",IF(N('Example Journal'!$C$5)&lt;=0,"no cap set",IF(B293&gt;'Example Journal'!$C$5,"Yes","No")))</f>
        <v/>
      </c>
      <c r="O293" s="15" t="str">
        <f aca="false">IF(A293="","",N('Example Journal'!$C$3)+SUM($H$7:H293))</f>
        <v/>
      </c>
      <c r="P293" s="15" t="str">
        <f aca="false">IF(A293="","",O293-MAX(N('Example Journal'!$C$3),MAX($O$7:O293)))</f>
        <v/>
      </c>
      <c r="Q293" s="21" t="e">
        <f aca="false">IF(A293="",NA(),O293)</f>
        <v>#N/A</v>
      </c>
    </row>
    <row r="294" customFormat="false" ht="15" hidden="false" customHeight="false" outlineLevel="0" collapsed="false">
      <c r="A294" s="18" t="str">
        <f aca="false">IF(A293="","",IF(COUNTIF('Example Journal'!$A$7:$A$1006,"&gt;"&amp;A293)=0,"",SMALL('Example Journal'!$A$7:$A$1006,COUNTIF('Example Journal'!$A$7:$A$1006,"&lt;="&amp;A293)+1)))</f>
        <v/>
      </c>
      <c r="B294" s="14" t="str">
        <f aca="false">IF(A294="","",COUNTIF('Example Journal'!$A$7:$A$1006,A294))</f>
        <v/>
      </c>
      <c r="C294" s="14" t="str">
        <f aca="false">IF(A294="","",COUNTIFS('Example Journal'!$A$7:$A$1006,A294,'Example Journal'!$S$7:$S$1006,"&gt;0"))</f>
        <v/>
      </c>
      <c r="D294" s="14" t="str">
        <f aca="false">IF(A294="","",COUNTIFS('Example Journal'!$A$7:$A$1006,A294,'Example Journal'!$S$7:$S$1006,"&lt;0"))</f>
        <v/>
      </c>
      <c r="E294" s="19" t="str">
        <f aca="false">IF(OR(A294="",N(B294)=0),"",C294/B294)</f>
        <v/>
      </c>
      <c r="F294" s="15" t="str">
        <f aca="false">IF(A294="","",SUMIFS('Example Journal'!$S$7:$S$1006,'Example Journal'!$A$7:$A$1006,A294,'Example Journal'!$S$7:$S$1006,"&gt;0"))</f>
        <v/>
      </c>
      <c r="G294" s="15" t="str">
        <f aca="false">IF(A294="","",-SUMIFS('Example Journal'!$S$7:$S$1006,'Example Journal'!$A$7:$A$1006,A294,'Example Journal'!$S$7:$S$1006,"&lt;0"))</f>
        <v/>
      </c>
      <c r="H294" s="15" t="str">
        <f aca="false">IF(A294="","",SUMIFS('Example Journal'!$S$7:$S$1006,'Example Journal'!$A$7:$A$1006,A294))</f>
        <v/>
      </c>
      <c r="I294" s="20" t="str">
        <f aca="false">IF(A294="","",IF(G294=0,IF(F294&gt;0,"no losses",""),F294/G294))</f>
        <v/>
      </c>
      <c r="J294" s="16" t="str">
        <f aca="false">IF(A294="","",IF(COUNTIFS('Example Journal'!$A$7:$A$1006,A294,'Example Journal'!$R$7:$R$1006,"&gt;0")=0,"",SUMIFS('Example Journal'!$T$7:$T$1006,'Example Journal'!$A$7:$A$1006,A294)/COUNTIFS('Example Journal'!$A$7:$A$1006,A294,'Example Journal'!$R$7:$R$1006,"&gt;0")))</f>
        <v/>
      </c>
      <c r="K294" s="15" t="str">
        <f aca="false">IF(A294="","",SUMIFS('Example Journal'!$L$7:$L$1006,'Example Journal'!$A$7:$A$1006,A294))</f>
        <v/>
      </c>
      <c r="L294" s="14" t="str">
        <f aca="false">IF(A294="","",IF(N('Example Journal'!$C$4)&lt;=0,"no limit set",IF(COUNTIFS('Example Journal'!$A$7:$A$1006,A294,'Example Journal'!$U$7:$U$1006,"&lt;="&amp;-'Example Journal'!$C$4)&gt;0,"Yes","No")))</f>
        <v/>
      </c>
      <c r="M294" s="14" t="str">
        <f aca="false">IF(A294="","",COUNTIFS('Example Journal'!$A$7:$A$1006,A294,'Example Journal'!$V$7:$V$1006,"After loss limit"))</f>
        <v/>
      </c>
      <c r="N294" s="14" t="str">
        <f aca="false">IF(A294="","",IF(N('Example Journal'!$C$5)&lt;=0,"no cap set",IF(B294&gt;'Example Journal'!$C$5,"Yes","No")))</f>
        <v/>
      </c>
      <c r="O294" s="15" t="str">
        <f aca="false">IF(A294="","",N('Example Journal'!$C$3)+SUM($H$7:H294))</f>
        <v/>
      </c>
      <c r="P294" s="15" t="str">
        <f aca="false">IF(A294="","",O294-MAX(N('Example Journal'!$C$3),MAX($O$7:O294)))</f>
        <v/>
      </c>
      <c r="Q294" s="21" t="e">
        <f aca="false">IF(A294="",NA(),O294)</f>
        <v>#N/A</v>
      </c>
    </row>
    <row r="295" customFormat="false" ht="15" hidden="false" customHeight="false" outlineLevel="0" collapsed="false">
      <c r="A295" s="18" t="str">
        <f aca="false">IF(A294="","",IF(COUNTIF('Example Journal'!$A$7:$A$1006,"&gt;"&amp;A294)=0,"",SMALL('Example Journal'!$A$7:$A$1006,COUNTIF('Example Journal'!$A$7:$A$1006,"&lt;="&amp;A294)+1)))</f>
        <v/>
      </c>
      <c r="B295" s="14" t="str">
        <f aca="false">IF(A295="","",COUNTIF('Example Journal'!$A$7:$A$1006,A295))</f>
        <v/>
      </c>
      <c r="C295" s="14" t="str">
        <f aca="false">IF(A295="","",COUNTIFS('Example Journal'!$A$7:$A$1006,A295,'Example Journal'!$S$7:$S$1006,"&gt;0"))</f>
        <v/>
      </c>
      <c r="D295" s="14" t="str">
        <f aca="false">IF(A295="","",COUNTIFS('Example Journal'!$A$7:$A$1006,A295,'Example Journal'!$S$7:$S$1006,"&lt;0"))</f>
        <v/>
      </c>
      <c r="E295" s="19" t="str">
        <f aca="false">IF(OR(A295="",N(B295)=0),"",C295/B295)</f>
        <v/>
      </c>
      <c r="F295" s="15" t="str">
        <f aca="false">IF(A295="","",SUMIFS('Example Journal'!$S$7:$S$1006,'Example Journal'!$A$7:$A$1006,A295,'Example Journal'!$S$7:$S$1006,"&gt;0"))</f>
        <v/>
      </c>
      <c r="G295" s="15" t="str">
        <f aca="false">IF(A295="","",-SUMIFS('Example Journal'!$S$7:$S$1006,'Example Journal'!$A$7:$A$1006,A295,'Example Journal'!$S$7:$S$1006,"&lt;0"))</f>
        <v/>
      </c>
      <c r="H295" s="15" t="str">
        <f aca="false">IF(A295="","",SUMIFS('Example Journal'!$S$7:$S$1006,'Example Journal'!$A$7:$A$1006,A295))</f>
        <v/>
      </c>
      <c r="I295" s="20" t="str">
        <f aca="false">IF(A295="","",IF(G295=0,IF(F295&gt;0,"no losses",""),F295/G295))</f>
        <v/>
      </c>
      <c r="J295" s="16" t="str">
        <f aca="false">IF(A295="","",IF(COUNTIFS('Example Journal'!$A$7:$A$1006,A295,'Example Journal'!$R$7:$R$1006,"&gt;0")=0,"",SUMIFS('Example Journal'!$T$7:$T$1006,'Example Journal'!$A$7:$A$1006,A295)/COUNTIFS('Example Journal'!$A$7:$A$1006,A295,'Example Journal'!$R$7:$R$1006,"&gt;0")))</f>
        <v/>
      </c>
      <c r="K295" s="15" t="str">
        <f aca="false">IF(A295="","",SUMIFS('Example Journal'!$L$7:$L$1006,'Example Journal'!$A$7:$A$1006,A295))</f>
        <v/>
      </c>
      <c r="L295" s="14" t="str">
        <f aca="false">IF(A295="","",IF(N('Example Journal'!$C$4)&lt;=0,"no limit set",IF(COUNTIFS('Example Journal'!$A$7:$A$1006,A295,'Example Journal'!$U$7:$U$1006,"&lt;="&amp;-'Example Journal'!$C$4)&gt;0,"Yes","No")))</f>
        <v/>
      </c>
      <c r="M295" s="14" t="str">
        <f aca="false">IF(A295="","",COUNTIFS('Example Journal'!$A$7:$A$1006,A295,'Example Journal'!$V$7:$V$1006,"After loss limit"))</f>
        <v/>
      </c>
      <c r="N295" s="14" t="str">
        <f aca="false">IF(A295="","",IF(N('Example Journal'!$C$5)&lt;=0,"no cap set",IF(B295&gt;'Example Journal'!$C$5,"Yes","No")))</f>
        <v/>
      </c>
      <c r="O295" s="15" t="str">
        <f aca="false">IF(A295="","",N('Example Journal'!$C$3)+SUM($H$7:H295))</f>
        <v/>
      </c>
      <c r="P295" s="15" t="str">
        <f aca="false">IF(A295="","",O295-MAX(N('Example Journal'!$C$3),MAX($O$7:O295)))</f>
        <v/>
      </c>
      <c r="Q295" s="21" t="e">
        <f aca="false">IF(A295="",NA(),O295)</f>
        <v>#N/A</v>
      </c>
    </row>
    <row r="296" customFormat="false" ht="15" hidden="false" customHeight="false" outlineLevel="0" collapsed="false">
      <c r="A296" s="18" t="str">
        <f aca="false">IF(A295="","",IF(COUNTIF('Example Journal'!$A$7:$A$1006,"&gt;"&amp;A295)=0,"",SMALL('Example Journal'!$A$7:$A$1006,COUNTIF('Example Journal'!$A$7:$A$1006,"&lt;="&amp;A295)+1)))</f>
        <v/>
      </c>
      <c r="B296" s="14" t="str">
        <f aca="false">IF(A296="","",COUNTIF('Example Journal'!$A$7:$A$1006,A296))</f>
        <v/>
      </c>
      <c r="C296" s="14" t="str">
        <f aca="false">IF(A296="","",COUNTIFS('Example Journal'!$A$7:$A$1006,A296,'Example Journal'!$S$7:$S$1006,"&gt;0"))</f>
        <v/>
      </c>
      <c r="D296" s="14" t="str">
        <f aca="false">IF(A296="","",COUNTIFS('Example Journal'!$A$7:$A$1006,A296,'Example Journal'!$S$7:$S$1006,"&lt;0"))</f>
        <v/>
      </c>
      <c r="E296" s="19" t="str">
        <f aca="false">IF(OR(A296="",N(B296)=0),"",C296/B296)</f>
        <v/>
      </c>
      <c r="F296" s="15" t="str">
        <f aca="false">IF(A296="","",SUMIFS('Example Journal'!$S$7:$S$1006,'Example Journal'!$A$7:$A$1006,A296,'Example Journal'!$S$7:$S$1006,"&gt;0"))</f>
        <v/>
      </c>
      <c r="G296" s="15" t="str">
        <f aca="false">IF(A296="","",-SUMIFS('Example Journal'!$S$7:$S$1006,'Example Journal'!$A$7:$A$1006,A296,'Example Journal'!$S$7:$S$1006,"&lt;0"))</f>
        <v/>
      </c>
      <c r="H296" s="15" t="str">
        <f aca="false">IF(A296="","",SUMIFS('Example Journal'!$S$7:$S$1006,'Example Journal'!$A$7:$A$1006,A296))</f>
        <v/>
      </c>
      <c r="I296" s="20" t="str">
        <f aca="false">IF(A296="","",IF(G296=0,IF(F296&gt;0,"no losses",""),F296/G296))</f>
        <v/>
      </c>
      <c r="J296" s="16" t="str">
        <f aca="false">IF(A296="","",IF(COUNTIFS('Example Journal'!$A$7:$A$1006,A296,'Example Journal'!$R$7:$R$1006,"&gt;0")=0,"",SUMIFS('Example Journal'!$T$7:$T$1006,'Example Journal'!$A$7:$A$1006,A296)/COUNTIFS('Example Journal'!$A$7:$A$1006,A296,'Example Journal'!$R$7:$R$1006,"&gt;0")))</f>
        <v/>
      </c>
      <c r="K296" s="15" t="str">
        <f aca="false">IF(A296="","",SUMIFS('Example Journal'!$L$7:$L$1006,'Example Journal'!$A$7:$A$1006,A296))</f>
        <v/>
      </c>
      <c r="L296" s="14" t="str">
        <f aca="false">IF(A296="","",IF(N('Example Journal'!$C$4)&lt;=0,"no limit set",IF(COUNTIFS('Example Journal'!$A$7:$A$1006,A296,'Example Journal'!$U$7:$U$1006,"&lt;="&amp;-'Example Journal'!$C$4)&gt;0,"Yes","No")))</f>
        <v/>
      </c>
      <c r="M296" s="14" t="str">
        <f aca="false">IF(A296="","",COUNTIFS('Example Journal'!$A$7:$A$1006,A296,'Example Journal'!$V$7:$V$1006,"After loss limit"))</f>
        <v/>
      </c>
      <c r="N296" s="14" t="str">
        <f aca="false">IF(A296="","",IF(N('Example Journal'!$C$5)&lt;=0,"no cap set",IF(B296&gt;'Example Journal'!$C$5,"Yes","No")))</f>
        <v/>
      </c>
      <c r="O296" s="15" t="str">
        <f aca="false">IF(A296="","",N('Example Journal'!$C$3)+SUM($H$7:H296))</f>
        <v/>
      </c>
      <c r="P296" s="15" t="str">
        <f aca="false">IF(A296="","",O296-MAX(N('Example Journal'!$C$3),MAX($O$7:O296)))</f>
        <v/>
      </c>
      <c r="Q296" s="21" t="e">
        <f aca="false">IF(A296="",NA(),O296)</f>
        <v>#N/A</v>
      </c>
    </row>
    <row r="297" customFormat="false" ht="15" hidden="false" customHeight="false" outlineLevel="0" collapsed="false">
      <c r="A297" s="18" t="str">
        <f aca="false">IF(A296="","",IF(COUNTIF('Example Journal'!$A$7:$A$1006,"&gt;"&amp;A296)=0,"",SMALL('Example Journal'!$A$7:$A$1006,COUNTIF('Example Journal'!$A$7:$A$1006,"&lt;="&amp;A296)+1)))</f>
        <v/>
      </c>
      <c r="B297" s="14" t="str">
        <f aca="false">IF(A297="","",COUNTIF('Example Journal'!$A$7:$A$1006,A297))</f>
        <v/>
      </c>
      <c r="C297" s="14" t="str">
        <f aca="false">IF(A297="","",COUNTIFS('Example Journal'!$A$7:$A$1006,A297,'Example Journal'!$S$7:$S$1006,"&gt;0"))</f>
        <v/>
      </c>
      <c r="D297" s="14" t="str">
        <f aca="false">IF(A297="","",COUNTIFS('Example Journal'!$A$7:$A$1006,A297,'Example Journal'!$S$7:$S$1006,"&lt;0"))</f>
        <v/>
      </c>
      <c r="E297" s="19" t="str">
        <f aca="false">IF(OR(A297="",N(B297)=0),"",C297/B297)</f>
        <v/>
      </c>
      <c r="F297" s="15" t="str">
        <f aca="false">IF(A297="","",SUMIFS('Example Journal'!$S$7:$S$1006,'Example Journal'!$A$7:$A$1006,A297,'Example Journal'!$S$7:$S$1006,"&gt;0"))</f>
        <v/>
      </c>
      <c r="G297" s="15" t="str">
        <f aca="false">IF(A297="","",-SUMIFS('Example Journal'!$S$7:$S$1006,'Example Journal'!$A$7:$A$1006,A297,'Example Journal'!$S$7:$S$1006,"&lt;0"))</f>
        <v/>
      </c>
      <c r="H297" s="15" t="str">
        <f aca="false">IF(A297="","",SUMIFS('Example Journal'!$S$7:$S$1006,'Example Journal'!$A$7:$A$1006,A297))</f>
        <v/>
      </c>
      <c r="I297" s="20" t="str">
        <f aca="false">IF(A297="","",IF(G297=0,IF(F297&gt;0,"no losses",""),F297/G297))</f>
        <v/>
      </c>
      <c r="J297" s="16" t="str">
        <f aca="false">IF(A297="","",IF(COUNTIFS('Example Journal'!$A$7:$A$1006,A297,'Example Journal'!$R$7:$R$1006,"&gt;0")=0,"",SUMIFS('Example Journal'!$T$7:$T$1006,'Example Journal'!$A$7:$A$1006,A297)/COUNTIFS('Example Journal'!$A$7:$A$1006,A297,'Example Journal'!$R$7:$R$1006,"&gt;0")))</f>
        <v/>
      </c>
      <c r="K297" s="15" t="str">
        <f aca="false">IF(A297="","",SUMIFS('Example Journal'!$L$7:$L$1006,'Example Journal'!$A$7:$A$1006,A297))</f>
        <v/>
      </c>
      <c r="L297" s="14" t="str">
        <f aca="false">IF(A297="","",IF(N('Example Journal'!$C$4)&lt;=0,"no limit set",IF(COUNTIFS('Example Journal'!$A$7:$A$1006,A297,'Example Journal'!$U$7:$U$1006,"&lt;="&amp;-'Example Journal'!$C$4)&gt;0,"Yes","No")))</f>
        <v/>
      </c>
      <c r="M297" s="14" t="str">
        <f aca="false">IF(A297="","",COUNTIFS('Example Journal'!$A$7:$A$1006,A297,'Example Journal'!$V$7:$V$1006,"After loss limit"))</f>
        <v/>
      </c>
      <c r="N297" s="14" t="str">
        <f aca="false">IF(A297="","",IF(N('Example Journal'!$C$5)&lt;=0,"no cap set",IF(B297&gt;'Example Journal'!$C$5,"Yes","No")))</f>
        <v/>
      </c>
      <c r="O297" s="15" t="str">
        <f aca="false">IF(A297="","",N('Example Journal'!$C$3)+SUM($H$7:H297))</f>
        <v/>
      </c>
      <c r="P297" s="15" t="str">
        <f aca="false">IF(A297="","",O297-MAX(N('Example Journal'!$C$3),MAX($O$7:O297)))</f>
        <v/>
      </c>
      <c r="Q297" s="21" t="e">
        <f aca="false">IF(A297="",NA(),O297)</f>
        <v>#N/A</v>
      </c>
    </row>
    <row r="298" customFormat="false" ht="15" hidden="false" customHeight="false" outlineLevel="0" collapsed="false">
      <c r="A298" s="18" t="str">
        <f aca="false">IF(A297="","",IF(COUNTIF('Example Journal'!$A$7:$A$1006,"&gt;"&amp;A297)=0,"",SMALL('Example Journal'!$A$7:$A$1006,COUNTIF('Example Journal'!$A$7:$A$1006,"&lt;="&amp;A297)+1)))</f>
        <v/>
      </c>
      <c r="B298" s="14" t="str">
        <f aca="false">IF(A298="","",COUNTIF('Example Journal'!$A$7:$A$1006,A298))</f>
        <v/>
      </c>
      <c r="C298" s="14" t="str">
        <f aca="false">IF(A298="","",COUNTIFS('Example Journal'!$A$7:$A$1006,A298,'Example Journal'!$S$7:$S$1006,"&gt;0"))</f>
        <v/>
      </c>
      <c r="D298" s="14" t="str">
        <f aca="false">IF(A298="","",COUNTIFS('Example Journal'!$A$7:$A$1006,A298,'Example Journal'!$S$7:$S$1006,"&lt;0"))</f>
        <v/>
      </c>
      <c r="E298" s="19" t="str">
        <f aca="false">IF(OR(A298="",N(B298)=0),"",C298/B298)</f>
        <v/>
      </c>
      <c r="F298" s="15" t="str">
        <f aca="false">IF(A298="","",SUMIFS('Example Journal'!$S$7:$S$1006,'Example Journal'!$A$7:$A$1006,A298,'Example Journal'!$S$7:$S$1006,"&gt;0"))</f>
        <v/>
      </c>
      <c r="G298" s="15" t="str">
        <f aca="false">IF(A298="","",-SUMIFS('Example Journal'!$S$7:$S$1006,'Example Journal'!$A$7:$A$1006,A298,'Example Journal'!$S$7:$S$1006,"&lt;0"))</f>
        <v/>
      </c>
      <c r="H298" s="15" t="str">
        <f aca="false">IF(A298="","",SUMIFS('Example Journal'!$S$7:$S$1006,'Example Journal'!$A$7:$A$1006,A298))</f>
        <v/>
      </c>
      <c r="I298" s="20" t="str">
        <f aca="false">IF(A298="","",IF(G298=0,IF(F298&gt;0,"no losses",""),F298/G298))</f>
        <v/>
      </c>
      <c r="J298" s="16" t="str">
        <f aca="false">IF(A298="","",IF(COUNTIFS('Example Journal'!$A$7:$A$1006,A298,'Example Journal'!$R$7:$R$1006,"&gt;0")=0,"",SUMIFS('Example Journal'!$T$7:$T$1006,'Example Journal'!$A$7:$A$1006,A298)/COUNTIFS('Example Journal'!$A$7:$A$1006,A298,'Example Journal'!$R$7:$R$1006,"&gt;0")))</f>
        <v/>
      </c>
      <c r="K298" s="15" t="str">
        <f aca="false">IF(A298="","",SUMIFS('Example Journal'!$L$7:$L$1006,'Example Journal'!$A$7:$A$1006,A298))</f>
        <v/>
      </c>
      <c r="L298" s="14" t="str">
        <f aca="false">IF(A298="","",IF(N('Example Journal'!$C$4)&lt;=0,"no limit set",IF(COUNTIFS('Example Journal'!$A$7:$A$1006,A298,'Example Journal'!$U$7:$U$1006,"&lt;="&amp;-'Example Journal'!$C$4)&gt;0,"Yes","No")))</f>
        <v/>
      </c>
      <c r="M298" s="14" t="str">
        <f aca="false">IF(A298="","",COUNTIFS('Example Journal'!$A$7:$A$1006,A298,'Example Journal'!$V$7:$V$1006,"After loss limit"))</f>
        <v/>
      </c>
      <c r="N298" s="14" t="str">
        <f aca="false">IF(A298="","",IF(N('Example Journal'!$C$5)&lt;=0,"no cap set",IF(B298&gt;'Example Journal'!$C$5,"Yes","No")))</f>
        <v/>
      </c>
      <c r="O298" s="15" t="str">
        <f aca="false">IF(A298="","",N('Example Journal'!$C$3)+SUM($H$7:H298))</f>
        <v/>
      </c>
      <c r="P298" s="15" t="str">
        <f aca="false">IF(A298="","",O298-MAX(N('Example Journal'!$C$3),MAX($O$7:O298)))</f>
        <v/>
      </c>
      <c r="Q298" s="21" t="e">
        <f aca="false">IF(A298="",NA(),O298)</f>
        <v>#N/A</v>
      </c>
    </row>
    <row r="299" customFormat="false" ht="15" hidden="false" customHeight="false" outlineLevel="0" collapsed="false">
      <c r="A299" s="18" t="str">
        <f aca="false">IF(A298="","",IF(COUNTIF('Example Journal'!$A$7:$A$1006,"&gt;"&amp;A298)=0,"",SMALL('Example Journal'!$A$7:$A$1006,COUNTIF('Example Journal'!$A$7:$A$1006,"&lt;="&amp;A298)+1)))</f>
        <v/>
      </c>
      <c r="B299" s="14" t="str">
        <f aca="false">IF(A299="","",COUNTIF('Example Journal'!$A$7:$A$1006,A299))</f>
        <v/>
      </c>
      <c r="C299" s="14" t="str">
        <f aca="false">IF(A299="","",COUNTIFS('Example Journal'!$A$7:$A$1006,A299,'Example Journal'!$S$7:$S$1006,"&gt;0"))</f>
        <v/>
      </c>
      <c r="D299" s="14" t="str">
        <f aca="false">IF(A299="","",COUNTIFS('Example Journal'!$A$7:$A$1006,A299,'Example Journal'!$S$7:$S$1006,"&lt;0"))</f>
        <v/>
      </c>
      <c r="E299" s="19" t="str">
        <f aca="false">IF(OR(A299="",N(B299)=0),"",C299/B299)</f>
        <v/>
      </c>
      <c r="F299" s="15" t="str">
        <f aca="false">IF(A299="","",SUMIFS('Example Journal'!$S$7:$S$1006,'Example Journal'!$A$7:$A$1006,A299,'Example Journal'!$S$7:$S$1006,"&gt;0"))</f>
        <v/>
      </c>
      <c r="G299" s="15" t="str">
        <f aca="false">IF(A299="","",-SUMIFS('Example Journal'!$S$7:$S$1006,'Example Journal'!$A$7:$A$1006,A299,'Example Journal'!$S$7:$S$1006,"&lt;0"))</f>
        <v/>
      </c>
      <c r="H299" s="15" t="str">
        <f aca="false">IF(A299="","",SUMIFS('Example Journal'!$S$7:$S$1006,'Example Journal'!$A$7:$A$1006,A299))</f>
        <v/>
      </c>
      <c r="I299" s="20" t="str">
        <f aca="false">IF(A299="","",IF(G299=0,IF(F299&gt;0,"no losses",""),F299/G299))</f>
        <v/>
      </c>
      <c r="J299" s="16" t="str">
        <f aca="false">IF(A299="","",IF(COUNTIFS('Example Journal'!$A$7:$A$1006,A299,'Example Journal'!$R$7:$R$1006,"&gt;0")=0,"",SUMIFS('Example Journal'!$T$7:$T$1006,'Example Journal'!$A$7:$A$1006,A299)/COUNTIFS('Example Journal'!$A$7:$A$1006,A299,'Example Journal'!$R$7:$R$1006,"&gt;0")))</f>
        <v/>
      </c>
      <c r="K299" s="15" t="str">
        <f aca="false">IF(A299="","",SUMIFS('Example Journal'!$L$7:$L$1006,'Example Journal'!$A$7:$A$1006,A299))</f>
        <v/>
      </c>
      <c r="L299" s="14" t="str">
        <f aca="false">IF(A299="","",IF(N('Example Journal'!$C$4)&lt;=0,"no limit set",IF(COUNTIFS('Example Journal'!$A$7:$A$1006,A299,'Example Journal'!$U$7:$U$1006,"&lt;="&amp;-'Example Journal'!$C$4)&gt;0,"Yes","No")))</f>
        <v/>
      </c>
      <c r="M299" s="14" t="str">
        <f aca="false">IF(A299="","",COUNTIFS('Example Journal'!$A$7:$A$1006,A299,'Example Journal'!$V$7:$V$1006,"After loss limit"))</f>
        <v/>
      </c>
      <c r="N299" s="14" t="str">
        <f aca="false">IF(A299="","",IF(N('Example Journal'!$C$5)&lt;=0,"no cap set",IF(B299&gt;'Example Journal'!$C$5,"Yes","No")))</f>
        <v/>
      </c>
      <c r="O299" s="15" t="str">
        <f aca="false">IF(A299="","",N('Example Journal'!$C$3)+SUM($H$7:H299))</f>
        <v/>
      </c>
      <c r="P299" s="15" t="str">
        <f aca="false">IF(A299="","",O299-MAX(N('Example Journal'!$C$3),MAX($O$7:O299)))</f>
        <v/>
      </c>
      <c r="Q299" s="21" t="e">
        <f aca="false">IF(A299="",NA(),O299)</f>
        <v>#N/A</v>
      </c>
    </row>
    <row r="300" customFormat="false" ht="15" hidden="false" customHeight="false" outlineLevel="0" collapsed="false">
      <c r="A300" s="18" t="str">
        <f aca="false">IF(A299="","",IF(COUNTIF('Example Journal'!$A$7:$A$1006,"&gt;"&amp;A299)=0,"",SMALL('Example Journal'!$A$7:$A$1006,COUNTIF('Example Journal'!$A$7:$A$1006,"&lt;="&amp;A299)+1)))</f>
        <v/>
      </c>
      <c r="B300" s="14" t="str">
        <f aca="false">IF(A300="","",COUNTIF('Example Journal'!$A$7:$A$1006,A300))</f>
        <v/>
      </c>
      <c r="C300" s="14" t="str">
        <f aca="false">IF(A300="","",COUNTIFS('Example Journal'!$A$7:$A$1006,A300,'Example Journal'!$S$7:$S$1006,"&gt;0"))</f>
        <v/>
      </c>
      <c r="D300" s="14" t="str">
        <f aca="false">IF(A300="","",COUNTIFS('Example Journal'!$A$7:$A$1006,A300,'Example Journal'!$S$7:$S$1006,"&lt;0"))</f>
        <v/>
      </c>
      <c r="E300" s="19" t="str">
        <f aca="false">IF(OR(A300="",N(B300)=0),"",C300/B300)</f>
        <v/>
      </c>
      <c r="F300" s="15" t="str">
        <f aca="false">IF(A300="","",SUMIFS('Example Journal'!$S$7:$S$1006,'Example Journal'!$A$7:$A$1006,A300,'Example Journal'!$S$7:$S$1006,"&gt;0"))</f>
        <v/>
      </c>
      <c r="G300" s="15" t="str">
        <f aca="false">IF(A300="","",-SUMIFS('Example Journal'!$S$7:$S$1006,'Example Journal'!$A$7:$A$1006,A300,'Example Journal'!$S$7:$S$1006,"&lt;0"))</f>
        <v/>
      </c>
      <c r="H300" s="15" t="str">
        <f aca="false">IF(A300="","",SUMIFS('Example Journal'!$S$7:$S$1006,'Example Journal'!$A$7:$A$1006,A300))</f>
        <v/>
      </c>
      <c r="I300" s="20" t="str">
        <f aca="false">IF(A300="","",IF(G300=0,IF(F300&gt;0,"no losses",""),F300/G300))</f>
        <v/>
      </c>
      <c r="J300" s="16" t="str">
        <f aca="false">IF(A300="","",IF(COUNTIFS('Example Journal'!$A$7:$A$1006,A300,'Example Journal'!$R$7:$R$1006,"&gt;0")=0,"",SUMIFS('Example Journal'!$T$7:$T$1006,'Example Journal'!$A$7:$A$1006,A300)/COUNTIFS('Example Journal'!$A$7:$A$1006,A300,'Example Journal'!$R$7:$R$1006,"&gt;0")))</f>
        <v/>
      </c>
      <c r="K300" s="15" t="str">
        <f aca="false">IF(A300="","",SUMIFS('Example Journal'!$L$7:$L$1006,'Example Journal'!$A$7:$A$1006,A300))</f>
        <v/>
      </c>
      <c r="L300" s="14" t="str">
        <f aca="false">IF(A300="","",IF(N('Example Journal'!$C$4)&lt;=0,"no limit set",IF(COUNTIFS('Example Journal'!$A$7:$A$1006,A300,'Example Journal'!$U$7:$U$1006,"&lt;="&amp;-'Example Journal'!$C$4)&gt;0,"Yes","No")))</f>
        <v/>
      </c>
      <c r="M300" s="14" t="str">
        <f aca="false">IF(A300="","",COUNTIFS('Example Journal'!$A$7:$A$1006,A300,'Example Journal'!$V$7:$V$1006,"After loss limit"))</f>
        <v/>
      </c>
      <c r="N300" s="14" t="str">
        <f aca="false">IF(A300="","",IF(N('Example Journal'!$C$5)&lt;=0,"no cap set",IF(B300&gt;'Example Journal'!$C$5,"Yes","No")))</f>
        <v/>
      </c>
      <c r="O300" s="15" t="str">
        <f aca="false">IF(A300="","",N('Example Journal'!$C$3)+SUM($H$7:H300))</f>
        <v/>
      </c>
      <c r="P300" s="15" t="str">
        <f aca="false">IF(A300="","",O300-MAX(N('Example Journal'!$C$3),MAX($O$7:O300)))</f>
        <v/>
      </c>
      <c r="Q300" s="21" t="e">
        <f aca="false">IF(A300="",NA(),O300)</f>
        <v>#N/A</v>
      </c>
    </row>
    <row r="301" customFormat="false" ht="15" hidden="false" customHeight="false" outlineLevel="0" collapsed="false">
      <c r="A301" s="18" t="str">
        <f aca="false">IF(A300="","",IF(COUNTIF('Example Journal'!$A$7:$A$1006,"&gt;"&amp;A300)=0,"",SMALL('Example Journal'!$A$7:$A$1006,COUNTIF('Example Journal'!$A$7:$A$1006,"&lt;="&amp;A300)+1)))</f>
        <v/>
      </c>
      <c r="B301" s="14" t="str">
        <f aca="false">IF(A301="","",COUNTIF('Example Journal'!$A$7:$A$1006,A301))</f>
        <v/>
      </c>
      <c r="C301" s="14" t="str">
        <f aca="false">IF(A301="","",COUNTIFS('Example Journal'!$A$7:$A$1006,A301,'Example Journal'!$S$7:$S$1006,"&gt;0"))</f>
        <v/>
      </c>
      <c r="D301" s="14" t="str">
        <f aca="false">IF(A301="","",COUNTIFS('Example Journal'!$A$7:$A$1006,A301,'Example Journal'!$S$7:$S$1006,"&lt;0"))</f>
        <v/>
      </c>
      <c r="E301" s="19" t="str">
        <f aca="false">IF(OR(A301="",N(B301)=0),"",C301/B301)</f>
        <v/>
      </c>
      <c r="F301" s="15" t="str">
        <f aca="false">IF(A301="","",SUMIFS('Example Journal'!$S$7:$S$1006,'Example Journal'!$A$7:$A$1006,A301,'Example Journal'!$S$7:$S$1006,"&gt;0"))</f>
        <v/>
      </c>
      <c r="G301" s="15" t="str">
        <f aca="false">IF(A301="","",-SUMIFS('Example Journal'!$S$7:$S$1006,'Example Journal'!$A$7:$A$1006,A301,'Example Journal'!$S$7:$S$1006,"&lt;0"))</f>
        <v/>
      </c>
      <c r="H301" s="15" t="str">
        <f aca="false">IF(A301="","",SUMIFS('Example Journal'!$S$7:$S$1006,'Example Journal'!$A$7:$A$1006,A301))</f>
        <v/>
      </c>
      <c r="I301" s="20" t="str">
        <f aca="false">IF(A301="","",IF(G301=0,IF(F301&gt;0,"no losses",""),F301/G301))</f>
        <v/>
      </c>
      <c r="J301" s="16" t="str">
        <f aca="false">IF(A301="","",IF(COUNTIFS('Example Journal'!$A$7:$A$1006,A301,'Example Journal'!$R$7:$R$1006,"&gt;0")=0,"",SUMIFS('Example Journal'!$T$7:$T$1006,'Example Journal'!$A$7:$A$1006,A301)/COUNTIFS('Example Journal'!$A$7:$A$1006,A301,'Example Journal'!$R$7:$R$1006,"&gt;0")))</f>
        <v/>
      </c>
      <c r="K301" s="15" t="str">
        <f aca="false">IF(A301="","",SUMIFS('Example Journal'!$L$7:$L$1006,'Example Journal'!$A$7:$A$1006,A301))</f>
        <v/>
      </c>
      <c r="L301" s="14" t="str">
        <f aca="false">IF(A301="","",IF(N('Example Journal'!$C$4)&lt;=0,"no limit set",IF(COUNTIFS('Example Journal'!$A$7:$A$1006,A301,'Example Journal'!$U$7:$U$1006,"&lt;="&amp;-'Example Journal'!$C$4)&gt;0,"Yes","No")))</f>
        <v/>
      </c>
      <c r="M301" s="14" t="str">
        <f aca="false">IF(A301="","",COUNTIFS('Example Journal'!$A$7:$A$1006,A301,'Example Journal'!$V$7:$V$1006,"After loss limit"))</f>
        <v/>
      </c>
      <c r="N301" s="14" t="str">
        <f aca="false">IF(A301="","",IF(N('Example Journal'!$C$5)&lt;=0,"no cap set",IF(B301&gt;'Example Journal'!$C$5,"Yes","No")))</f>
        <v/>
      </c>
      <c r="O301" s="15" t="str">
        <f aca="false">IF(A301="","",N('Example Journal'!$C$3)+SUM($H$7:H301))</f>
        <v/>
      </c>
      <c r="P301" s="15" t="str">
        <f aca="false">IF(A301="","",O301-MAX(N('Example Journal'!$C$3),MAX($O$7:O301)))</f>
        <v/>
      </c>
      <c r="Q301" s="21" t="e">
        <f aca="false">IF(A301="",NA(),O301)</f>
        <v>#N/A</v>
      </c>
    </row>
    <row r="302" customFormat="false" ht="15" hidden="false" customHeight="false" outlineLevel="0" collapsed="false">
      <c r="A302" s="18" t="str">
        <f aca="false">IF(A301="","",IF(COUNTIF('Example Journal'!$A$7:$A$1006,"&gt;"&amp;A301)=0,"",SMALL('Example Journal'!$A$7:$A$1006,COUNTIF('Example Journal'!$A$7:$A$1006,"&lt;="&amp;A301)+1)))</f>
        <v/>
      </c>
      <c r="B302" s="14" t="str">
        <f aca="false">IF(A302="","",COUNTIF('Example Journal'!$A$7:$A$1006,A302))</f>
        <v/>
      </c>
      <c r="C302" s="14" t="str">
        <f aca="false">IF(A302="","",COUNTIFS('Example Journal'!$A$7:$A$1006,A302,'Example Journal'!$S$7:$S$1006,"&gt;0"))</f>
        <v/>
      </c>
      <c r="D302" s="14" t="str">
        <f aca="false">IF(A302="","",COUNTIFS('Example Journal'!$A$7:$A$1006,A302,'Example Journal'!$S$7:$S$1006,"&lt;0"))</f>
        <v/>
      </c>
      <c r="E302" s="19" t="str">
        <f aca="false">IF(OR(A302="",N(B302)=0),"",C302/B302)</f>
        <v/>
      </c>
      <c r="F302" s="15" t="str">
        <f aca="false">IF(A302="","",SUMIFS('Example Journal'!$S$7:$S$1006,'Example Journal'!$A$7:$A$1006,A302,'Example Journal'!$S$7:$S$1006,"&gt;0"))</f>
        <v/>
      </c>
      <c r="G302" s="15" t="str">
        <f aca="false">IF(A302="","",-SUMIFS('Example Journal'!$S$7:$S$1006,'Example Journal'!$A$7:$A$1006,A302,'Example Journal'!$S$7:$S$1006,"&lt;0"))</f>
        <v/>
      </c>
      <c r="H302" s="15" t="str">
        <f aca="false">IF(A302="","",SUMIFS('Example Journal'!$S$7:$S$1006,'Example Journal'!$A$7:$A$1006,A302))</f>
        <v/>
      </c>
      <c r="I302" s="20" t="str">
        <f aca="false">IF(A302="","",IF(G302=0,IF(F302&gt;0,"no losses",""),F302/G302))</f>
        <v/>
      </c>
      <c r="J302" s="16" t="str">
        <f aca="false">IF(A302="","",IF(COUNTIFS('Example Journal'!$A$7:$A$1006,A302,'Example Journal'!$R$7:$R$1006,"&gt;0")=0,"",SUMIFS('Example Journal'!$T$7:$T$1006,'Example Journal'!$A$7:$A$1006,A302)/COUNTIFS('Example Journal'!$A$7:$A$1006,A302,'Example Journal'!$R$7:$R$1006,"&gt;0")))</f>
        <v/>
      </c>
      <c r="K302" s="15" t="str">
        <f aca="false">IF(A302="","",SUMIFS('Example Journal'!$L$7:$L$1006,'Example Journal'!$A$7:$A$1006,A302))</f>
        <v/>
      </c>
      <c r="L302" s="14" t="str">
        <f aca="false">IF(A302="","",IF(N('Example Journal'!$C$4)&lt;=0,"no limit set",IF(COUNTIFS('Example Journal'!$A$7:$A$1006,A302,'Example Journal'!$U$7:$U$1006,"&lt;="&amp;-'Example Journal'!$C$4)&gt;0,"Yes","No")))</f>
        <v/>
      </c>
      <c r="M302" s="14" t="str">
        <f aca="false">IF(A302="","",COUNTIFS('Example Journal'!$A$7:$A$1006,A302,'Example Journal'!$V$7:$V$1006,"After loss limit"))</f>
        <v/>
      </c>
      <c r="N302" s="14" t="str">
        <f aca="false">IF(A302="","",IF(N('Example Journal'!$C$5)&lt;=0,"no cap set",IF(B302&gt;'Example Journal'!$C$5,"Yes","No")))</f>
        <v/>
      </c>
      <c r="O302" s="15" t="str">
        <f aca="false">IF(A302="","",N('Example Journal'!$C$3)+SUM($H$7:H302))</f>
        <v/>
      </c>
      <c r="P302" s="15" t="str">
        <f aca="false">IF(A302="","",O302-MAX(N('Example Journal'!$C$3),MAX($O$7:O302)))</f>
        <v/>
      </c>
      <c r="Q302" s="21" t="e">
        <f aca="false">IF(A302="",NA(),O302)</f>
        <v>#N/A</v>
      </c>
    </row>
    <row r="303" customFormat="false" ht="15" hidden="false" customHeight="false" outlineLevel="0" collapsed="false">
      <c r="A303" s="18" t="str">
        <f aca="false">IF(A302="","",IF(COUNTIF('Example Journal'!$A$7:$A$1006,"&gt;"&amp;A302)=0,"",SMALL('Example Journal'!$A$7:$A$1006,COUNTIF('Example Journal'!$A$7:$A$1006,"&lt;="&amp;A302)+1)))</f>
        <v/>
      </c>
      <c r="B303" s="14" t="str">
        <f aca="false">IF(A303="","",COUNTIF('Example Journal'!$A$7:$A$1006,A303))</f>
        <v/>
      </c>
      <c r="C303" s="14" t="str">
        <f aca="false">IF(A303="","",COUNTIFS('Example Journal'!$A$7:$A$1006,A303,'Example Journal'!$S$7:$S$1006,"&gt;0"))</f>
        <v/>
      </c>
      <c r="D303" s="14" t="str">
        <f aca="false">IF(A303="","",COUNTIFS('Example Journal'!$A$7:$A$1006,A303,'Example Journal'!$S$7:$S$1006,"&lt;0"))</f>
        <v/>
      </c>
      <c r="E303" s="19" t="str">
        <f aca="false">IF(OR(A303="",N(B303)=0),"",C303/B303)</f>
        <v/>
      </c>
      <c r="F303" s="15" t="str">
        <f aca="false">IF(A303="","",SUMIFS('Example Journal'!$S$7:$S$1006,'Example Journal'!$A$7:$A$1006,A303,'Example Journal'!$S$7:$S$1006,"&gt;0"))</f>
        <v/>
      </c>
      <c r="G303" s="15" t="str">
        <f aca="false">IF(A303="","",-SUMIFS('Example Journal'!$S$7:$S$1006,'Example Journal'!$A$7:$A$1006,A303,'Example Journal'!$S$7:$S$1006,"&lt;0"))</f>
        <v/>
      </c>
      <c r="H303" s="15" t="str">
        <f aca="false">IF(A303="","",SUMIFS('Example Journal'!$S$7:$S$1006,'Example Journal'!$A$7:$A$1006,A303))</f>
        <v/>
      </c>
      <c r="I303" s="20" t="str">
        <f aca="false">IF(A303="","",IF(G303=0,IF(F303&gt;0,"no losses",""),F303/G303))</f>
        <v/>
      </c>
      <c r="J303" s="16" t="str">
        <f aca="false">IF(A303="","",IF(COUNTIFS('Example Journal'!$A$7:$A$1006,A303,'Example Journal'!$R$7:$R$1006,"&gt;0")=0,"",SUMIFS('Example Journal'!$T$7:$T$1006,'Example Journal'!$A$7:$A$1006,A303)/COUNTIFS('Example Journal'!$A$7:$A$1006,A303,'Example Journal'!$R$7:$R$1006,"&gt;0")))</f>
        <v/>
      </c>
      <c r="K303" s="15" t="str">
        <f aca="false">IF(A303="","",SUMIFS('Example Journal'!$L$7:$L$1006,'Example Journal'!$A$7:$A$1006,A303))</f>
        <v/>
      </c>
      <c r="L303" s="14" t="str">
        <f aca="false">IF(A303="","",IF(N('Example Journal'!$C$4)&lt;=0,"no limit set",IF(COUNTIFS('Example Journal'!$A$7:$A$1006,A303,'Example Journal'!$U$7:$U$1006,"&lt;="&amp;-'Example Journal'!$C$4)&gt;0,"Yes","No")))</f>
        <v/>
      </c>
      <c r="M303" s="14" t="str">
        <f aca="false">IF(A303="","",COUNTIFS('Example Journal'!$A$7:$A$1006,A303,'Example Journal'!$V$7:$V$1006,"After loss limit"))</f>
        <v/>
      </c>
      <c r="N303" s="14" t="str">
        <f aca="false">IF(A303="","",IF(N('Example Journal'!$C$5)&lt;=0,"no cap set",IF(B303&gt;'Example Journal'!$C$5,"Yes","No")))</f>
        <v/>
      </c>
      <c r="O303" s="15" t="str">
        <f aca="false">IF(A303="","",N('Example Journal'!$C$3)+SUM($H$7:H303))</f>
        <v/>
      </c>
      <c r="P303" s="15" t="str">
        <f aca="false">IF(A303="","",O303-MAX(N('Example Journal'!$C$3),MAX($O$7:O303)))</f>
        <v/>
      </c>
      <c r="Q303" s="21" t="e">
        <f aca="false">IF(A303="",NA(),O303)</f>
        <v>#N/A</v>
      </c>
    </row>
    <row r="304" customFormat="false" ht="15" hidden="false" customHeight="false" outlineLevel="0" collapsed="false">
      <c r="A304" s="18" t="str">
        <f aca="false">IF(A303="","",IF(COUNTIF('Example Journal'!$A$7:$A$1006,"&gt;"&amp;A303)=0,"",SMALL('Example Journal'!$A$7:$A$1006,COUNTIF('Example Journal'!$A$7:$A$1006,"&lt;="&amp;A303)+1)))</f>
        <v/>
      </c>
      <c r="B304" s="14" t="str">
        <f aca="false">IF(A304="","",COUNTIF('Example Journal'!$A$7:$A$1006,A304))</f>
        <v/>
      </c>
      <c r="C304" s="14" t="str">
        <f aca="false">IF(A304="","",COUNTIFS('Example Journal'!$A$7:$A$1006,A304,'Example Journal'!$S$7:$S$1006,"&gt;0"))</f>
        <v/>
      </c>
      <c r="D304" s="14" t="str">
        <f aca="false">IF(A304="","",COUNTIFS('Example Journal'!$A$7:$A$1006,A304,'Example Journal'!$S$7:$S$1006,"&lt;0"))</f>
        <v/>
      </c>
      <c r="E304" s="19" t="str">
        <f aca="false">IF(OR(A304="",N(B304)=0),"",C304/B304)</f>
        <v/>
      </c>
      <c r="F304" s="15" t="str">
        <f aca="false">IF(A304="","",SUMIFS('Example Journal'!$S$7:$S$1006,'Example Journal'!$A$7:$A$1006,A304,'Example Journal'!$S$7:$S$1006,"&gt;0"))</f>
        <v/>
      </c>
      <c r="G304" s="15" t="str">
        <f aca="false">IF(A304="","",-SUMIFS('Example Journal'!$S$7:$S$1006,'Example Journal'!$A$7:$A$1006,A304,'Example Journal'!$S$7:$S$1006,"&lt;0"))</f>
        <v/>
      </c>
      <c r="H304" s="15" t="str">
        <f aca="false">IF(A304="","",SUMIFS('Example Journal'!$S$7:$S$1006,'Example Journal'!$A$7:$A$1006,A304))</f>
        <v/>
      </c>
      <c r="I304" s="20" t="str">
        <f aca="false">IF(A304="","",IF(G304=0,IF(F304&gt;0,"no losses",""),F304/G304))</f>
        <v/>
      </c>
      <c r="J304" s="16" t="str">
        <f aca="false">IF(A304="","",IF(COUNTIFS('Example Journal'!$A$7:$A$1006,A304,'Example Journal'!$R$7:$R$1006,"&gt;0")=0,"",SUMIFS('Example Journal'!$T$7:$T$1006,'Example Journal'!$A$7:$A$1006,A304)/COUNTIFS('Example Journal'!$A$7:$A$1006,A304,'Example Journal'!$R$7:$R$1006,"&gt;0")))</f>
        <v/>
      </c>
      <c r="K304" s="15" t="str">
        <f aca="false">IF(A304="","",SUMIFS('Example Journal'!$L$7:$L$1006,'Example Journal'!$A$7:$A$1006,A304))</f>
        <v/>
      </c>
      <c r="L304" s="14" t="str">
        <f aca="false">IF(A304="","",IF(N('Example Journal'!$C$4)&lt;=0,"no limit set",IF(COUNTIFS('Example Journal'!$A$7:$A$1006,A304,'Example Journal'!$U$7:$U$1006,"&lt;="&amp;-'Example Journal'!$C$4)&gt;0,"Yes","No")))</f>
        <v/>
      </c>
      <c r="M304" s="14" t="str">
        <f aca="false">IF(A304="","",COUNTIFS('Example Journal'!$A$7:$A$1006,A304,'Example Journal'!$V$7:$V$1006,"After loss limit"))</f>
        <v/>
      </c>
      <c r="N304" s="14" t="str">
        <f aca="false">IF(A304="","",IF(N('Example Journal'!$C$5)&lt;=0,"no cap set",IF(B304&gt;'Example Journal'!$C$5,"Yes","No")))</f>
        <v/>
      </c>
      <c r="O304" s="15" t="str">
        <f aca="false">IF(A304="","",N('Example Journal'!$C$3)+SUM($H$7:H304))</f>
        <v/>
      </c>
      <c r="P304" s="15" t="str">
        <f aca="false">IF(A304="","",O304-MAX(N('Example Journal'!$C$3),MAX($O$7:O304)))</f>
        <v/>
      </c>
      <c r="Q304" s="21" t="e">
        <f aca="false">IF(A304="",NA(),O304)</f>
        <v>#N/A</v>
      </c>
    </row>
    <row r="305" customFormat="false" ht="15" hidden="false" customHeight="false" outlineLevel="0" collapsed="false">
      <c r="A305" s="18" t="str">
        <f aca="false">IF(A304="","",IF(COUNTIF('Example Journal'!$A$7:$A$1006,"&gt;"&amp;A304)=0,"",SMALL('Example Journal'!$A$7:$A$1006,COUNTIF('Example Journal'!$A$7:$A$1006,"&lt;="&amp;A304)+1)))</f>
        <v/>
      </c>
      <c r="B305" s="14" t="str">
        <f aca="false">IF(A305="","",COUNTIF('Example Journal'!$A$7:$A$1006,A305))</f>
        <v/>
      </c>
      <c r="C305" s="14" t="str">
        <f aca="false">IF(A305="","",COUNTIFS('Example Journal'!$A$7:$A$1006,A305,'Example Journal'!$S$7:$S$1006,"&gt;0"))</f>
        <v/>
      </c>
      <c r="D305" s="14" t="str">
        <f aca="false">IF(A305="","",COUNTIFS('Example Journal'!$A$7:$A$1006,A305,'Example Journal'!$S$7:$S$1006,"&lt;0"))</f>
        <v/>
      </c>
      <c r="E305" s="19" t="str">
        <f aca="false">IF(OR(A305="",N(B305)=0),"",C305/B305)</f>
        <v/>
      </c>
      <c r="F305" s="15" t="str">
        <f aca="false">IF(A305="","",SUMIFS('Example Journal'!$S$7:$S$1006,'Example Journal'!$A$7:$A$1006,A305,'Example Journal'!$S$7:$S$1006,"&gt;0"))</f>
        <v/>
      </c>
      <c r="G305" s="15" t="str">
        <f aca="false">IF(A305="","",-SUMIFS('Example Journal'!$S$7:$S$1006,'Example Journal'!$A$7:$A$1006,A305,'Example Journal'!$S$7:$S$1006,"&lt;0"))</f>
        <v/>
      </c>
      <c r="H305" s="15" t="str">
        <f aca="false">IF(A305="","",SUMIFS('Example Journal'!$S$7:$S$1006,'Example Journal'!$A$7:$A$1006,A305))</f>
        <v/>
      </c>
      <c r="I305" s="20" t="str">
        <f aca="false">IF(A305="","",IF(G305=0,IF(F305&gt;0,"no losses",""),F305/G305))</f>
        <v/>
      </c>
      <c r="J305" s="16" t="str">
        <f aca="false">IF(A305="","",IF(COUNTIFS('Example Journal'!$A$7:$A$1006,A305,'Example Journal'!$R$7:$R$1006,"&gt;0")=0,"",SUMIFS('Example Journal'!$T$7:$T$1006,'Example Journal'!$A$7:$A$1006,A305)/COUNTIFS('Example Journal'!$A$7:$A$1006,A305,'Example Journal'!$R$7:$R$1006,"&gt;0")))</f>
        <v/>
      </c>
      <c r="K305" s="15" t="str">
        <f aca="false">IF(A305="","",SUMIFS('Example Journal'!$L$7:$L$1006,'Example Journal'!$A$7:$A$1006,A305))</f>
        <v/>
      </c>
      <c r="L305" s="14" t="str">
        <f aca="false">IF(A305="","",IF(N('Example Journal'!$C$4)&lt;=0,"no limit set",IF(COUNTIFS('Example Journal'!$A$7:$A$1006,A305,'Example Journal'!$U$7:$U$1006,"&lt;="&amp;-'Example Journal'!$C$4)&gt;0,"Yes","No")))</f>
        <v/>
      </c>
      <c r="M305" s="14" t="str">
        <f aca="false">IF(A305="","",COUNTIFS('Example Journal'!$A$7:$A$1006,A305,'Example Journal'!$V$7:$V$1006,"After loss limit"))</f>
        <v/>
      </c>
      <c r="N305" s="14" t="str">
        <f aca="false">IF(A305="","",IF(N('Example Journal'!$C$5)&lt;=0,"no cap set",IF(B305&gt;'Example Journal'!$C$5,"Yes","No")))</f>
        <v/>
      </c>
      <c r="O305" s="15" t="str">
        <f aca="false">IF(A305="","",N('Example Journal'!$C$3)+SUM($H$7:H305))</f>
        <v/>
      </c>
      <c r="P305" s="15" t="str">
        <f aca="false">IF(A305="","",O305-MAX(N('Example Journal'!$C$3),MAX($O$7:O305)))</f>
        <v/>
      </c>
      <c r="Q305" s="21" t="e">
        <f aca="false">IF(A305="",NA(),O305)</f>
        <v>#N/A</v>
      </c>
    </row>
    <row r="306" customFormat="false" ht="15" hidden="false" customHeight="false" outlineLevel="0" collapsed="false">
      <c r="A306" s="18" t="str">
        <f aca="false">IF(A305="","",IF(COUNTIF('Example Journal'!$A$7:$A$1006,"&gt;"&amp;A305)=0,"",SMALL('Example Journal'!$A$7:$A$1006,COUNTIF('Example Journal'!$A$7:$A$1006,"&lt;="&amp;A305)+1)))</f>
        <v/>
      </c>
      <c r="B306" s="14" t="str">
        <f aca="false">IF(A306="","",COUNTIF('Example Journal'!$A$7:$A$1006,A306))</f>
        <v/>
      </c>
      <c r="C306" s="14" t="str">
        <f aca="false">IF(A306="","",COUNTIFS('Example Journal'!$A$7:$A$1006,A306,'Example Journal'!$S$7:$S$1006,"&gt;0"))</f>
        <v/>
      </c>
      <c r="D306" s="14" t="str">
        <f aca="false">IF(A306="","",COUNTIFS('Example Journal'!$A$7:$A$1006,A306,'Example Journal'!$S$7:$S$1006,"&lt;0"))</f>
        <v/>
      </c>
      <c r="E306" s="19" t="str">
        <f aca="false">IF(OR(A306="",N(B306)=0),"",C306/B306)</f>
        <v/>
      </c>
      <c r="F306" s="15" t="str">
        <f aca="false">IF(A306="","",SUMIFS('Example Journal'!$S$7:$S$1006,'Example Journal'!$A$7:$A$1006,A306,'Example Journal'!$S$7:$S$1006,"&gt;0"))</f>
        <v/>
      </c>
      <c r="G306" s="15" t="str">
        <f aca="false">IF(A306="","",-SUMIFS('Example Journal'!$S$7:$S$1006,'Example Journal'!$A$7:$A$1006,A306,'Example Journal'!$S$7:$S$1006,"&lt;0"))</f>
        <v/>
      </c>
      <c r="H306" s="15" t="str">
        <f aca="false">IF(A306="","",SUMIFS('Example Journal'!$S$7:$S$1006,'Example Journal'!$A$7:$A$1006,A306))</f>
        <v/>
      </c>
      <c r="I306" s="20" t="str">
        <f aca="false">IF(A306="","",IF(G306=0,IF(F306&gt;0,"no losses",""),F306/G306))</f>
        <v/>
      </c>
      <c r="J306" s="16" t="str">
        <f aca="false">IF(A306="","",IF(COUNTIFS('Example Journal'!$A$7:$A$1006,A306,'Example Journal'!$R$7:$R$1006,"&gt;0")=0,"",SUMIFS('Example Journal'!$T$7:$T$1006,'Example Journal'!$A$7:$A$1006,A306)/COUNTIFS('Example Journal'!$A$7:$A$1006,A306,'Example Journal'!$R$7:$R$1006,"&gt;0")))</f>
        <v/>
      </c>
      <c r="K306" s="15" t="str">
        <f aca="false">IF(A306="","",SUMIFS('Example Journal'!$L$7:$L$1006,'Example Journal'!$A$7:$A$1006,A306))</f>
        <v/>
      </c>
      <c r="L306" s="14" t="str">
        <f aca="false">IF(A306="","",IF(N('Example Journal'!$C$4)&lt;=0,"no limit set",IF(COUNTIFS('Example Journal'!$A$7:$A$1006,A306,'Example Journal'!$U$7:$U$1006,"&lt;="&amp;-'Example Journal'!$C$4)&gt;0,"Yes","No")))</f>
        <v/>
      </c>
      <c r="M306" s="14" t="str">
        <f aca="false">IF(A306="","",COUNTIFS('Example Journal'!$A$7:$A$1006,A306,'Example Journal'!$V$7:$V$1006,"After loss limit"))</f>
        <v/>
      </c>
      <c r="N306" s="14" t="str">
        <f aca="false">IF(A306="","",IF(N('Example Journal'!$C$5)&lt;=0,"no cap set",IF(B306&gt;'Example Journal'!$C$5,"Yes","No")))</f>
        <v/>
      </c>
      <c r="O306" s="15" t="str">
        <f aca="false">IF(A306="","",N('Example Journal'!$C$3)+SUM($H$7:H306))</f>
        <v/>
      </c>
      <c r="P306" s="15" t="str">
        <f aca="false">IF(A306="","",O306-MAX(N('Example Journal'!$C$3),MAX($O$7:O306)))</f>
        <v/>
      </c>
      <c r="Q306" s="21" t="e">
        <f aca="false">IF(A306="",NA(),O306)</f>
        <v>#N/A</v>
      </c>
    </row>
  </sheetData>
  <conditionalFormatting sqref="L7:L306">
    <cfRule type="cellIs" priority="2" operator="equal" aboveAverage="0" equalAverage="0" bottom="0" percent="0" rank="0" text="" dxfId="0">
      <formula>"Yes"</formula>
    </cfRule>
  </conditionalFormatting>
  <conditionalFormatting sqref="N7:N306">
    <cfRule type="cellIs" priority="3" operator="equal" aboveAverage="0" equalAverage="0" bottom="0" percent="0" rank="0" text="" dxfId="0">
      <formula>"Yes"</formula>
    </cfRule>
  </conditionalFormatting>
  <conditionalFormatting sqref="M7:M306">
    <cfRule type="cellIs" priority="4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126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8" t="s">
        <v>69</v>
      </c>
      <c r="B3" s="8" t="s">
        <v>70</v>
      </c>
      <c r="D3" s="8" t="s">
        <v>40</v>
      </c>
      <c r="E3" s="8" t="s">
        <v>52</v>
      </c>
      <c r="F3" s="8" t="s">
        <v>55</v>
      </c>
      <c r="G3" s="8" t="s">
        <v>44</v>
      </c>
      <c r="H3" s="8" t="s">
        <v>59</v>
      </c>
    </row>
    <row r="4" customFormat="false" ht="15" hidden="false" customHeight="false" outlineLevel="0" collapsed="false">
      <c r="A4" s="22" t="s">
        <v>71</v>
      </c>
      <c r="B4" s="23" t="n">
        <f aca="false">COUNT('Example Daily'!$A$7:$A$306)</f>
        <v>10</v>
      </c>
      <c r="D4" s="24" t="str">
        <f aca="false">Lists!$B$5</f>
        <v>Pre-market</v>
      </c>
      <c r="E4" s="24" t="n">
        <f aca="false">IF(D4="","",COUNTIF('Example Journal'!$O$7:$O$1006,D4))</f>
        <v>1</v>
      </c>
      <c r="F4" s="25" t="n">
        <f aca="false">IF(N(E4)=0,"",COUNTIFS('Example Journal'!$O$7:$O$1006,D4,'Example Journal'!$S$7:$S$1006,"&gt;0")/E4)</f>
        <v>0</v>
      </c>
      <c r="G4" s="26" t="n">
        <f aca="false">IF(D4="","",SUMIFS('Example Journal'!$S$7:$S$1006,'Example Journal'!$O$7:$O$1006,D4))</f>
        <v>-101</v>
      </c>
      <c r="H4" s="27" t="n">
        <f aca="false">IF(D4="","",IF(COUNTIFS('Example Journal'!$O$7:$O$1006,D4,'Example Journal'!$R$7:$R$1006,"&gt;0")=0,"",SUMIFS('Example Journal'!$T$7:$T$1006,'Example Journal'!$O$7:$O$1006,D4)/COUNTIFS('Example Journal'!$O$7:$O$1006,D4,'Example Journal'!$R$7:$R$1006,"&gt;0")))</f>
        <v>-1.01</v>
      </c>
    </row>
    <row r="5" customFormat="false" ht="15" hidden="false" customHeight="false" outlineLevel="0" collapsed="false">
      <c r="A5" s="22" t="s">
        <v>52</v>
      </c>
      <c r="B5" s="23" t="n">
        <f aca="false">COUNT('Example Journal'!$S$7:$S$1006)</f>
        <v>34</v>
      </c>
      <c r="D5" s="24" t="str">
        <f aca="false">Lists!$B$6</f>
        <v>Open</v>
      </c>
      <c r="E5" s="24" t="n">
        <f aca="false">IF(D5="","",COUNTIF('Example Journal'!$O$7:$O$1006,D5))</f>
        <v>15</v>
      </c>
      <c r="F5" s="25" t="n">
        <f aca="false">IF(N(E5)=0,"",COUNTIFS('Example Journal'!$O$7:$O$1006,D5,'Example Journal'!$S$7:$S$1006,"&gt;0")/E5)</f>
        <v>0.466666666666667</v>
      </c>
      <c r="G5" s="26" t="n">
        <f aca="false">IF(D5="","",SUMIFS('Example Journal'!$S$7:$S$1006,'Example Journal'!$O$7:$O$1006,D5))</f>
        <v>481.8</v>
      </c>
      <c r="H5" s="27" t="n">
        <f aca="false">IF(D5="","",IF(COUNTIFS('Example Journal'!$O$7:$O$1006,D5,'Example Journal'!$R$7:$R$1006,"&gt;0")=0,"",SUMIFS('Example Journal'!$T$7:$T$1006,'Example Journal'!$O$7:$O$1006,D5)/COUNTIFS('Example Journal'!$O$7:$O$1006,D5,'Example Journal'!$R$7:$R$1006,"&gt;0")))</f>
        <v>0.3212</v>
      </c>
    </row>
    <row r="6" customFormat="false" ht="15" hidden="false" customHeight="false" outlineLevel="0" collapsed="false">
      <c r="A6" s="22" t="s">
        <v>72</v>
      </c>
      <c r="B6" s="28" t="n">
        <f aca="false">IF(B4=0,"",B5/B4)</f>
        <v>3.4</v>
      </c>
      <c r="D6" s="24" t="str">
        <f aca="false">Lists!$B$7</f>
        <v>Midday</v>
      </c>
      <c r="E6" s="24" t="n">
        <f aca="false">IF(D6="","",COUNTIF('Example Journal'!$O$7:$O$1006,D6))</f>
        <v>12</v>
      </c>
      <c r="F6" s="25" t="n">
        <f aca="false">IF(N(E6)=0,"",COUNTIFS('Example Journal'!$O$7:$O$1006,D6,'Example Journal'!$S$7:$S$1006,"&gt;0")/E6)</f>
        <v>0.333333333333333</v>
      </c>
      <c r="G6" s="26" t="n">
        <f aca="false">IF(D6="","",SUMIFS('Example Journal'!$S$7:$S$1006,'Example Journal'!$O$7:$O$1006,D6))</f>
        <v>-65.2</v>
      </c>
      <c r="H6" s="27" t="n">
        <f aca="false">IF(D6="","",IF(COUNTIFS('Example Journal'!$O$7:$O$1006,D6,'Example Journal'!$R$7:$R$1006,"&gt;0")=0,"",SUMIFS('Example Journal'!$T$7:$T$1006,'Example Journal'!$O$7:$O$1006,D6)/COUNTIFS('Example Journal'!$O$7:$O$1006,D6,'Example Journal'!$R$7:$R$1006,"&gt;0")))</f>
        <v>-0.0543333333333333</v>
      </c>
    </row>
    <row r="7" customFormat="false" ht="15" hidden="false" customHeight="false" outlineLevel="0" collapsed="false">
      <c r="A7" s="22" t="s">
        <v>53</v>
      </c>
      <c r="B7" s="23" t="n">
        <f aca="false">COUNTIF('Example Journal'!$S$7:$S$1006,"&gt;0")</f>
        <v>16</v>
      </c>
      <c r="D7" s="24" t="str">
        <f aca="false">Lists!$B$8</f>
        <v>Close</v>
      </c>
      <c r="E7" s="24" t="n">
        <f aca="false">IF(D7="","",COUNTIF('Example Journal'!$O$7:$O$1006,D7))</f>
        <v>6</v>
      </c>
      <c r="F7" s="25" t="n">
        <f aca="false">IF(N(E7)=0,"",COUNTIFS('Example Journal'!$O$7:$O$1006,D7,'Example Journal'!$S$7:$S$1006,"&gt;0")/E7)</f>
        <v>0.833333333333333</v>
      </c>
      <c r="G7" s="26" t="n">
        <f aca="false">IF(D7="","",SUMIFS('Example Journal'!$S$7:$S$1006,'Example Journal'!$O$7:$O$1006,D7))</f>
        <v>645.999999999997</v>
      </c>
      <c r="H7" s="27" t="n">
        <f aca="false">IF(D7="","",IF(COUNTIFS('Example Journal'!$O$7:$O$1006,D7,'Example Journal'!$R$7:$R$1006,"&gt;0")=0,"",SUMIFS('Example Journal'!$T$7:$T$1006,'Example Journal'!$O$7:$O$1006,D7)/COUNTIFS('Example Journal'!$O$7:$O$1006,D7,'Example Journal'!$R$7:$R$1006,"&gt;0")))</f>
        <v>1.07666666666666</v>
      </c>
    </row>
    <row r="8" customFormat="false" ht="15" hidden="false" customHeight="false" outlineLevel="0" collapsed="false">
      <c r="A8" s="22" t="s">
        <v>54</v>
      </c>
      <c r="B8" s="23" t="n">
        <f aca="false">COUNTIF('Example Journal'!$S$7:$S$1006,"&lt;0")</f>
        <v>18</v>
      </c>
      <c r="D8" s="24" t="str">
        <f aca="false">Lists!$B$9</f>
        <v>After-hours</v>
      </c>
      <c r="E8" s="24" t="n">
        <f aca="false">IF(D8="","",COUNTIF('Example Journal'!$O$7:$O$1006,D8))</f>
        <v>0</v>
      </c>
      <c r="F8" s="25" t="str">
        <f aca="false">IF(N(E8)=0,"",COUNTIFS('Example Journal'!$O$7:$O$1006,D8,'Example Journal'!$S$7:$S$1006,"&gt;0")/E8)</f>
        <v/>
      </c>
      <c r="G8" s="26" t="n">
        <f aca="false">IF(D8="","",SUMIFS('Example Journal'!$S$7:$S$1006,'Example Journal'!$O$7:$O$1006,D8))</f>
        <v>0</v>
      </c>
      <c r="H8" s="27" t="str">
        <f aca="false">IF(D8="","",IF(COUNTIFS('Example Journal'!$O$7:$O$1006,D8,'Example Journal'!$R$7:$R$1006,"&gt;0")=0,"",SUMIFS('Example Journal'!$T$7:$T$1006,'Example Journal'!$O$7:$O$1006,D8)/COUNTIFS('Example Journal'!$O$7:$O$1006,D8,'Example Journal'!$R$7:$R$1006,"&gt;0")))</f>
        <v/>
      </c>
    </row>
    <row r="9" customFormat="false" ht="15" hidden="false" customHeight="false" outlineLevel="0" collapsed="false">
      <c r="A9" s="22" t="s">
        <v>55</v>
      </c>
      <c r="B9" s="25" t="n">
        <f aca="false">IF(B5=0,"",B7/B5)</f>
        <v>0.470588235294118</v>
      </c>
    </row>
    <row r="10" customFormat="false" ht="15" hidden="false" customHeight="false" outlineLevel="0" collapsed="false">
      <c r="A10" s="22" t="s">
        <v>73</v>
      </c>
      <c r="B10" s="26" t="n">
        <f aca="false">SUM('Example Journal'!$S$7:$S$1006)</f>
        <v>961.599999999997</v>
      </c>
      <c r="D10" s="8" t="s">
        <v>31</v>
      </c>
      <c r="E10" s="8" t="s">
        <v>52</v>
      </c>
      <c r="F10" s="8" t="s">
        <v>55</v>
      </c>
      <c r="G10" s="8" t="s">
        <v>44</v>
      </c>
      <c r="H10" s="8" t="s">
        <v>59</v>
      </c>
    </row>
    <row r="11" customFormat="false" ht="15" hidden="false" customHeight="false" outlineLevel="0" collapsed="false">
      <c r="A11" s="22" t="s">
        <v>56</v>
      </c>
      <c r="B11" s="26" t="n">
        <f aca="false">SUMIF('Example Journal'!$S$7:$S$1006,"&gt;0")</f>
        <v>2579.6</v>
      </c>
      <c r="D11" s="24" t="str">
        <f aca="false">IF(Lists!$D$5="","",Lists!$D$5)</f>
        <v>Opening range breakout</v>
      </c>
      <c r="E11" s="24" t="n">
        <f aca="false">IF(D11="","",COUNTIF('Example Journal'!$F$7:$F$1006,D11))</f>
        <v>8</v>
      </c>
      <c r="F11" s="25" t="n">
        <f aca="false">IF(N(E11)=0,"",COUNTIFS('Example Journal'!$F$7:$F$1006,D11,'Example Journal'!$S$7:$S$1006,"&gt;0")/E11)</f>
        <v>0.625</v>
      </c>
      <c r="G11" s="26" t="n">
        <f aca="false">IF(D11="","",SUMIFS('Example Journal'!$S$7:$S$1006,'Example Journal'!$F$7:$F$1006,D11))</f>
        <v>742</v>
      </c>
      <c r="H11" s="27" t="n">
        <f aca="false">IF(D11="","",IF(COUNTIFS('Example Journal'!$F$7:$F$1006,D11,'Example Journal'!$R$7:$R$1006,"&gt;0")=0,"",SUMIFS('Example Journal'!$T$7:$T$1006,'Example Journal'!$F$7:$F$1006,D11)/COUNTIFS('Example Journal'!$F$7:$F$1006,D11,'Example Journal'!$R$7:$R$1006,"&gt;0")))</f>
        <v>0.9275</v>
      </c>
    </row>
    <row r="12" customFormat="false" ht="15" hidden="false" customHeight="false" outlineLevel="0" collapsed="false">
      <c r="A12" s="22" t="s">
        <v>57</v>
      </c>
      <c r="B12" s="26" t="n">
        <f aca="false">-SUMIF('Example Journal'!$S$7:$S$1006,"&lt;0")</f>
        <v>1618</v>
      </c>
      <c r="D12" s="24" t="str">
        <f aca="false">IF(Lists!$D$6="","",Lists!$D$6)</f>
        <v>VWAP reclaim</v>
      </c>
      <c r="E12" s="24" t="n">
        <f aca="false">IF(D12="","",COUNTIF('Example Journal'!$F$7:$F$1006,D12))</f>
        <v>4</v>
      </c>
      <c r="F12" s="25" t="n">
        <f aca="false">IF(N(E12)=0,"",COUNTIFS('Example Journal'!$F$7:$F$1006,D12,'Example Journal'!$S$7:$S$1006,"&gt;0")/E12)</f>
        <v>0.75</v>
      </c>
      <c r="G12" s="26" t="n">
        <f aca="false">IF(D12="","",SUMIFS('Example Journal'!$S$7:$S$1006,'Example Journal'!$F$7:$F$1006,D12))</f>
        <v>592.8</v>
      </c>
      <c r="H12" s="27" t="n">
        <f aca="false">IF(D12="","",IF(COUNTIFS('Example Journal'!$F$7:$F$1006,D12,'Example Journal'!$R$7:$R$1006,"&gt;0")=0,"",SUMIFS('Example Journal'!$T$7:$T$1006,'Example Journal'!$F$7:$F$1006,D12)/COUNTIFS('Example Journal'!$F$7:$F$1006,D12,'Example Journal'!$R$7:$R$1006,"&gt;0")))</f>
        <v>1.482</v>
      </c>
    </row>
    <row r="13" customFormat="false" ht="15" hidden="false" customHeight="false" outlineLevel="0" collapsed="false">
      <c r="A13" s="22" t="s">
        <v>58</v>
      </c>
      <c r="B13" s="29" t="n">
        <f aca="false">IF(B12=0,"",B11/B12)</f>
        <v>1.59431396786156</v>
      </c>
      <c r="D13" s="24" t="str">
        <f aca="false">IF(Lists!$D$7="","",Lists!$D$7)</f>
        <v>Pullback</v>
      </c>
      <c r="E13" s="24" t="n">
        <f aca="false">IF(D13="","",COUNTIF('Example Journal'!$F$7:$F$1006,D13))</f>
        <v>7</v>
      </c>
      <c r="F13" s="25" t="n">
        <f aca="false">IF(N(E13)=0,"",COUNTIFS('Example Journal'!$F$7:$F$1006,D13,'Example Journal'!$S$7:$S$1006,"&gt;0")/E13)</f>
        <v>0.857142857142857</v>
      </c>
      <c r="G13" s="26" t="n">
        <f aca="false">IF(D13="","",SUMIFS('Example Journal'!$S$7:$S$1006,'Example Journal'!$F$7:$F$1006,D13))</f>
        <v>624.999999999997</v>
      </c>
      <c r="H13" s="27" t="n">
        <f aca="false">IF(D13="","",IF(COUNTIFS('Example Journal'!$F$7:$F$1006,D13,'Example Journal'!$R$7:$R$1006,"&gt;0")=0,"",SUMIFS('Example Journal'!$T$7:$T$1006,'Example Journal'!$F$7:$F$1006,D13)/COUNTIFS('Example Journal'!$F$7:$F$1006,D13,'Example Journal'!$R$7:$R$1006,"&gt;0")))</f>
        <v>0.892857142857138</v>
      </c>
    </row>
    <row r="14" customFormat="false" ht="15" hidden="false" customHeight="false" outlineLevel="0" collapsed="false">
      <c r="A14" s="22" t="s">
        <v>74</v>
      </c>
      <c r="B14" s="27" t="n">
        <f aca="false">IF(COUNTIF('Example Journal'!$R$7:$R$1006,"&gt;0")=0,"",SUM('Example Journal'!$T$7:$T$1006)/COUNTIF('Example Journal'!$R$7:$R$1006,"&gt;0"))</f>
        <v>0.282823529411764</v>
      </c>
      <c r="D14" s="24" t="str">
        <f aca="false">IF(Lists!$D$8="","",Lists!$D$8)</f>
        <v>Gap fade</v>
      </c>
      <c r="E14" s="24" t="n">
        <f aca="false">IF(D14="","",COUNTIF('Example Journal'!$F$7:$F$1006,D14))</f>
        <v>4</v>
      </c>
      <c r="F14" s="25" t="n">
        <f aca="false">IF(N(E14)=0,"",COUNTIFS('Example Journal'!$F$7:$F$1006,D14,'Example Journal'!$S$7:$S$1006,"&gt;0")/E14)</f>
        <v>0</v>
      </c>
      <c r="G14" s="26" t="n">
        <f aca="false">IF(D14="","",SUMIFS('Example Journal'!$S$7:$S$1006,'Example Journal'!$F$7:$F$1006,D14))</f>
        <v>-304</v>
      </c>
      <c r="H14" s="27" t="n">
        <f aca="false">IF(D14="","",IF(COUNTIFS('Example Journal'!$F$7:$F$1006,D14,'Example Journal'!$R$7:$R$1006,"&gt;0")=0,"",SUMIFS('Example Journal'!$T$7:$T$1006,'Example Journal'!$F$7:$F$1006,D14)/COUNTIFS('Example Journal'!$F$7:$F$1006,D14,'Example Journal'!$R$7:$R$1006,"&gt;0")))</f>
        <v>-0.76</v>
      </c>
    </row>
    <row r="15" customFormat="false" ht="15" hidden="false" customHeight="false" outlineLevel="0" collapsed="false">
      <c r="A15" s="22" t="s">
        <v>75</v>
      </c>
      <c r="B15" s="26" t="n">
        <f aca="false">IF(B5=0,"",B10/B5)</f>
        <v>28.2823529411764</v>
      </c>
      <c r="D15" s="24" t="str">
        <f aca="false">IF(Lists!$D$9="","",Lists!$D$9)</f>
        <v>Momentum</v>
      </c>
      <c r="E15" s="24" t="n">
        <f aca="false">IF(D15="","",COUNTIF('Example Journal'!$F$7:$F$1006,D15))</f>
        <v>5</v>
      </c>
      <c r="F15" s="25" t="n">
        <f aca="false">IF(N(E15)=0,"",COUNTIFS('Example Journal'!$F$7:$F$1006,D15,'Example Journal'!$S$7:$S$1006,"&gt;0")/E15)</f>
        <v>0.2</v>
      </c>
      <c r="G15" s="26" t="n">
        <f aca="false">IF(D15="","",SUMIFS('Example Journal'!$S$7:$S$1006,'Example Journal'!$F$7:$F$1006,D15))</f>
        <v>-285</v>
      </c>
      <c r="H15" s="27" t="n">
        <f aca="false">IF(D15="","",IF(COUNTIFS('Example Journal'!$F$7:$F$1006,D15,'Example Journal'!$R$7:$R$1006,"&gt;0")=0,"",SUMIFS('Example Journal'!$T$7:$T$1006,'Example Journal'!$F$7:$F$1006,D15)/COUNTIFS('Example Journal'!$F$7:$F$1006,D15,'Example Journal'!$R$7:$R$1006,"&gt;0")))</f>
        <v>-0.569999999999999</v>
      </c>
    </row>
    <row r="16" customFormat="false" ht="15" hidden="false" customHeight="false" outlineLevel="0" collapsed="false">
      <c r="A16" s="22" t="s">
        <v>76</v>
      </c>
      <c r="B16" s="26" t="n">
        <f aca="false">SUM('Example Journal'!$L$7:$L$1006)</f>
        <v>40.4</v>
      </c>
      <c r="D16" s="24" t="str">
        <f aca="false">IF(Lists!$D$10="","",Lists!$D$10)</f>
        <v>Reversal</v>
      </c>
      <c r="E16" s="24" t="n">
        <f aca="false">IF(D16="","",COUNTIF('Example Journal'!$F$7:$F$1006,D16))</f>
        <v>6</v>
      </c>
      <c r="F16" s="25" t="n">
        <f aca="false">IF(N(E16)=0,"",COUNTIFS('Example Journal'!$F$7:$F$1006,D16,'Example Journal'!$S$7:$S$1006,"&gt;0")/E16)</f>
        <v>0.166666666666667</v>
      </c>
      <c r="G16" s="26" t="n">
        <f aca="false">IF(D16="","",SUMIFS('Example Journal'!$S$7:$S$1006,'Example Journal'!$F$7:$F$1006,D16))</f>
        <v>-409.2</v>
      </c>
      <c r="H16" s="27" t="n">
        <f aca="false">IF(D16="","",IF(COUNTIFS('Example Journal'!$F$7:$F$1006,D16,'Example Journal'!$R$7:$R$1006,"&gt;0")=0,"",SUMIFS('Example Journal'!$T$7:$T$1006,'Example Journal'!$F$7:$F$1006,D16)/COUNTIFS('Example Journal'!$F$7:$F$1006,D16,'Example Journal'!$R$7:$R$1006,"&gt;0")))</f>
        <v>-0.682</v>
      </c>
    </row>
    <row r="17" customFormat="false" ht="15" hidden="false" customHeight="false" outlineLevel="0" collapsed="false">
      <c r="A17" s="22" t="s">
        <v>77</v>
      </c>
      <c r="B17" s="30" t="str">
        <f aca="false">COUNTIF('Example Daily'!$H$7:$H$306,"&gt;0")&amp;" / "&amp;COUNTIF('Example Daily'!$H$7:$H$306,"&lt;0")</f>
        <v>7 / 3</v>
      </c>
      <c r="D17" s="24" t="str">
        <f aca="false">IF(Lists!$D$11="","",Lists!$D$11)</f>
        <v/>
      </c>
      <c r="E17" s="24" t="str">
        <f aca="false">IF(D17="","",COUNTIF('Example Journal'!$F$7:$F$1006,D17))</f>
        <v/>
      </c>
      <c r="F17" s="25" t="str">
        <f aca="false">IF(N(E17)=0,"",COUNTIFS('Example Journal'!$F$7:$F$1006,D17,'Example Journal'!$S$7:$S$1006,"&gt;0")/E17)</f>
        <v/>
      </c>
      <c r="G17" s="26" t="str">
        <f aca="false">IF(D17="","",SUMIFS('Example Journal'!$S$7:$S$1006,'Example Journal'!$F$7:$F$1006,D17))</f>
        <v/>
      </c>
      <c r="H17" s="27" t="str">
        <f aca="false">IF(D17="","",IF(COUNTIFS('Example Journal'!$F$7:$F$1006,D17,'Example Journal'!$R$7:$R$1006,"&gt;0")=0,"",SUMIFS('Example Journal'!$T$7:$T$1006,'Example Journal'!$F$7:$F$1006,D17)/COUNTIFS('Example Journal'!$F$7:$F$1006,D17,'Example Journal'!$R$7:$R$1006,"&gt;0")))</f>
        <v/>
      </c>
    </row>
    <row r="18" customFormat="false" ht="15" hidden="false" customHeight="false" outlineLevel="0" collapsed="false">
      <c r="A18" s="22" t="s">
        <v>78</v>
      </c>
      <c r="B18" s="26" t="n">
        <f aca="false">IF(B4=0,"",MAX('Example Daily'!$H$7:$H$306))</f>
        <v>298</v>
      </c>
      <c r="D18" s="24" t="str">
        <f aca="false">IF(Lists!$D$12="","",Lists!$D$12)</f>
        <v/>
      </c>
      <c r="E18" s="24" t="str">
        <f aca="false">IF(D18="","",COUNTIF('Example Journal'!$F$7:$F$1006,D18))</f>
        <v/>
      </c>
      <c r="F18" s="25" t="str">
        <f aca="false">IF(N(E18)=0,"",COUNTIFS('Example Journal'!$F$7:$F$1006,D18,'Example Journal'!$S$7:$S$1006,"&gt;0")/E18)</f>
        <v/>
      </c>
      <c r="G18" s="26" t="str">
        <f aca="false">IF(D18="","",SUMIFS('Example Journal'!$S$7:$S$1006,'Example Journal'!$F$7:$F$1006,D18))</f>
        <v/>
      </c>
      <c r="H18" s="27" t="str">
        <f aca="false">IF(D18="","",IF(COUNTIFS('Example Journal'!$F$7:$F$1006,D18,'Example Journal'!$R$7:$R$1006,"&gt;0")=0,"",SUMIFS('Example Journal'!$T$7:$T$1006,'Example Journal'!$F$7:$F$1006,D18)/COUNTIFS('Example Journal'!$F$7:$F$1006,D18,'Example Journal'!$R$7:$R$1006,"&gt;0")))</f>
        <v/>
      </c>
    </row>
    <row r="19" customFormat="false" ht="15" hidden="false" customHeight="false" outlineLevel="0" collapsed="false">
      <c r="A19" s="22" t="s">
        <v>79</v>
      </c>
      <c r="B19" s="26" t="n">
        <f aca="false">IF(B4=0,"",MIN('Example Daily'!$H$7:$H$306))</f>
        <v>-254</v>
      </c>
      <c r="D19" s="24" t="str">
        <f aca="false">IF(Lists!$D$13="","",Lists!$D$13)</f>
        <v/>
      </c>
      <c r="E19" s="24" t="str">
        <f aca="false">IF(D19="","",COUNTIF('Example Journal'!$F$7:$F$1006,D19))</f>
        <v/>
      </c>
      <c r="F19" s="25" t="str">
        <f aca="false">IF(N(E19)=0,"",COUNTIFS('Example Journal'!$F$7:$F$1006,D19,'Example Journal'!$S$7:$S$1006,"&gt;0")/E19)</f>
        <v/>
      </c>
      <c r="G19" s="26" t="str">
        <f aca="false">IF(D19="","",SUMIFS('Example Journal'!$S$7:$S$1006,'Example Journal'!$F$7:$F$1006,D19))</f>
        <v/>
      </c>
      <c r="H19" s="27" t="str">
        <f aca="false">IF(D19="","",IF(COUNTIFS('Example Journal'!$F$7:$F$1006,D19,'Example Journal'!$R$7:$R$1006,"&gt;0")=0,"",SUMIFS('Example Journal'!$T$7:$T$1006,'Example Journal'!$F$7:$F$1006,D19)/COUNTIFS('Example Journal'!$F$7:$F$1006,D19,'Example Journal'!$R$7:$R$1006,"&gt;0")))</f>
        <v/>
      </c>
    </row>
    <row r="20" customFormat="false" ht="15" hidden="false" customHeight="false" outlineLevel="0" collapsed="false">
      <c r="A20" s="22" t="s">
        <v>80</v>
      </c>
      <c r="B20" s="23" t="n">
        <f aca="false">COUNTIF('Example Daily'!$L$7:$L$306,"Yes")</f>
        <v>1</v>
      </c>
      <c r="D20" s="24" t="str">
        <f aca="false">IF(Lists!$D$14="","",Lists!$D$14)</f>
        <v/>
      </c>
      <c r="E20" s="24" t="str">
        <f aca="false">IF(D20="","",COUNTIF('Example Journal'!$F$7:$F$1006,D20))</f>
        <v/>
      </c>
      <c r="F20" s="25" t="str">
        <f aca="false">IF(N(E20)=0,"",COUNTIFS('Example Journal'!$F$7:$F$1006,D20,'Example Journal'!$S$7:$S$1006,"&gt;0")/E20)</f>
        <v/>
      </c>
      <c r="G20" s="26" t="str">
        <f aca="false">IF(D20="","",SUMIFS('Example Journal'!$S$7:$S$1006,'Example Journal'!$F$7:$F$1006,D20))</f>
        <v/>
      </c>
      <c r="H20" s="27" t="str">
        <f aca="false">IF(D20="","",IF(COUNTIFS('Example Journal'!$F$7:$F$1006,D20,'Example Journal'!$R$7:$R$1006,"&gt;0")=0,"",SUMIFS('Example Journal'!$T$7:$T$1006,'Example Journal'!$F$7:$F$1006,D20)/COUNTIFS('Example Journal'!$F$7:$F$1006,D20,'Example Journal'!$R$7:$R$1006,"&gt;0")))</f>
        <v/>
      </c>
    </row>
    <row r="21" customFormat="false" ht="15" hidden="false" customHeight="false" outlineLevel="0" collapsed="false">
      <c r="A21" s="22" t="s">
        <v>81</v>
      </c>
      <c r="B21" s="23" t="n">
        <f aca="false">COUNTIF('Example Journal'!$V$7:$V$1006,"After loss limit")</f>
        <v>1</v>
      </c>
      <c r="D21" s="24" t="str">
        <f aca="false">IF(Lists!$D$15="","",Lists!$D$15)</f>
        <v/>
      </c>
      <c r="E21" s="24" t="str">
        <f aca="false">IF(D21="","",COUNTIF('Example Journal'!$F$7:$F$1006,D21))</f>
        <v/>
      </c>
      <c r="F21" s="25" t="str">
        <f aca="false">IF(N(E21)=0,"",COUNTIFS('Example Journal'!$F$7:$F$1006,D21,'Example Journal'!$S$7:$S$1006,"&gt;0")/E21)</f>
        <v/>
      </c>
      <c r="G21" s="26" t="str">
        <f aca="false">IF(D21="","",SUMIFS('Example Journal'!$S$7:$S$1006,'Example Journal'!$F$7:$F$1006,D21))</f>
        <v/>
      </c>
      <c r="H21" s="27" t="str">
        <f aca="false">IF(D21="","",IF(COUNTIFS('Example Journal'!$F$7:$F$1006,D21,'Example Journal'!$R$7:$R$1006,"&gt;0")=0,"",SUMIFS('Example Journal'!$T$7:$T$1006,'Example Journal'!$F$7:$F$1006,D21)/COUNTIFS('Example Journal'!$F$7:$F$1006,D21,'Example Journal'!$R$7:$R$1006,"&gt;0")))</f>
        <v/>
      </c>
    </row>
    <row r="22" customFormat="false" ht="15" hidden="false" customHeight="false" outlineLevel="0" collapsed="false">
      <c r="A22" s="22" t="s">
        <v>82</v>
      </c>
      <c r="B22" s="23" t="n">
        <f aca="false">COUNTIF('Example Daily'!$N$7:$N$306,"Yes")</f>
        <v>1</v>
      </c>
      <c r="D22" s="24" t="str">
        <f aca="false">IF(Lists!$D$16="","",Lists!$D$16)</f>
        <v/>
      </c>
      <c r="E22" s="24" t="str">
        <f aca="false">IF(D22="","",COUNTIF('Example Journal'!$F$7:$F$1006,D22))</f>
        <v/>
      </c>
      <c r="F22" s="25" t="str">
        <f aca="false">IF(N(E22)=0,"",COUNTIFS('Example Journal'!$F$7:$F$1006,D22,'Example Journal'!$S$7:$S$1006,"&gt;0")/E22)</f>
        <v/>
      </c>
      <c r="G22" s="26" t="str">
        <f aca="false">IF(D22="","",SUMIFS('Example Journal'!$S$7:$S$1006,'Example Journal'!$F$7:$F$1006,D22))</f>
        <v/>
      </c>
      <c r="H22" s="27" t="str">
        <f aca="false">IF(D22="","",IF(COUNTIFS('Example Journal'!$F$7:$F$1006,D22,'Example Journal'!$R$7:$R$1006,"&gt;0")=0,"",SUMIFS('Example Journal'!$T$7:$T$1006,'Example Journal'!$F$7:$F$1006,D22)/COUNTIFS('Example Journal'!$F$7:$F$1006,D22,'Example Journal'!$R$7:$R$1006,"&gt;0")))</f>
        <v/>
      </c>
    </row>
    <row r="23" customFormat="false" ht="15" hidden="false" customHeight="false" outlineLevel="0" collapsed="false">
      <c r="A23" s="22" t="s">
        <v>83</v>
      </c>
      <c r="B23" s="26" t="n">
        <f aca="false">IF(B4=0,"",MIN('Example Daily'!$P$7:$P$306))</f>
        <v>-254</v>
      </c>
    </row>
    <row r="24" customFormat="false" ht="15" hidden="false" customHeight="false" outlineLevel="0" collapsed="false">
      <c r="A24" s="22" t="s">
        <v>84</v>
      </c>
      <c r="B24" s="26" t="n">
        <f aca="false">N('Example Journal'!$C$3)+B10</f>
        <v>10961.6</v>
      </c>
      <c r="D24" s="8" t="s">
        <v>38</v>
      </c>
      <c r="E24" s="8" t="s">
        <v>52</v>
      </c>
      <c r="F24" s="8" t="s">
        <v>55</v>
      </c>
      <c r="G24" s="8" t="s">
        <v>44</v>
      </c>
      <c r="H24" s="8" t="s">
        <v>59</v>
      </c>
    </row>
    <row r="25" customFormat="false" ht="15" hidden="false" customHeight="false" outlineLevel="0" collapsed="false">
      <c r="D25" s="24" t="str">
        <f aca="false">IF(Lists!$F$5="","",Lists!$F$5)</f>
        <v>None</v>
      </c>
      <c r="E25" s="24" t="n">
        <f aca="false">IF(D25="","",COUNTIF('Example Journal'!$M$7:$M$1006,D25))</f>
        <v>23</v>
      </c>
      <c r="F25" s="25" t="n">
        <f aca="false">IF(N(E25)=0,"",COUNTIFS('Example Journal'!$M$7:$M$1006,D25,'Example Journal'!$S$7:$S$1006,"&gt;0")/E25)</f>
        <v>0.565217391304348</v>
      </c>
      <c r="G25" s="26" t="n">
        <f aca="false">IF(D25="","",SUMIFS('Example Journal'!$S$7:$S$1006,'Example Journal'!$M$7:$M$1006,D25))</f>
        <v>1472.6</v>
      </c>
      <c r="H25" s="27" t="n">
        <f aca="false">IF(D25="","",IF(COUNTIFS('Example Journal'!$M$7:$M$1006,D25,'Example Journal'!$R$7:$R$1006,"&gt;0")=0,"",SUMIFS('Example Journal'!$T$7:$T$1006,'Example Journal'!$M$7:$M$1006,D25)/COUNTIFS('Example Journal'!$M$7:$M$1006,D25,'Example Journal'!$R$7:$R$1006,"&gt;0")))</f>
        <v>0.640260869565216</v>
      </c>
    </row>
    <row r="26" customFormat="false" ht="15" hidden="false" customHeight="false" outlineLevel="0" collapsed="false">
      <c r="D26" s="24" t="str">
        <f aca="false">IF(Lists!$F$6="","",Lists!$F$6)</f>
        <v>Chased entry</v>
      </c>
      <c r="E26" s="24" t="n">
        <f aca="false">IF(D26="","",COUNTIF('Example Journal'!$M$7:$M$1006,D26))</f>
        <v>2</v>
      </c>
      <c r="F26" s="25" t="n">
        <f aca="false">IF(N(E26)=0,"",COUNTIFS('Example Journal'!$M$7:$M$1006,D26,'Example Journal'!$S$7:$S$1006,"&gt;0")/E26)</f>
        <v>0</v>
      </c>
      <c r="G26" s="26" t="n">
        <f aca="false">IF(D26="","",SUMIFS('Example Journal'!$S$7:$S$1006,'Example Journal'!$M$7:$M$1006,D26))</f>
        <v>-202</v>
      </c>
      <c r="H26" s="27" t="n">
        <f aca="false">IF(D26="","",IF(COUNTIFS('Example Journal'!$M$7:$M$1006,D26,'Example Journal'!$R$7:$R$1006,"&gt;0")=0,"",SUMIFS('Example Journal'!$T$7:$T$1006,'Example Journal'!$M$7:$M$1006,D26)/COUNTIFS('Example Journal'!$M$7:$M$1006,D26,'Example Journal'!$R$7:$R$1006,"&gt;0")))</f>
        <v>-1.01</v>
      </c>
    </row>
    <row r="27" customFormat="false" ht="15" hidden="false" customHeight="false" outlineLevel="0" collapsed="false">
      <c r="A27" s="31" t="s">
        <v>39</v>
      </c>
      <c r="D27" s="24" t="str">
        <f aca="false">IF(Lists!$F$7="","",Lists!$F$7)</f>
        <v>Moved stop</v>
      </c>
      <c r="E27" s="24" t="n">
        <f aca="false">IF(D27="","",COUNTIF('Example Journal'!$M$7:$M$1006,D27))</f>
        <v>1</v>
      </c>
      <c r="F27" s="25" t="n">
        <f aca="false">IF(N(E27)=0,"",COUNTIFS('Example Journal'!$M$7:$M$1006,D27,'Example Journal'!$S$7:$S$1006,"&gt;0")/E27)</f>
        <v>0</v>
      </c>
      <c r="G27" s="26" t="n">
        <f aca="false">IF(D27="","",SUMIFS('Example Journal'!$S$7:$S$1006,'Example Journal'!$M$7:$M$1006,D27))</f>
        <v>-101</v>
      </c>
      <c r="H27" s="27" t="n">
        <f aca="false">IF(D27="","",IF(COUNTIFS('Example Journal'!$M$7:$M$1006,D27,'Example Journal'!$R$7:$R$1006,"&gt;0")=0,"",SUMIFS('Example Journal'!$T$7:$T$1006,'Example Journal'!$M$7:$M$1006,D27)/COUNTIFS('Example Journal'!$M$7:$M$1006,D27,'Example Journal'!$R$7:$R$1006,"&gt;0")))</f>
        <v>-1.01</v>
      </c>
    </row>
    <row r="28" customFormat="false" ht="28.35" hidden="false" customHeight="false" outlineLevel="0" collapsed="false">
      <c r="A28" s="32" t="s">
        <v>85</v>
      </c>
      <c r="D28" s="24" t="str">
        <f aca="false">IF(Lists!$F$8="","",Lists!$F$8)</f>
        <v>Exited early</v>
      </c>
      <c r="E28" s="24" t="n">
        <f aca="false">IF(D28="","",COUNTIF('Example Journal'!$M$7:$M$1006,D28))</f>
        <v>3</v>
      </c>
      <c r="F28" s="25" t="n">
        <f aca="false">IF(N(E28)=0,"",COUNTIFS('Example Journal'!$M$7:$M$1006,D28,'Example Journal'!$S$7:$S$1006,"&gt;0")/E28)</f>
        <v>0.333333333333333</v>
      </c>
      <c r="G28" s="26" t="n">
        <f aca="false">IF(D28="","",SUMIFS('Example Journal'!$S$7:$S$1006,'Example Journal'!$M$7:$M$1006,D28))</f>
        <v>-53</v>
      </c>
      <c r="H28" s="27" t="n">
        <f aca="false">IF(D28="","",IF(COUNTIFS('Example Journal'!$M$7:$M$1006,D28,'Example Journal'!$R$7:$R$1006,"&gt;0")=0,"",SUMIFS('Example Journal'!$T$7:$T$1006,'Example Journal'!$M$7:$M$1006,D28)/COUNTIFS('Example Journal'!$M$7:$M$1006,D28,'Example Journal'!$R$7:$R$1006,"&gt;0")))</f>
        <v>-0.176666666666667</v>
      </c>
    </row>
    <row r="29" customFormat="false" ht="28.35" hidden="false" customHeight="false" outlineLevel="0" collapsed="false">
      <c r="A29" s="32" t="s">
        <v>86</v>
      </c>
      <c r="D29" s="24" t="str">
        <f aca="false">IF(Lists!$F$9="","",Lists!$F$9)</f>
        <v>Revenge trade</v>
      </c>
      <c r="E29" s="24" t="n">
        <f aca="false">IF(D29="","",COUNTIF('Example Journal'!$M$7:$M$1006,D29))</f>
        <v>1</v>
      </c>
      <c r="F29" s="25" t="n">
        <f aca="false">IF(N(E29)=0,"",COUNTIFS('Example Journal'!$M$7:$M$1006,D29,'Example Journal'!$S$7:$S$1006,"&gt;0")/E29)</f>
        <v>0</v>
      </c>
      <c r="G29" s="26" t="n">
        <f aca="false">IF(D29="","",SUMIFS('Example Journal'!$S$7:$S$1006,'Example Journal'!$M$7:$M$1006,D29))</f>
        <v>-101</v>
      </c>
      <c r="H29" s="27" t="n">
        <f aca="false">IF(D29="","",IF(COUNTIFS('Example Journal'!$M$7:$M$1006,D29,'Example Journal'!$R$7:$R$1006,"&gt;0")=0,"",SUMIFS('Example Journal'!$T$7:$T$1006,'Example Journal'!$M$7:$M$1006,D29)/COUNTIFS('Example Journal'!$M$7:$M$1006,D29,'Example Journal'!$R$7:$R$1006,"&gt;0")))</f>
        <v>-1.01</v>
      </c>
    </row>
    <row r="30" customFormat="false" ht="28.35" hidden="false" customHeight="false" outlineLevel="0" collapsed="false">
      <c r="A30" s="32" t="s">
        <v>87</v>
      </c>
      <c r="D30" s="24" t="str">
        <f aca="false">IF(Lists!$F$10="","",Lists!$F$10)</f>
        <v>Overtrading</v>
      </c>
      <c r="E30" s="24" t="n">
        <f aca="false">IF(D30="","",COUNTIF('Example Journal'!$M$7:$M$1006,D30))</f>
        <v>1</v>
      </c>
      <c r="F30" s="25" t="n">
        <f aca="false">IF(N(E30)=0,"",COUNTIFS('Example Journal'!$M$7:$M$1006,D30,'Example Journal'!$S$7:$S$1006,"&gt;0")/E30)</f>
        <v>1</v>
      </c>
      <c r="G30" s="26" t="n">
        <f aca="false">IF(D30="","",SUMIFS('Example Journal'!$S$7:$S$1006,'Example Journal'!$M$7:$M$1006,D30))</f>
        <v>99</v>
      </c>
      <c r="H30" s="27" t="n">
        <f aca="false">IF(D30="","",IF(COUNTIFS('Example Journal'!$M$7:$M$1006,D30,'Example Journal'!$R$7:$R$1006,"&gt;0")=0,"",SUMIFS('Example Journal'!$T$7:$T$1006,'Example Journal'!$M$7:$M$1006,D30)/COUNTIFS('Example Journal'!$M$7:$M$1006,D30,'Example Journal'!$R$7:$R$1006,"&gt;0")))</f>
        <v>0.99</v>
      </c>
    </row>
    <row r="31" customFormat="false" ht="28.35" hidden="false" customHeight="false" outlineLevel="0" collapsed="false">
      <c r="A31" s="32" t="s">
        <v>88</v>
      </c>
      <c r="D31" s="24" t="str">
        <f aca="false">IF(Lists!$F$11="","",Lists!$F$11)</f>
        <v>Ignored daily limit</v>
      </c>
      <c r="E31" s="24" t="n">
        <f aca="false">IF(D31="","",COUNTIF('Example Journal'!$M$7:$M$1006,D31))</f>
        <v>1</v>
      </c>
      <c r="F31" s="25" t="n">
        <f aca="false">IF(N(E31)=0,"",COUNTIFS('Example Journal'!$M$7:$M$1006,D31,'Example Journal'!$S$7:$S$1006,"&gt;0")/E31)</f>
        <v>1</v>
      </c>
      <c r="G31" s="26" t="n">
        <f aca="false">IF(D31="","",SUMIFS('Example Journal'!$S$7:$S$1006,'Example Journal'!$M$7:$M$1006,D31))</f>
        <v>49</v>
      </c>
      <c r="H31" s="27" t="n">
        <f aca="false">IF(D31="","",IF(COUNTIFS('Example Journal'!$M$7:$M$1006,D31,'Example Journal'!$R$7:$R$1006,"&gt;0")=0,"",SUMIFS('Example Journal'!$T$7:$T$1006,'Example Journal'!$M$7:$M$1006,D31)/COUNTIFS('Example Journal'!$M$7:$M$1006,D31,'Example Journal'!$R$7:$R$1006,"&gt;0")))</f>
        <v>0.49</v>
      </c>
    </row>
    <row r="32" customFormat="false" ht="15" hidden="false" customHeight="false" outlineLevel="0" collapsed="false">
      <c r="D32" s="24" t="str">
        <f aca="false">IF(Lists!$F$12="","",Lists!$F$12)</f>
        <v>No valid setup</v>
      </c>
      <c r="E32" s="24" t="n">
        <f aca="false">IF(D32="","",COUNTIF('Example Journal'!$M$7:$M$1006,D32))</f>
        <v>2</v>
      </c>
      <c r="F32" s="25" t="n">
        <f aca="false">IF(N(E32)=0,"",COUNTIFS('Example Journal'!$M$7:$M$1006,D32,'Example Journal'!$S$7:$S$1006,"&gt;0")/E32)</f>
        <v>0</v>
      </c>
      <c r="G32" s="26" t="n">
        <f aca="false">IF(D32="","",SUMIFS('Example Journal'!$S$7:$S$1006,'Example Journal'!$M$7:$M$1006,D32))</f>
        <v>-202</v>
      </c>
      <c r="H32" s="27" t="n">
        <f aca="false">IF(D32="","",IF(COUNTIFS('Example Journal'!$M$7:$M$1006,D32,'Example Journal'!$R$7:$R$1006,"&gt;0")=0,"",SUMIFS('Example Journal'!$T$7:$T$1006,'Example Journal'!$M$7:$M$1006,D32)/COUNTIFS('Example Journal'!$M$7:$M$1006,D32,'Example Journal'!$R$7:$R$1006,"&gt;0")))</f>
        <v>-1.01</v>
      </c>
    </row>
    <row r="33" customFormat="false" ht="15" hidden="false" customHeight="false" outlineLevel="0" collapsed="false">
      <c r="D33" s="24" t="str">
        <f aca="false">IF(Lists!$F$13="","",Lists!$F$13)</f>
        <v/>
      </c>
      <c r="E33" s="24" t="str">
        <f aca="false">IF(D33="","",COUNTIF('Example Journal'!$M$7:$M$1006,D33))</f>
        <v/>
      </c>
      <c r="F33" s="25" t="str">
        <f aca="false">IF(N(E33)=0,"",COUNTIFS('Example Journal'!$M$7:$M$1006,D33,'Example Journal'!$S$7:$S$1006,"&gt;0")/E33)</f>
        <v/>
      </c>
      <c r="G33" s="26" t="str">
        <f aca="false">IF(D33="","",SUMIFS('Example Journal'!$S$7:$S$1006,'Example Journal'!$M$7:$M$1006,D33))</f>
        <v/>
      </c>
      <c r="H33" s="27" t="str">
        <f aca="false">IF(D33="","",IF(COUNTIFS('Example Journal'!$M$7:$M$1006,D33,'Example Journal'!$R$7:$R$1006,"&gt;0")=0,"",SUMIFS('Example Journal'!$T$7:$T$1006,'Example Journal'!$M$7:$M$1006,D33)/COUNTIFS('Example Journal'!$M$7:$M$1006,D33,'Example Journal'!$R$7:$R$1006,"&gt;0")))</f>
        <v/>
      </c>
    </row>
    <row r="34" customFormat="false" ht="15" hidden="false" customHeight="false" outlineLevel="0" collapsed="false">
      <c r="D34" s="24" t="str">
        <f aca="false">IF(Lists!$F$14="","",Lists!$F$14)</f>
        <v/>
      </c>
      <c r="E34" s="24" t="str">
        <f aca="false">IF(D34="","",COUNTIF('Example Journal'!$M$7:$M$1006,D34))</f>
        <v/>
      </c>
      <c r="F34" s="25" t="str">
        <f aca="false">IF(N(E34)=0,"",COUNTIFS('Example Journal'!$M$7:$M$1006,D34,'Example Journal'!$S$7:$S$1006,"&gt;0")/E34)</f>
        <v/>
      </c>
      <c r="G34" s="26" t="str">
        <f aca="false">IF(D34="","",SUMIFS('Example Journal'!$S$7:$S$1006,'Example Journal'!$M$7:$M$1006,D34))</f>
        <v/>
      </c>
      <c r="H34" s="27" t="str">
        <f aca="false">IF(D34="","",IF(COUNTIFS('Example Journal'!$M$7:$M$1006,D34,'Example Journal'!$R$7:$R$1006,"&gt;0")=0,"",SUMIFS('Example Journal'!$T$7:$T$1006,'Example Journal'!$M$7:$M$1006,D34)/COUNTIFS('Example Journal'!$M$7:$M$1006,D34,'Example Journal'!$R$7:$R$1006,"&gt;0")))</f>
        <v/>
      </c>
    </row>
    <row r="35" customFormat="false" ht="15" hidden="false" customHeight="false" outlineLevel="0" collapsed="false">
      <c r="D35" s="24" t="str">
        <f aca="false">IF(Lists!$F$15="","",Lists!$F$15)</f>
        <v/>
      </c>
      <c r="E35" s="24" t="str">
        <f aca="false">IF(D35="","",COUNTIF('Example Journal'!$M$7:$M$1006,D35))</f>
        <v/>
      </c>
      <c r="F35" s="25" t="str">
        <f aca="false">IF(N(E35)=0,"",COUNTIFS('Example Journal'!$M$7:$M$1006,D35,'Example Journal'!$S$7:$S$1006,"&gt;0")/E35)</f>
        <v/>
      </c>
      <c r="G35" s="26" t="str">
        <f aca="false">IF(D35="","",SUMIFS('Example Journal'!$S$7:$S$1006,'Example Journal'!$M$7:$M$1006,D35))</f>
        <v/>
      </c>
      <c r="H35" s="27" t="str">
        <f aca="false">IF(D35="","",IF(COUNTIFS('Example Journal'!$M$7:$M$1006,D35,'Example Journal'!$R$7:$R$1006,"&gt;0")=0,"",SUMIFS('Example Journal'!$T$7:$T$1006,'Example Journal'!$M$7:$M$1006,D35)/COUNTIFS('Example Journal'!$M$7:$M$1006,D35,'Example Journal'!$R$7:$R$1006,"&gt;0")))</f>
        <v/>
      </c>
    </row>
    <row r="36" customFormat="false" ht="15" hidden="false" customHeight="false" outlineLevel="0" collapsed="false">
      <c r="D36" s="24" t="str">
        <f aca="false">IF(Lists!$F$16="","",Lists!$F$16)</f>
        <v/>
      </c>
      <c r="E36" s="24" t="str">
        <f aca="false">IF(D36="","",COUNTIF('Example Journal'!$M$7:$M$1006,D36))</f>
        <v/>
      </c>
      <c r="F36" s="25" t="str">
        <f aca="false">IF(N(E36)=0,"",COUNTIFS('Example Journal'!$M$7:$M$1006,D36,'Example Journal'!$S$7:$S$1006,"&gt;0")/E36)</f>
        <v/>
      </c>
      <c r="G36" s="26" t="str">
        <f aca="false">IF(D36="","",SUMIFS('Example Journal'!$S$7:$S$1006,'Example Journal'!$M$7:$M$1006,D36))</f>
        <v/>
      </c>
      <c r="H36" s="27" t="str">
        <f aca="false">IF(D36="","",IF(COUNTIFS('Example Journal'!$M$7:$M$1006,D36,'Example Journal'!$R$7:$R$1006,"&gt;0")=0,"",SUMIFS('Example Journal'!$T$7:$T$1006,'Example Journal'!$M$7:$M$1006,D36)/COUNTIFS('Example Journal'!$M$7:$M$1006,D36,'Example Journal'!$R$7:$R$1006,"&gt;0")))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26"/>
    <col collapsed="false" customWidth="true" hidden="false" outlineLevel="0" max="5" min="5" style="0" width="3"/>
    <col collapsed="false" customWidth="true" hidden="false" outlineLevel="0" max="6" min="6" style="0" width="24"/>
  </cols>
  <sheetData>
    <row r="1" customFormat="false" ht="19.7" hidden="false" customHeight="fals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28.35" hidden="false" customHeight="false" outlineLevel="0" collapsed="false">
      <c r="A4" s="8" t="s">
        <v>129</v>
      </c>
      <c r="B4" s="8" t="s">
        <v>130</v>
      </c>
      <c r="D4" s="8" t="s">
        <v>131</v>
      </c>
      <c r="F4" s="8" t="s">
        <v>132</v>
      </c>
    </row>
    <row r="5" customFormat="false" ht="15" hidden="false" customHeight="false" outlineLevel="0" collapsed="false">
      <c r="A5" s="10" t="n">
        <v>0</v>
      </c>
      <c r="B5" s="11" t="s">
        <v>133</v>
      </c>
      <c r="D5" s="11" t="s">
        <v>92</v>
      </c>
      <c r="F5" s="11" t="s">
        <v>93</v>
      </c>
    </row>
    <row r="6" customFormat="false" ht="15" hidden="false" customHeight="false" outlineLevel="0" collapsed="false">
      <c r="A6" s="10" t="n">
        <v>0.395833333333333</v>
      </c>
      <c r="B6" s="11" t="s">
        <v>134</v>
      </c>
      <c r="D6" s="11" t="s">
        <v>107</v>
      </c>
      <c r="F6" s="11" t="s">
        <v>101</v>
      </c>
    </row>
    <row r="7" customFormat="false" ht="15" hidden="false" customHeight="false" outlineLevel="0" collapsed="false">
      <c r="A7" s="10" t="n">
        <v>0.4375</v>
      </c>
      <c r="B7" s="11" t="s">
        <v>135</v>
      </c>
      <c r="D7" s="11" t="s">
        <v>99</v>
      </c>
      <c r="F7" s="11" t="s">
        <v>121</v>
      </c>
    </row>
    <row r="8" customFormat="false" ht="15" hidden="false" customHeight="false" outlineLevel="0" collapsed="false">
      <c r="A8" s="10" t="n">
        <v>0.625</v>
      </c>
      <c r="B8" s="11" t="s">
        <v>136</v>
      </c>
      <c r="D8" s="11" t="s">
        <v>109</v>
      </c>
      <c r="F8" s="11" t="s">
        <v>110</v>
      </c>
    </row>
    <row r="9" customFormat="false" ht="15" hidden="false" customHeight="false" outlineLevel="0" collapsed="false">
      <c r="A9" s="10" t="n">
        <v>0.666666666666667</v>
      </c>
      <c r="B9" s="11" t="s">
        <v>137</v>
      </c>
      <c r="D9" s="11" t="s">
        <v>103</v>
      </c>
      <c r="F9" s="11" t="s">
        <v>104</v>
      </c>
    </row>
    <row r="10" customFormat="false" ht="15" hidden="false" customHeight="false" outlineLevel="0" collapsed="false">
      <c r="D10" s="11" t="s">
        <v>97</v>
      </c>
      <c r="F10" s="11" t="s">
        <v>118</v>
      </c>
    </row>
    <row r="11" customFormat="false" ht="15" hidden="false" customHeight="false" outlineLevel="0" collapsed="false">
      <c r="A11" s="2" t="s">
        <v>138</v>
      </c>
      <c r="D11" s="11"/>
      <c r="F11" s="11" t="s">
        <v>114</v>
      </c>
    </row>
    <row r="12" customFormat="false" ht="15" hidden="false" customHeight="false" outlineLevel="0" collapsed="false">
      <c r="D12" s="11"/>
      <c r="F12" s="11" t="s">
        <v>116</v>
      </c>
    </row>
    <row r="13" customFormat="false" ht="15" hidden="false" customHeight="false" outlineLevel="0" collapsed="false">
      <c r="D13" s="11"/>
      <c r="F13" s="11"/>
    </row>
    <row r="14" customFormat="false" ht="15" hidden="false" customHeight="false" outlineLevel="0" collapsed="false">
      <c r="D14" s="11"/>
      <c r="F14" s="11"/>
    </row>
    <row r="15" customFormat="false" ht="15" hidden="false" customHeight="false" outlineLevel="0" collapsed="false">
      <c r="D15" s="11"/>
      <c r="F15" s="11"/>
    </row>
    <row r="16" customFormat="false" ht="15" hidden="false" customHeight="false" outlineLevel="0" collapsed="false">
      <c r="D16" s="11"/>
      <c r="F16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2026-10-27T11:22:19Z</dcterms:created>
  <dc:creator>openpyxl</dc:creator>
  <dc:description/>
  <dc:language>en-US</dc:language>
  <cp:lastModifiedBy/>
  <dcterms:modified xsi:type="dcterms:W3CDTF">2026-10-27T11:22:20Z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